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24226"/>
  <mc:AlternateContent xmlns:mc="http://schemas.openxmlformats.org/markup-compatibility/2006">
    <mc:Choice Requires="x15">
      <x15ac:absPath xmlns:x15ac="http://schemas.microsoft.com/office/spreadsheetml/2010/11/ac" url="\\172.18.25.71\容量市場\05_実務体制構築\03  開設準備支援業務委託\18 追加オークション募集要綱\2024年追加オークションの要綱作成（実需給2025年度）\08-01.期待容量等算定諸元一覧\01_期待容量等算定諸元一覧更新\02_EUE見直しあり\"/>
    </mc:Choice>
  </mc:AlternateContent>
  <xr:revisionPtr revIDLastSave="0" documentId="13_ncr:1_{3FACEEE9-8572-4B05-9CF9-FCE2A7B3ED77}" xr6:coauthVersionLast="36" xr6:coauthVersionMax="36" xr10:uidLastSave="{00000000-0000-0000-0000-000000000000}"/>
  <workbookProtection workbookAlgorithmName="SHA-512" workbookHashValue="2kWk5Zsq8I80Y/vbDLhYH37fS8442J0YPIgtwhs7UGIRy/PMYgYmka9CkNKJs2hAwKIy3dcXl+SnCLBAhOmXig==" workbookSaltValue="gz8NT6+F4T3giEtRawTy4A==" workbookSpinCount="100000" lockStructure="1"/>
  <bookViews>
    <workbookView xWindow="0" yWindow="0" windowWidth="18384" windowHeight="7872" tabRatio="854" activeTab="4" xr2:uid="{CB175FFF-AEEC-4474-A0CE-D4AA76E6D2D9}"/>
  </bookViews>
  <sheets>
    <sheet name="記載例（合計）" sheetId="33" r:id="rId1"/>
    <sheet name="記載例(太陽光)" sheetId="34" r:id="rId2"/>
    <sheet name="記載例(風力)" sheetId="35" r:id="rId3"/>
    <sheet name="記載例(水力)" sheetId="36" r:id="rId4"/>
    <sheet name="【調達AX】合計" sheetId="26" r:id="rId5"/>
    <sheet name="【調達AX】入力(太陽光)" sheetId="18" r:id="rId6"/>
    <sheet name="【調達AX】入力(風力)" sheetId="31" r:id="rId7"/>
    <sheet name="【調達AX】入力(水力)" sheetId="32" r:id="rId8"/>
    <sheet name="webにUP時は非表示にする⇒" sheetId="17" state="hidden" r:id="rId9"/>
    <sheet name="合計" sheetId="9" state="hidden" r:id="rId10"/>
    <sheet name="入力(太陽光)" sheetId="1" state="hidden" r:id="rId11"/>
    <sheet name="入力(風力)" sheetId="7" state="hidden" r:id="rId12"/>
    <sheet name="入力(水力)" sheetId="8" state="hidden" r:id="rId13"/>
    <sheet name="計算用(太陽光)" sheetId="2" state="hidden" r:id="rId14"/>
    <sheet name="計算用(風力)" sheetId="5" state="hidden" r:id="rId15"/>
    <sheet name="計算用(水力)" sheetId="6" state="hidden" r:id="rId16"/>
    <sheet name="【メインAX】調整係数(太陽光)" sheetId="28" state="hidden" r:id="rId17"/>
    <sheet name="【メインAX】調整係数(風力)" sheetId="29" state="hidden" r:id="rId18"/>
    <sheet name="【メインAX】調整係数(水力)" sheetId="30" state="hidden" r:id="rId19"/>
  </sheets>
  <calcPr calcId="191029"/>
</workbook>
</file>

<file path=xl/calcChain.xml><?xml version="1.0" encoding="utf-8"?>
<calcChain xmlns="http://schemas.openxmlformats.org/spreadsheetml/2006/main">
  <c r="E95" i="6" l="1"/>
  <c r="E88" i="6"/>
  <c r="E89" i="6"/>
  <c r="E90" i="6"/>
  <c r="E91" i="6"/>
  <c r="E92" i="6"/>
  <c r="E93" i="6"/>
  <c r="E94" i="6"/>
  <c r="E87" i="6"/>
  <c r="E89" i="5"/>
  <c r="E90" i="5"/>
  <c r="E91" i="5"/>
  <c r="E92" i="5"/>
  <c r="E93" i="5"/>
  <c r="E94" i="5"/>
  <c r="E95" i="5"/>
  <c r="E96" i="5"/>
  <c r="E88" i="5"/>
  <c r="E89" i="2"/>
  <c r="E90" i="2"/>
  <c r="E91" i="2"/>
  <c r="E92" i="2"/>
  <c r="E93" i="2"/>
  <c r="E94" i="2"/>
  <c r="E95" i="2"/>
  <c r="E96" i="2"/>
  <c r="E88" i="2"/>
  <c r="R34" i="29" l="1"/>
  <c r="S34" i="29"/>
  <c r="R35" i="29"/>
  <c r="S35" i="29"/>
  <c r="R36" i="29"/>
  <c r="S36" i="29"/>
  <c r="R37" i="29"/>
  <c r="S37" i="29"/>
  <c r="R38" i="29"/>
  <c r="S38" i="29"/>
  <c r="R39" i="29"/>
  <c r="S39" i="29"/>
  <c r="E26" i="18" l="1"/>
  <c r="E26" i="32" l="1"/>
  <c r="R83" i="6" l="1"/>
  <c r="E26" i="31" l="1"/>
  <c r="O32" i="26" l="1"/>
  <c r="R34" i="28" l="1"/>
  <c r="E45" i="28" l="1"/>
  <c r="F44" i="28"/>
  <c r="G43" i="28"/>
  <c r="H42" i="28"/>
  <c r="I41" i="28"/>
  <c r="J40" i="28"/>
  <c r="B40" i="28"/>
  <c r="C39" i="28"/>
  <c r="D38" i="28"/>
  <c r="E37" i="28"/>
  <c r="F36" i="28"/>
  <c r="G35" i="28"/>
  <c r="H34" i="28"/>
  <c r="F45" i="28"/>
  <c r="D45" i="28"/>
  <c r="E44" i="28"/>
  <c r="F43" i="28"/>
  <c r="G42" i="28"/>
  <c r="H41" i="28"/>
  <c r="I40" i="28"/>
  <c r="J39" i="28"/>
  <c r="B39" i="28"/>
  <c r="C38" i="28"/>
  <c r="D37" i="28"/>
  <c r="E36" i="28"/>
  <c r="F35" i="28"/>
  <c r="G34" i="28"/>
  <c r="G44" i="28"/>
  <c r="D39" i="28"/>
  <c r="H35" i="28"/>
  <c r="C45" i="28"/>
  <c r="D44" i="28"/>
  <c r="E43" i="28"/>
  <c r="F42" i="28"/>
  <c r="G41" i="28"/>
  <c r="H40" i="28"/>
  <c r="I39" i="28"/>
  <c r="J38" i="28"/>
  <c r="B38" i="28"/>
  <c r="C37" i="28"/>
  <c r="D36" i="28"/>
  <c r="E35" i="28"/>
  <c r="F34" i="28"/>
  <c r="I42" i="28"/>
  <c r="C40" i="28"/>
  <c r="E38" i="28"/>
  <c r="J45" i="28"/>
  <c r="B45" i="28"/>
  <c r="C44" i="28"/>
  <c r="D43" i="28"/>
  <c r="E42" i="28"/>
  <c r="F41" i="28"/>
  <c r="G40" i="28"/>
  <c r="H39" i="28"/>
  <c r="I38" i="28"/>
  <c r="J37" i="28"/>
  <c r="B37" i="28"/>
  <c r="C36" i="28"/>
  <c r="D35" i="28"/>
  <c r="E34" i="28"/>
  <c r="I45" i="28"/>
  <c r="J44" i="28"/>
  <c r="B44" i="28"/>
  <c r="C43" i="28"/>
  <c r="D42" i="28"/>
  <c r="E41" i="28"/>
  <c r="F40" i="28"/>
  <c r="G39" i="28"/>
  <c r="H38" i="28"/>
  <c r="I37" i="28"/>
  <c r="J36" i="28"/>
  <c r="B36" i="28"/>
  <c r="C35" i="28"/>
  <c r="D34" i="28"/>
  <c r="J41" i="28"/>
  <c r="H45" i="28"/>
  <c r="I44" i="28"/>
  <c r="J43" i="28"/>
  <c r="B43" i="28"/>
  <c r="C42" i="28"/>
  <c r="D41" i="28"/>
  <c r="E40" i="28"/>
  <c r="F39" i="28"/>
  <c r="G38" i="28"/>
  <c r="H37" i="28"/>
  <c r="I36" i="28"/>
  <c r="J35" i="28"/>
  <c r="B35" i="28"/>
  <c r="C34" i="28"/>
  <c r="H43" i="28"/>
  <c r="G45" i="28"/>
  <c r="H44" i="28"/>
  <c r="I43" i="28"/>
  <c r="J42" i="28"/>
  <c r="B42" i="28"/>
  <c r="C41" i="28"/>
  <c r="D40" i="28"/>
  <c r="E39" i="28"/>
  <c r="F38" i="28"/>
  <c r="G37" i="28"/>
  <c r="H36" i="28"/>
  <c r="I35" i="28"/>
  <c r="J34" i="28"/>
  <c r="B34" i="28"/>
  <c r="B48" i="28" s="1"/>
  <c r="B41" i="28"/>
  <c r="F37" i="28"/>
  <c r="G36" i="28"/>
  <c r="I34" i="28"/>
  <c r="G45" i="29"/>
  <c r="H44" i="29"/>
  <c r="I43" i="29"/>
  <c r="J42" i="29"/>
  <c r="B42" i="29"/>
  <c r="C41" i="29"/>
  <c r="D40" i="29"/>
  <c r="E39" i="29"/>
  <c r="F38" i="29"/>
  <c r="G37" i="29"/>
  <c r="H36" i="29"/>
  <c r="I35" i="29"/>
  <c r="J34" i="29"/>
  <c r="B34" i="29"/>
  <c r="D41" i="29"/>
  <c r="F45" i="29"/>
  <c r="G44" i="29"/>
  <c r="H43" i="29"/>
  <c r="I42" i="29"/>
  <c r="J41" i="29"/>
  <c r="B41" i="29"/>
  <c r="C40" i="29"/>
  <c r="D39" i="29"/>
  <c r="E38" i="29"/>
  <c r="F37" i="29"/>
  <c r="G36" i="29"/>
  <c r="H35" i="29"/>
  <c r="I34" i="29"/>
  <c r="B43" i="29"/>
  <c r="G38" i="29"/>
  <c r="J35" i="29"/>
  <c r="E45" i="29"/>
  <c r="F44" i="29"/>
  <c r="G43" i="29"/>
  <c r="H42" i="29"/>
  <c r="I41" i="29"/>
  <c r="J40" i="29"/>
  <c r="B40" i="29"/>
  <c r="C39" i="29"/>
  <c r="D38" i="29"/>
  <c r="E37" i="29"/>
  <c r="F36" i="29"/>
  <c r="G35" i="29"/>
  <c r="H34" i="29"/>
  <c r="J43" i="29"/>
  <c r="F39" i="29"/>
  <c r="B35" i="29"/>
  <c r="D45" i="29"/>
  <c r="E44" i="29"/>
  <c r="F43" i="29"/>
  <c r="G42" i="29"/>
  <c r="H41" i="29"/>
  <c r="I40" i="29"/>
  <c r="J39" i="29"/>
  <c r="B39" i="29"/>
  <c r="C38" i="29"/>
  <c r="D37" i="29"/>
  <c r="E36" i="29"/>
  <c r="F35" i="29"/>
  <c r="G34" i="29"/>
  <c r="H45" i="29"/>
  <c r="E40" i="29"/>
  <c r="C34" i="29"/>
  <c r="C45" i="29"/>
  <c r="D44" i="29"/>
  <c r="E43" i="29"/>
  <c r="F42" i="29"/>
  <c r="G41" i="29"/>
  <c r="H40" i="29"/>
  <c r="I39" i="29"/>
  <c r="J38" i="29"/>
  <c r="B38" i="29"/>
  <c r="K38" i="29" s="1"/>
  <c r="N38" i="29" s="1"/>
  <c r="C37" i="29"/>
  <c r="D36" i="29"/>
  <c r="E35" i="29"/>
  <c r="F34" i="29"/>
  <c r="I44" i="29"/>
  <c r="H37" i="29"/>
  <c r="J45" i="29"/>
  <c r="B45" i="29"/>
  <c r="C44" i="29"/>
  <c r="D43" i="29"/>
  <c r="E42" i="29"/>
  <c r="F41" i="29"/>
  <c r="G40" i="29"/>
  <c r="H39" i="29"/>
  <c r="I38" i="29"/>
  <c r="J37" i="29"/>
  <c r="B37" i="29"/>
  <c r="C36" i="29"/>
  <c r="D35" i="29"/>
  <c r="E34" i="29"/>
  <c r="C42" i="29"/>
  <c r="I45" i="29"/>
  <c r="J44" i="29"/>
  <c r="B44" i="29"/>
  <c r="C43" i="29"/>
  <c r="D42" i="29"/>
  <c r="E41" i="29"/>
  <c r="F40" i="29"/>
  <c r="G39" i="29"/>
  <c r="H38" i="29"/>
  <c r="I37" i="29"/>
  <c r="J36" i="29"/>
  <c r="B36" i="29"/>
  <c r="C35" i="29"/>
  <c r="D34" i="29"/>
  <c r="I36" i="29"/>
  <c r="C45" i="30"/>
  <c r="D44" i="30"/>
  <c r="E43" i="30"/>
  <c r="F42" i="30"/>
  <c r="G41" i="30"/>
  <c r="H40" i="30"/>
  <c r="I39" i="30"/>
  <c r="J38" i="30"/>
  <c r="B38" i="30"/>
  <c r="C37" i="30"/>
  <c r="D36" i="30"/>
  <c r="E35" i="30"/>
  <c r="F34" i="30"/>
  <c r="D45" i="30"/>
  <c r="C38" i="30"/>
  <c r="J45" i="30"/>
  <c r="B45" i="30"/>
  <c r="C44" i="30"/>
  <c r="D43" i="30"/>
  <c r="E42" i="30"/>
  <c r="F41" i="30"/>
  <c r="G40" i="30"/>
  <c r="H39" i="30"/>
  <c r="I38" i="30"/>
  <c r="J37" i="30"/>
  <c r="B37" i="30"/>
  <c r="C36" i="30"/>
  <c r="D35" i="30"/>
  <c r="E34" i="30"/>
  <c r="H41" i="30"/>
  <c r="F35" i="30"/>
  <c r="I45" i="30"/>
  <c r="J44" i="30"/>
  <c r="B44" i="30"/>
  <c r="C43" i="30"/>
  <c r="D42" i="30"/>
  <c r="E41" i="30"/>
  <c r="F40" i="30"/>
  <c r="G39" i="30"/>
  <c r="H38" i="30"/>
  <c r="I37" i="30"/>
  <c r="J36" i="30"/>
  <c r="B36" i="30"/>
  <c r="C35" i="30"/>
  <c r="D34" i="30"/>
  <c r="I40" i="30"/>
  <c r="E36" i="30"/>
  <c r="H45" i="30"/>
  <c r="I44" i="30"/>
  <c r="J43" i="30"/>
  <c r="B43" i="30"/>
  <c r="C42" i="30"/>
  <c r="D41" i="30"/>
  <c r="E40" i="30"/>
  <c r="F39" i="30"/>
  <c r="G38" i="30"/>
  <c r="H37" i="30"/>
  <c r="I36" i="30"/>
  <c r="J35" i="30"/>
  <c r="B35" i="30"/>
  <c r="C34" i="30"/>
  <c r="J39" i="30"/>
  <c r="D37" i="30"/>
  <c r="G45" i="30"/>
  <c r="H44" i="30"/>
  <c r="I43" i="30"/>
  <c r="J42" i="30"/>
  <c r="B42" i="30"/>
  <c r="C41" i="30"/>
  <c r="D40" i="30"/>
  <c r="E39" i="30"/>
  <c r="F38" i="30"/>
  <c r="G37" i="30"/>
  <c r="H36" i="30"/>
  <c r="I35" i="30"/>
  <c r="J34" i="30"/>
  <c r="B34" i="30"/>
  <c r="G42" i="30"/>
  <c r="B39" i="30"/>
  <c r="F45" i="30"/>
  <c r="G44" i="30"/>
  <c r="H43" i="30"/>
  <c r="I42" i="30"/>
  <c r="J41" i="30"/>
  <c r="B41" i="30"/>
  <c r="C40" i="30"/>
  <c r="D39" i="30"/>
  <c r="E38" i="30"/>
  <c r="F37" i="30"/>
  <c r="G36" i="30"/>
  <c r="H35" i="30"/>
  <c r="I34" i="30"/>
  <c r="F43" i="30"/>
  <c r="E45" i="30"/>
  <c r="F44" i="30"/>
  <c r="G43" i="30"/>
  <c r="H42" i="30"/>
  <c r="I41" i="30"/>
  <c r="J40" i="30"/>
  <c r="B40" i="30"/>
  <c r="C39" i="30"/>
  <c r="D38" i="30"/>
  <c r="E37" i="30"/>
  <c r="F36" i="30"/>
  <c r="G35" i="30"/>
  <c r="H34" i="30"/>
  <c r="E44" i="30"/>
  <c r="G34" i="30"/>
  <c r="K36" i="29" l="1"/>
  <c r="N36" i="29" s="1"/>
  <c r="K37" i="29"/>
  <c r="N37" i="29" s="1"/>
  <c r="K39" i="29"/>
  <c r="N39" i="29" s="1"/>
  <c r="K35" i="29"/>
  <c r="N35" i="29" s="1"/>
  <c r="K34" i="29"/>
  <c r="F32" i="26"/>
  <c r="G32" i="26"/>
  <c r="H32" i="26"/>
  <c r="I32" i="26"/>
  <c r="J32" i="26"/>
  <c r="K32" i="26"/>
  <c r="L32" i="26"/>
  <c r="M32" i="26"/>
  <c r="N32" i="26"/>
  <c r="P32" i="26"/>
  <c r="E32" i="26"/>
  <c r="N34" i="29" l="1"/>
  <c r="M8" i="36"/>
  <c r="M8" i="35"/>
  <c r="M8" i="34"/>
  <c r="M8" i="32"/>
  <c r="M8" i="31"/>
  <c r="M8" i="18"/>
  <c r="E25" i="26" l="1"/>
  <c r="F24" i="26"/>
  <c r="G24" i="26"/>
  <c r="H24" i="26"/>
  <c r="I24" i="26"/>
  <c r="J24" i="26"/>
  <c r="K24" i="26"/>
  <c r="L24" i="26"/>
  <c r="M24" i="26"/>
  <c r="N24" i="26"/>
  <c r="O24" i="26"/>
  <c r="P24" i="26"/>
  <c r="E24" i="26"/>
  <c r="E22" i="26"/>
  <c r="F21" i="26"/>
  <c r="G21" i="26"/>
  <c r="H21" i="26"/>
  <c r="I21" i="26"/>
  <c r="J21" i="26"/>
  <c r="K21" i="26"/>
  <c r="L21" i="26"/>
  <c r="M21" i="26"/>
  <c r="N21" i="26"/>
  <c r="O21" i="26"/>
  <c r="P21" i="26"/>
  <c r="E21" i="26"/>
  <c r="F23" i="8"/>
  <c r="G23" i="8"/>
  <c r="H23" i="8"/>
  <c r="I23" i="8"/>
  <c r="J23" i="8"/>
  <c r="K23" i="8"/>
  <c r="L23" i="8"/>
  <c r="M23" i="8"/>
  <c r="N23" i="8"/>
  <c r="O23" i="8"/>
  <c r="P23" i="8"/>
  <c r="E23" i="8"/>
  <c r="F23" i="7"/>
  <c r="G23" i="7"/>
  <c r="H23" i="7"/>
  <c r="I23" i="7"/>
  <c r="J23" i="7"/>
  <c r="K23" i="7"/>
  <c r="L23" i="7"/>
  <c r="M23" i="7"/>
  <c r="N23" i="7"/>
  <c r="O23" i="7"/>
  <c r="P23" i="7"/>
  <c r="E23" i="7"/>
  <c r="E14" i="7"/>
  <c r="Z45" i="30"/>
  <c r="Y45" i="30"/>
  <c r="X45" i="30"/>
  <c r="W45" i="30"/>
  <c r="V45" i="30"/>
  <c r="U45" i="30"/>
  <c r="T45" i="30"/>
  <c r="S45" i="30"/>
  <c r="R45" i="30"/>
  <c r="Z44" i="30"/>
  <c r="Y44" i="30"/>
  <c r="X44" i="30"/>
  <c r="W44" i="30"/>
  <c r="V44" i="30"/>
  <c r="U44" i="30"/>
  <c r="T44" i="30"/>
  <c r="S44" i="30"/>
  <c r="R44" i="30"/>
  <c r="Z43" i="30"/>
  <c r="Y43" i="30"/>
  <c r="X43" i="30"/>
  <c r="W43" i="30"/>
  <c r="V43" i="30"/>
  <c r="U43" i="30"/>
  <c r="T43" i="30"/>
  <c r="S43" i="30"/>
  <c r="R43" i="30"/>
  <c r="Z42" i="30"/>
  <c r="Y42" i="30"/>
  <c r="X42" i="30"/>
  <c r="W42" i="30"/>
  <c r="V42" i="30"/>
  <c r="U42" i="30"/>
  <c r="T42" i="30"/>
  <c r="S42" i="30"/>
  <c r="R42" i="30"/>
  <c r="Z41" i="30"/>
  <c r="Y41" i="30"/>
  <c r="X41" i="30"/>
  <c r="W41" i="30"/>
  <c r="V41" i="30"/>
  <c r="U41" i="30"/>
  <c r="T41" i="30"/>
  <c r="S41" i="30"/>
  <c r="R41" i="30"/>
  <c r="Z40" i="30"/>
  <c r="Y40" i="30"/>
  <c r="X40" i="30"/>
  <c r="W40" i="30"/>
  <c r="V40" i="30"/>
  <c r="U40" i="30"/>
  <c r="T40" i="30"/>
  <c r="S40" i="30"/>
  <c r="R40" i="30"/>
  <c r="Z39" i="30"/>
  <c r="Y39" i="30"/>
  <c r="X39" i="30"/>
  <c r="W39" i="30"/>
  <c r="V39" i="30"/>
  <c r="U39" i="30"/>
  <c r="T39" i="30"/>
  <c r="S39" i="30"/>
  <c r="R39" i="30"/>
  <c r="Z38" i="30"/>
  <c r="Y38" i="30"/>
  <c r="X38" i="30"/>
  <c r="W38" i="30"/>
  <c r="V38" i="30"/>
  <c r="U38" i="30"/>
  <c r="T38" i="30"/>
  <c r="S38" i="30"/>
  <c r="R38" i="30"/>
  <c r="Z37" i="30"/>
  <c r="Y37" i="30"/>
  <c r="X37" i="30"/>
  <c r="W37" i="30"/>
  <c r="V37" i="30"/>
  <c r="U37" i="30"/>
  <c r="T37" i="30"/>
  <c r="S37" i="30"/>
  <c r="R37" i="30"/>
  <c r="Z36" i="30"/>
  <c r="Y36" i="30"/>
  <c r="X36" i="30"/>
  <c r="W36" i="30"/>
  <c r="V36" i="30"/>
  <c r="U36" i="30"/>
  <c r="T36" i="30"/>
  <c r="S36" i="30"/>
  <c r="R36" i="30"/>
  <c r="Z35" i="30"/>
  <c r="Y35" i="30"/>
  <c r="X35" i="30"/>
  <c r="W35" i="30"/>
  <c r="V35" i="30"/>
  <c r="U35" i="30"/>
  <c r="T35" i="30"/>
  <c r="S35" i="30"/>
  <c r="R35" i="30"/>
  <c r="Z34" i="30"/>
  <c r="Y34" i="30"/>
  <c r="X34" i="30"/>
  <c r="W34" i="30"/>
  <c r="V34" i="30"/>
  <c r="U34" i="30"/>
  <c r="T34" i="30"/>
  <c r="S34" i="30"/>
  <c r="R34" i="30"/>
  <c r="Z45" i="29"/>
  <c r="Y45" i="29"/>
  <c r="X45" i="29"/>
  <c r="W45" i="29"/>
  <c r="V45" i="29"/>
  <c r="U45" i="29"/>
  <c r="T45" i="29"/>
  <c r="S45" i="29"/>
  <c r="R45" i="29"/>
  <c r="Z44" i="29"/>
  <c r="Y44" i="29"/>
  <c r="X44" i="29"/>
  <c r="W44" i="29"/>
  <c r="V44" i="29"/>
  <c r="U44" i="29"/>
  <c r="T44" i="29"/>
  <c r="S44" i="29"/>
  <c r="R44" i="29"/>
  <c r="Z43" i="29"/>
  <c r="Y43" i="29"/>
  <c r="X43" i="29"/>
  <c r="W43" i="29"/>
  <c r="V43" i="29"/>
  <c r="U43" i="29"/>
  <c r="T43" i="29"/>
  <c r="S43" i="29"/>
  <c r="R43" i="29"/>
  <c r="Z42" i="29"/>
  <c r="Y42" i="29"/>
  <c r="X42" i="29"/>
  <c r="W42" i="29"/>
  <c r="V42" i="29"/>
  <c r="U42" i="29"/>
  <c r="T42" i="29"/>
  <c r="S42" i="29"/>
  <c r="R42" i="29"/>
  <c r="Z41" i="29"/>
  <c r="Y41" i="29"/>
  <c r="X41" i="29"/>
  <c r="W41" i="29"/>
  <c r="V41" i="29"/>
  <c r="U41" i="29"/>
  <c r="T41" i="29"/>
  <c r="S41" i="29"/>
  <c r="R41" i="29"/>
  <c r="Z40" i="29"/>
  <c r="Y40" i="29"/>
  <c r="X40" i="29"/>
  <c r="W40" i="29"/>
  <c r="V40" i="29"/>
  <c r="U40" i="29"/>
  <c r="T40" i="29"/>
  <c r="S40" i="29"/>
  <c r="R40" i="29"/>
  <c r="Z39" i="29"/>
  <c r="Y39" i="29"/>
  <c r="X39" i="29"/>
  <c r="W39" i="29"/>
  <c r="V39" i="29"/>
  <c r="U39" i="29"/>
  <c r="T39" i="29"/>
  <c r="Z38" i="29"/>
  <c r="Y38" i="29"/>
  <c r="X38" i="29"/>
  <c r="W38" i="29"/>
  <c r="V38" i="29"/>
  <c r="U38" i="29"/>
  <c r="T38" i="29"/>
  <c r="Z37" i="29"/>
  <c r="Y37" i="29"/>
  <c r="X37" i="29"/>
  <c r="W37" i="29"/>
  <c r="V37" i="29"/>
  <c r="U37" i="29"/>
  <c r="T37" i="29"/>
  <c r="Z36" i="29"/>
  <c r="Y36" i="29"/>
  <c r="X36" i="29"/>
  <c r="W36" i="29"/>
  <c r="V36" i="29"/>
  <c r="U36" i="29"/>
  <c r="T36" i="29"/>
  <c r="Z35" i="29"/>
  <c r="Y35" i="29"/>
  <c r="X35" i="29"/>
  <c r="W35" i="29"/>
  <c r="V35" i="29"/>
  <c r="U35" i="29"/>
  <c r="T35" i="29"/>
  <c r="Z34" i="29"/>
  <c r="Y34" i="29"/>
  <c r="X34" i="29"/>
  <c r="W34" i="29"/>
  <c r="V34" i="29"/>
  <c r="U34" i="29"/>
  <c r="T34" i="29"/>
  <c r="Z45" i="28"/>
  <c r="Y45" i="28"/>
  <c r="X45" i="28"/>
  <c r="W45" i="28"/>
  <c r="V45" i="28"/>
  <c r="U45" i="28"/>
  <c r="T45" i="28"/>
  <c r="S45" i="28"/>
  <c r="R45" i="28"/>
  <c r="Z44" i="28"/>
  <c r="Y44" i="28"/>
  <c r="X44" i="28"/>
  <c r="W44" i="28"/>
  <c r="V44" i="28"/>
  <c r="U44" i="28"/>
  <c r="T44" i="28"/>
  <c r="S44" i="28"/>
  <c r="R44" i="28"/>
  <c r="Z43" i="28"/>
  <c r="Y43" i="28"/>
  <c r="X43" i="28"/>
  <c r="W43" i="28"/>
  <c r="V43" i="28"/>
  <c r="U43" i="28"/>
  <c r="T43" i="28"/>
  <c r="S43" i="28"/>
  <c r="R43" i="28"/>
  <c r="Z42" i="28"/>
  <c r="Y42" i="28"/>
  <c r="X42" i="28"/>
  <c r="W42" i="28"/>
  <c r="V42" i="28"/>
  <c r="U42" i="28"/>
  <c r="T42" i="28"/>
  <c r="S42" i="28"/>
  <c r="R42" i="28"/>
  <c r="Z41" i="28"/>
  <c r="Y41" i="28"/>
  <c r="X41" i="28"/>
  <c r="W41" i="28"/>
  <c r="V41" i="28"/>
  <c r="U41" i="28"/>
  <c r="T41" i="28"/>
  <c r="S41" i="28"/>
  <c r="R41" i="28"/>
  <c r="Z40" i="28"/>
  <c r="Y40" i="28"/>
  <c r="X40" i="28"/>
  <c r="W40" i="28"/>
  <c r="V40" i="28"/>
  <c r="U40" i="28"/>
  <c r="T40" i="28"/>
  <c r="S40" i="28"/>
  <c r="R40" i="28"/>
  <c r="Z39" i="28"/>
  <c r="Y39" i="28"/>
  <c r="X39" i="28"/>
  <c r="W39" i="28"/>
  <c r="V39" i="28"/>
  <c r="U39" i="28"/>
  <c r="T39" i="28"/>
  <c r="S39" i="28"/>
  <c r="R39" i="28"/>
  <c r="Z38" i="28"/>
  <c r="Y38" i="28"/>
  <c r="X38" i="28"/>
  <c r="W38" i="28"/>
  <c r="V38" i="28"/>
  <c r="U38" i="28"/>
  <c r="T38" i="28"/>
  <c r="S38" i="28"/>
  <c r="R38" i="28"/>
  <c r="Z37" i="28"/>
  <c r="Y37" i="28"/>
  <c r="X37" i="28"/>
  <c r="W37" i="28"/>
  <c r="V37" i="28"/>
  <c r="U37" i="28"/>
  <c r="T37" i="28"/>
  <c r="S37" i="28"/>
  <c r="R37" i="28"/>
  <c r="Z36" i="28"/>
  <c r="Y36" i="28"/>
  <c r="X36" i="28"/>
  <c r="W36" i="28"/>
  <c r="V36" i="28"/>
  <c r="U36" i="28"/>
  <c r="T36" i="28"/>
  <c r="S36" i="28"/>
  <c r="R36" i="28"/>
  <c r="Z35" i="28"/>
  <c r="Y35" i="28"/>
  <c r="X35" i="28"/>
  <c r="W35" i="28"/>
  <c r="V35" i="28"/>
  <c r="U35" i="28"/>
  <c r="T35" i="28"/>
  <c r="S35" i="28"/>
  <c r="R35" i="28"/>
  <c r="Z34" i="28"/>
  <c r="Y34" i="28"/>
  <c r="X34" i="28"/>
  <c r="W34" i="28"/>
  <c r="V34" i="28"/>
  <c r="U34" i="28"/>
  <c r="T34" i="28"/>
  <c r="S34" i="28"/>
  <c r="G48" i="28" l="1"/>
  <c r="E17" i="9" l="1"/>
  <c r="E18" i="9"/>
  <c r="E19" i="9"/>
  <c r="E14" i="9"/>
  <c r="E16" i="9"/>
  <c r="E13" i="9"/>
  <c r="T79" i="28"/>
  <c r="T79" i="30" s="1"/>
  <c r="D79" i="30"/>
  <c r="B17" i="30"/>
  <c r="J15" i="30"/>
  <c r="I15" i="30"/>
  <c r="H15" i="30"/>
  <c r="G15" i="30"/>
  <c r="F15" i="30"/>
  <c r="E15" i="30"/>
  <c r="D15" i="30"/>
  <c r="C15" i="30"/>
  <c r="B15" i="30"/>
  <c r="J14" i="30"/>
  <c r="I14" i="30"/>
  <c r="H14" i="30"/>
  <c r="G14" i="30"/>
  <c r="F14" i="30"/>
  <c r="E14" i="30"/>
  <c r="D14" i="30"/>
  <c r="C14" i="30"/>
  <c r="B14" i="30"/>
  <c r="J13" i="30"/>
  <c r="I13" i="30"/>
  <c r="H13" i="30"/>
  <c r="G13" i="30"/>
  <c r="F13" i="30"/>
  <c r="E13" i="30"/>
  <c r="D13" i="30"/>
  <c r="C13" i="30"/>
  <c r="B13" i="30"/>
  <c r="J12" i="30"/>
  <c r="I12" i="30"/>
  <c r="H12" i="30"/>
  <c r="G12" i="30"/>
  <c r="F12" i="30"/>
  <c r="E12" i="30"/>
  <c r="D12" i="30"/>
  <c r="C12" i="30"/>
  <c r="B12" i="30"/>
  <c r="J11" i="30"/>
  <c r="I11" i="30"/>
  <c r="H11" i="30"/>
  <c r="G11" i="30"/>
  <c r="F11" i="30"/>
  <c r="E11" i="30"/>
  <c r="D11" i="30"/>
  <c r="C11" i="30"/>
  <c r="B11" i="30"/>
  <c r="J10" i="30"/>
  <c r="I10" i="30"/>
  <c r="H10" i="30"/>
  <c r="G10" i="30"/>
  <c r="F10" i="30"/>
  <c r="E10" i="30"/>
  <c r="D10" i="30"/>
  <c r="C10" i="30"/>
  <c r="B10" i="30"/>
  <c r="J9" i="30"/>
  <c r="I9" i="30"/>
  <c r="H9" i="30"/>
  <c r="G9" i="30"/>
  <c r="F9" i="30"/>
  <c r="E9" i="30"/>
  <c r="D9" i="30"/>
  <c r="C9" i="30"/>
  <c r="B9" i="30"/>
  <c r="J8" i="30"/>
  <c r="I8" i="30"/>
  <c r="H8" i="30"/>
  <c r="G8" i="30"/>
  <c r="F8" i="30"/>
  <c r="E8" i="30"/>
  <c r="D8" i="30"/>
  <c r="C8" i="30"/>
  <c r="B8" i="30"/>
  <c r="J7" i="30"/>
  <c r="I7" i="30"/>
  <c r="H7" i="30"/>
  <c r="G7" i="30"/>
  <c r="F7" i="30"/>
  <c r="E7" i="30"/>
  <c r="D7" i="30"/>
  <c r="C7" i="30"/>
  <c r="B7" i="30"/>
  <c r="J6" i="30"/>
  <c r="I6" i="30"/>
  <c r="H6" i="30"/>
  <c r="G6" i="30"/>
  <c r="F6" i="30"/>
  <c r="E6" i="30"/>
  <c r="D6" i="30"/>
  <c r="C6" i="30"/>
  <c r="B6" i="30"/>
  <c r="J5" i="30"/>
  <c r="I5" i="30"/>
  <c r="H5" i="30"/>
  <c r="G5" i="30"/>
  <c r="F5" i="30"/>
  <c r="E5" i="30"/>
  <c r="D5" i="30"/>
  <c r="C5" i="30"/>
  <c r="B5" i="30"/>
  <c r="J4" i="30"/>
  <c r="I4" i="30"/>
  <c r="H4" i="30"/>
  <c r="G4" i="30"/>
  <c r="F4" i="30"/>
  <c r="E4" i="30"/>
  <c r="D4" i="30"/>
  <c r="C4" i="30"/>
  <c r="B4" i="30"/>
  <c r="T79" i="29"/>
  <c r="D79" i="29"/>
  <c r="B17" i="29"/>
  <c r="J15" i="29"/>
  <c r="I15" i="29"/>
  <c r="H15" i="29"/>
  <c r="G15" i="29"/>
  <c r="F15" i="29"/>
  <c r="E15" i="29"/>
  <c r="D15" i="29"/>
  <c r="C15" i="29"/>
  <c r="B15" i="29"/>
  <c r="J14" i="29"/>
  <c r="I14" i="29"/>
  <c r="H14" i="29"/>
  <c r="G14" i="29"/>
  <c r="F14" i="29"/>
  <c r="E14" i="29"/>
  <c r="D14" i="29"/>
  <c r="C14" i="29"/>
  <c r="B14" i="29"/>
  <c r="J13" i="29"/>
  <c r="I13" i="29"/>
  <c r="H13" i="29"/>
  <c r="G13" i="29"/>
  <c r="F13" i="29"/>
  <c r="E13" i="29"/>
  <c r="D13" i="29"/>
  <c r="C13" i="29"/>
  <c r="B13" i="29"/>
  <c r="J12" i="29"/>
  <c r="I12" i="29"/>
  <c r="H12" i="29"/>
  <c r="G12" i="29"/>
  <c r="F12" i="29"/>
  <c r="E12" i="29"/>
  <c r="D12" i="29"/>
  <c r="C12" i="29"/>
  <c r="B12" i="29"/>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J7" i="29"/>
  <c r="I7" i="29"/>
  <c r="H7" i="29"/>
  <c r="G7" i="29"/>
  <c r="F7" i="29"/>
  <c r="E7" i="29"/>
  <c r="D7" i="29"/>
  <c r="C7" i="29"/>
  <c r="B7" i="29"/>
  <c r="J6" i="29"/>
  <c r="I6" i="29"/>
  <c r="H6" i="29"/>
  <c r="G6" i="29"/>
  <c r="F6" i="29"/>
  <c r="E6" i="29"/>
  <c r="D6" i="29"/>
  <c r="C6" i="29"/>
  <c r="B6" i="29"/>
  <c r="J5" i="29"/>
  <c r="I5" i="29"/>
  <c r="H5" i="29"/>
  <c r="G5" i="29"/>
  <c r="F5" i="29"/>
  <c r="E5" i="29"/>
  <c r="D5" i="29"/>
  <c r="C5" i="29"/>
  <c r="B5" i="29"/>
  <c r="J4" i="29"/>
  <c r="I4" i="29"/>
  <c r="H4" i="29"/>
  <c r="G4" i="29"/>
  <c r="F4" i="29"/>
  <c r="E4" i="29"/>
  <c r="D4" i="29"/>
  <c r="C4" i="29"/>
  <c r="B4" i="29"/>
  <c r="E12" i="7" l="1"/>
  <c r="E12" i="1"/>
  <c r="E14" i="1"/>
  <c r="P23" i="1"/>
  <c r="O23" i="1"/>
  <c r="N23" i="1"/>
  <c r="M23" i="1"/>
  <c r="L23" i="1"/>
  <c r="K23" i="1"/>
  <c r="J23" i="1"/>
  <c r="I23" i="1"/>
  <c r="H23" i="1"/>
  <c r="G23" i="1"/>
  <c r="F23" i="1"/>
  <c r="E23" i="1"/>
  <c r="T79" i="6" l="1"/>
  <c r="T79" i="5"/>
  <c r="T79" i="2" l="1"/>
  <c r="E13" i="1" l="1"/>
  <c r="B83" i="2" l="1"/>
  <c r="N26" i="28"/>
  <c r="N24" i="28"/>
  <c r="N21" i="28"/>
  <c r="N31" i="28"/>
  <c r="N23" i="28"/>
  <c r="N29" i="28"/>
  <c r="N25" i="28"/>
  <c r="J18" i="18" s="1"/>
  <c r="N30" i="28"/>
  <c r="N22" i="28"/>
  <c r="N28" i="28"/>
  <c r="N20" i="28"/>
  <c r="N27" i="28"/>
  <c r="W34" i="2"/>
  <c r="W48" i="2" s="1"/>
  <c r="F48" i="28"/>
  <c r="U48" i="28"/>
  <c r="D49" i="28"/>
  <c r="T49" i="28"/>
  <c r="C50" i="28"/>
  <c r="S50" i="28"/>
  <c r="Z51" i="28"/>
  <c r="I52" i="28"/>
  <c r="X52" i="28"/>
  <c r="H53" i="28"/>
  <c r="W53" i="28"/>
  <c r="F54" i="28"/>
  <c r="V54" i="28"/>
  <c r="E55" i="28"/>
  <c r="U55" i="28"/>
  <c r="D56" i="28"/>
  <c r="S56" i="28"/>
  <c r="Z57" i="28"/>
  <c r="J58" i="28"/>
  <c r="Y58" i="28"/>
  <c r="I59" i="28"/>
  <c r="X59" i="28"/>
  <c r="S49" i="28"/>
  <c r="V48" i="28"/>
  <c r="E49" i="28"/>
  <c r="U49" i="28"/>
  <c r="D50" i="28"/>
  <c r="T50" i="28"/>
  <c r="C51" i="28"/>
  <c r="S51" i="28"/>
  <c r="J52" i="28"/>
  <c r="Y52" i="28"/>
  <c r="I53" i="28"/>
  <c r="X53" i="28"/>
  <c r="H54" i="28"/>
  <c r="W54" i="28"/>
  <c r="F55" i="28"/>
  <c r="V55" i="28"/>
  <c r="E56" i="28"/>
  <c r="T56" i="28"/>
  <c r="C57" i="28"/>
  <c r="S57" i="28"/>
  <c r="Z58" i="28"/>
  <c r="J59" i="28"/>
  <c r="Y59" i="28"/>
  <c r="C49" i="28"/>
  <c r="T55" i="28"/>
  <c r="X58" i="28"/>
  <c r="H48" i="28"/>
  <c r="W48" i="28"/>
  <c r="F49" i="28"/>
  <c r="V49" i="28"/>
  <c r="E50" i="28"/>
  <c r="U50" i="28"/>
  <c r="D51" i="28"/>
  <c r="T51" i="28"/>
  <c r="C52" i="28"/>
  <c r="Z52" i="28"/>
  <c r="J53" i="28"/>
  <c r="Y53" i="28"/>
  <c r="I54" i="28"/>
  <c r="X54" i="28"/>
  <c r="H55" i="28"/>
  <c r="W55" i="28"/>
  <c r="F56" i="28"/>
  <c r="U56" i="28"/>
  <c r="D57" i="28"/>
  <c r="T57" i="28"/>
  <c r="C58" i="28"/>
  <c r="S58" i="28"/>
  <c r="Z59" i="28"/>
  <c r="N20" i="2"/>
  <c r="T48" i="28"/>
  <c r="D55" i="28"/>
  <c r="J57" i="28"/>
  <c r="I48" i="28"/>
  <c r="X48" i="28"/>
  <c r="H49" i="28"/>
  <c r="W49" i="28"/>
  <c r="F50" i="28"/>
  <c r="V50" i="28"/>
  <c r="E51" i="28"/>
  <c r="U51" i="28"/>
  <c r="D52" i="28"/>
  <c r="S52" i="28"/>
  <c r="Z53" i="28"/>
  <c r="J54" i="28"/>
  <c r="Y54" i="28"/>
  <c r="I55" i="28"/>
  <c r="X55" i="28"/>
  <c r="G56" i="28"/>
  <c r="V56" i="28"/>
  <c r="E57" i="28"/>
  <c r="U57" i="28"/>
  <c r="D58" i="28"/>
  <c r="T58" i="28"/>
  <c r="C59" i="28"/>
  <c r="S59" i="28"/>
  <c r="J51" i="28"/>
  <c r="F53" i="28"/>
  <c r="C56" i="28"/>
  <c r="I58" i="28"/>
  <c r="J48" i="28"/>
  <c r="Y48" i="28"/>
  <c r="I49" i="28"/>
  <c r="X49" i="28"/>
  <c r="H50" i="28"/>
  <c r="W50" i="28"/>
  <c r="F51" i="28"/>
  <c r="V51" i="28"/>
  <c r="E52" i="28"/>
  <c r="T52" i="28"/>
  <c r="C53" i="28"/>
  <c r="S53" i="28"/>
  <c r="Z54" i="28"/>
  <c r="J55" i="28"/>
  <c r="Y55" i="28"/>
  <c r="H56" i="28"/>
  <c r="W56" i="28"/>
  <c r="F57" i="28"/>
  <c r="V57" i="28"/>
  <c r="E58" i="28"/>
  <c r="U58" i="28"/>
  <c r="D59" i="28"/>
  <c r="T59" i="28"/>
  <c r="V53" i="28"/>
  <c r="W59" i="28"/>
  <c r="C48" i="28"/>
  <c r="Z48" i="28"/>
  <c r="J49" i="28"/>
  <c r="Y49" i="28"/>
  <c r="I50" i="28"/>
  <c r="X50" i="28"/>
  <c r="H51" i="28"/>
  <c r="W51" i="28"/>
  <c r="F52" i="28"/>
  <c r="U52" i="28"/>
  <c r="D53" i="28"/>
  <c r="T53" i="28"/>
  <c r="C54" i="28"/>
  <c r="S54" i="28"/>
  <c r="Z55" i="28"/>
  <c r="I56" i="28"/>
  <c r="X56" i="28"/>
  <c r="H57" i="28"/>
  <c r="W57" i="28"/>
  <c r="F58" i="28"/>
  <c r="V58" i="28"/>
  <c r="E59" i="28"/>
  <c r="U59" i="28"/>
  <c r="E48" i="28"/>
  <c r="Y51" i="28"/>
  <c r="E54" i="28"/>
  <c r="Y57" i="28"/>
  <c r="D48" i="28"/>
  <c r="S48" i="28"/>
  <c r="Z49" i="28"/>
  <c r="J50" i="28"/>
  <c r="Y50" i="28"/>
  <c r="I51" i="28"/>
  <c r="X51" i="28"/>
  <c r="G52" i="28"/>
  <c r="V52" i="28"/>
  <c r="E53" i="28"/>
  <c r="U53" i="28"/>
  <c r="D54" i="28"/>
  <c r="T54" i="28"/>
  <c r="C55" i="28"/>
  <c r="S55" i="28"/>
  <c r="J56" i="28"/>
  <c r="Y56" i="28"/>
  <c r="I57" i="28"/>
  <c r="X57" i="28"/>
  <c r="H58" i="28"/>
  <c r="W58" i="28"/>
  <c r="F59" i="28"/>
  <c r="V59" i="28"/>
  <c r="Z50" i="28"/>
  <c r="H52" i="28"/>
  <c r="W52" i="28"/>
  <c r="U54" i="28"/>
  <c r="Z56" i="28"/>
  <c r="H59" i="28"/>
  <c r="G55" i="28"/>
  <c r="G51" i="28"/>
  <c r="G49" i="28"/>
  <c r="G57" i="28"/>
  <c r="G50" i="28"/>
  <c r="G54" i="28"/>
  <c r="G53" i="28"/>
  <c r="G59" i="28"/>
  <c r="G58" i="28"/>
  <c r="R34" i="2"/>
  <c r="R48" i="2" s="1"/>
  <c r="N27" i="2"/>
  <c r="N28" i="2"/>
  <c r="N21" i="2"/>
  <c r="N29" i="2"/>
  <c r="N22" i="2"/>
  <c r="N30" i="2"/>
  <c r="N24" i="2"/>
  <c r="N23" i="2"/>
  <c r="N31" i="2"/>
  <c r="N25" i="2"/>
  <c r="N26" i="2"/>
  <c r="S34" i="2"/>
  <c r="S48" i="2" s="1"/>
  <c r="W42" i="2"/>
  <c r="W56" i="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E13" i="8"/>
  <c r="B83" i="6" s="1"/>
  <c r="B81" i="6" s="1"/>
  <c r="E32" i="32" s="1"/>
  <c r="R81" i="2" l="1"/>
  <c r="B81" i="2"/>
  <c r="E32" i="18" s="1"/>
  <c r="R81" i="6"/>
  <c r="N18" i="18"/>
  <c r="M18" i="18"/>
  <c r="O29" i="18"/>
  <c r="K18" i="18"/>
  <c r="L18" i="18"/>
  <c r="I18" i="18"/>
  <c r="N29" i="18"/>
  <c r="G18" i="18"/>
  <c r="H18" i="18"/>
  <c r="E18" i="18"/>
  <c r="F18" i="18"/>
  <c r="O18" i="18"/>
  <c r="P18" i="18"/>
  <c r="N24" i="30"/>
  <c r="C58" i="30"/>
  <c r="C54" i="30"/>
  <c r="S51" i="30"/>
  <c r="S48" i="30"/>
  <c r="Z59" i="30"/>
  <c r="J59" i="30"/>
  <c r="Z58" i="30"/>
  <c r="J58" i="30"/>
  <c r="Z57" i="30"/>
  <c r="J57" i="30"/>
  <c r="Z56" i="30"/>
  <c r="J56" i="30"/>
  <c r="Z55" i="30"/>
  <c r="J55" i="30"/>
  <c r="Z54" i="30"/>
  <c r="J54" i="30"/>
  <c r="Z53" i="30"/>
  <c r="J53" i="30"/>
  <c r="Z52" i="30"/>
  <c r="J52" i="30"/>
  <c r="Z51" i="30"/>
  <c r="J51" i="30"/>
  <c r="Z50" i="30"/>
  <c r="J50" i="30"/>
  <c r="Z49" i="30"/>
  <c r="J49" i="30"/>
  <c r="Z48" i="30"/>
  <c r="J48" i="30"/>
  <c r="N31" i="30"/>
  <c r="N23" i="30"/>
  <c r="S58" i="30"/>
  <c r="S53" i="30"/>
  <c r="N25" i="30"/>
  <c r="Y59" i="30"/>
  <c r="I59" i="30"/>
  <c r="Y58" i="30"/>
  <c r="I58" i="30"/>
  <c r="Y57" i="30"/>
  <c r="I57" i="30"/>
  <c r="Y56" i="30"/>
  <c r="I56" i="30"/>
  <c r="Y55" i="30"/>
  <c r="I55" i="30"/>
  <c r="Y54" i="30"/>
  <c r="I54" i="30"/>
  <c r="Y53" i="30"/>
  <c r="I53" i="30"/>
  <c r="Y52" i="30"/>
  <c r="I52" i="30"/>
  <c r="Y51" i="30"/>
  <c r="I51" i="30"/>
  <c r="Y50" i="30"/>
  <c r="I50" i="30"/>
  <c r="Y49" i="30"/>
  <c r="I49" i="30"/>
  <c r="Y48" i="30"/>
  <c r="I48" i="30"/>
  <c r="N30" i="30"/>
  <c r="N22" i="30"/>
  <c r="S59" i="30"/>
  <c r="C50" i="30"/>
  <c r="X59" i="30"/>
  <c r="H59" i="30"/>
  <c r="X58" i="30"/>
  <c r="H58" i="30"/>
  <c r="X57" i="30"/>
  <c r="H57" i="30"/>
  <c r="X56" i="30"/>
  <c r="H56" i="30"/>
  <c r="X55" i="30"/>
  <c r="H55" i="30"/>
  <c r="X54" i="30"/>
  <c r="H54" i="30"/>
  <c r="X53" i="30"/>
  <c r="H53" i="30"/>
  <c r="X52" i="30"/>
  <c r="H52" i="30"/>
  <c r="X51" i="30"/>
  <c r="H51" i="30"/>
  <c r="X50" i="30"/>
  <c r="H50" i="30"/>
  <c r="X49" i="30"/>
  <c r="H49" i="30"/>
  <c r="X48" i="30"/>
  <c r="H48" i="30"/>
  <c r="N29" i="30"/>
  <c r="N21" i="30"/>
  <c r="S56" i="30"/>
  <c r="S54" i="30"/>
  <c r="C52" i="30"/>
  <c r="S49" i="30"/>
  <c r="C48" i="30"/>
  <c r="V59" i="30"/>
  <c r="F59" i="30"/>
  <c r="V58" i="30"/>
  <c r="F58" i="30"/>
  <c r="V57" i="30"/>
  <c r="F57" i="30"/>
  <c r="V56" i="30"/>
  <c r="F56" i="30"/>
  <c r="V55" i="30"/>
  <c r="F55" i="30"/>
  <c r="V54" i="30"/>
  <c r="F54" i="30"/>
  <c r="V53" i="30"/>
  <c r="F53" i="30"/>
  <c r="V52" i="30"/>
  <c r="F52" i="30"/>
  <c r="V51" i="30"/>
  <c r="F51" i="30"/>
  <c r="V50" i="30"/>
  <c r="F50" i="30"/>
  <c r="V49" i="30"/>
  <c r="F49" i="30"/>
  <c r="V48" i="30"/>
  <c r="F48" i="30"/>
  <c r="N28" i="30"/>
  <c r="N20" i="30"/>
  <c r="S55" i="30"/>
  <c r="C51" i="30"/>
  <c r="U59" i="30"/>
  <c r="E59" i="30"/>
  <c r="U58" i="30"/>
  <c r="E58" i="30"/>
  <c r="U57" i="30"/>
  <c r="E57" i="30"/>
  <c r="U56" i="30"/>
  <c r="E56" i="30"/>
  <c r="U55" i="30"/>
  <c r="E55" i="30"/>
  <c r="U54" i="30"/>
  <c r="E54" i="30"/>
  <c r="U53" i="30"/>
  <c r="E53" i="30"/>
  <c r="U52" i="30"/>
  <c r="E52" i="30"/>
  <c r="U51" i="30"/>
  <c r="E51" i="30"/>
  <c r="U50" i="30"/>
  <c r="E50" i="30"/>
  <c r="U49" i="30"/>
  <c r="E49" i="30"/>
  <c r="U48" i="30"/>
  <c r="E48" i="30"/>
  <c r="N27" i="30"/>
  <c r="C59" i="30"/>
  <c r="C53" i="30"/>
  <c r="T59" i="30"/>
  <c r="D59" i="30"/>
  <c r="T58" i="30"/>
  <c r="D58" i="30"/>
  <c r="T57" i="30"/>
  <c r="D57" i="30"/>
  <c r="T56" i="30"/>
  <c r="D56" i="30"/>
  <c r="T55" i="30"/>
  <c r="D55" i="30"/>
  <c r="T54" i="30"/>
  <c r="D54" i="30"/>
  <c r="T53" i="30"/>
  <c r="D53" i="30"/>
  <c r="T52" i="30"/>
  <c r="D52" i="30"/>
  <c r="T51" i="30"/>
  <c r="D51" i="30"/>
  <c r="T50" i="30"/>
  <c r="D50" i="30"/>
  <c r="T49" i="30"/>
  <c r="D49" i="30"/>
  <c r="T48" i="30"/>
  <c r="D48" i="30"/>
  <c r="N26" i="30"/>
  <c r="S57" i="30"/>
  <c r="C57" i="30"/>
  <c r="C56" i="30"/>
  <c r="C55" i="30"/>
  <c r="S52" i="30"/>
  <c r="S50" i="30"/>
  <c r="C49" i="30"/>
  <c r="G59" i="30"/>
  <c r="G57" i="30"/>
  <c r="W55" i="30"/>
  <c r="G55" i="30"/>
  <c r="G53" i="30"/>
  <c r="W48" i="30"/>
  <c r="W51" i="30"/>
  <c r="G51" i="30"/>
  <c r="G49" i="30"/>
  <c r="W56" i="30"/>
  <c r="W49" i="30"/>
  <c r="W59" i="30"/>
  <c r="G48" i="30"/>
  <c r="W54" i="30"/>
  <c r="G52" i="30"/>
  <c r="W57" i="30"/>
  <c r="G58" i="30"/>
  <c r="W53" i="30"/>
  <c r="G54" i="30"/>
  <c r="W50" i="30"/>
  <c r="W52" i="30"/>
  <c r="G50" i="30"/>
  <c r="W58" i="30"/>
  <c r="G56" i="30"/>
  <c r="AA39" i="28"/>
  <c r="AD39" i="28" s="1"/>
  <c r="R53" i="28"/>
  <c r="AA53" i="28" s="1"/>
  <c r="B53" i="28"/>
  <c r="K53" i="28" s="1"/>
  <c r="K39" i="28"/>
  <c r="N39" i="28" s="1"/>
  <c r="B51" i="28"/>
  <c r="K51" i="28" s="1"/>
  <c r="K37" i="28"/>
  <c r="N37" i="28" s="1"/>
  <c r="R50" i="28"/>
  <c r="AA50" i="28" s="1"/>
  <c r="AA36" i="28"/>
  <c r="AD36" i="28" s="1"/>
  <c r="R52" i="28"/>
  <c r="AA52" i="28" s="1"/>
  <c r="AA38" i="28"/>
  <c r="AD38" i="28" s="1"/>
  <c r="AA37" i="28"/>
  <c r="AD37" i="28" s="1"/>
  <c r="R51" i="28"/>
  <c r="AA51" i="28" s="1"/>
  <c r="B50" i="28"/>
  <c r="K50" i="28" s="1"/>
  <c r="K36" i="28"/>
  <c r="N36" i="28" s="1"/>
  <c r="R49" i="28"/>
  <c r="AA49" i="28" s="1"/>
  <c r="AA35" i="28"/>
  <c r="AD35" i="28" s="1"/>
  <c r="R59" i="28"/>
  <c r="AA59" i="28" s="1"/>
  <c r="AA45" i="28"/>
  <c r="AD45" i="28" s="1"/>
  <c r="B52" i="28"/>
  <c r="K52" i="28" s="1"/>
  <c r="K38" i="28"/>
  <c r="N38" i="28" s="1"/>
  <c r="R57" i="28"/>
  <c r="AA57" i="28" s="1"/>
  <c r="AA43" i="28"/>
  <c r="AD43" i="28" s="1"/>
  <c r="B59" i="28"/>
  <c r="K59" i="28" s="1"/>
  <c r="K45" i="28"/>
  <c r="N45" i="28" s="1"/>
  <c r="B57" i="28"/>
  <c r="K57" i="28" s="1"/>
  <c r="K43" i="28"/>
  <c r="N43" i="28" s="1"/>
  <c r="B56" i="28"/>
  <c r="K56" i="28" s="1"/>
  <c r="K42" i="28"/>
  <c r="N42" i="28" s="1"/>
  <c r="R48" i="28"/>
  <c r="AA48" i="28" s="1"/>
  <c r="AA34" i="28"/>
  <c r="R58" i="28"/>
  <c r="AA58" i="28" s="1"/>
  <c r="AA44" i="28"/>
  <c r="AD44" i="28" s="1"/>
  <c r="R55" i="28"/>
  <c r="AA55" i="28" s="1"/>
  <c r="AA41" i="28"/>
  <c r="AD41" i="28" s="1"/>
  <c r="R54" i="28"/>
  <c r="AA54" i="28" s="1"/>
  <c r="AA40" i="28"/>
  <c r="AD40" i="28" s="1"/>
  <c r="B58" i="28"/>
  <c r="K58" i="28" s="1"/>
  <c r="K44" i="28"/>
  <c r="N44" i="28" s="1"/>
  <c r="R56" i="28"/>
  <c r="AA56" i="28" s="1"/>
  <c r="AA42" i="28"/>
  <c r="AD42" i="28" s="1"/>
  <c r="B49" i="28"/>
  <c r="K49" i="28" s="1"/>
  <c r="K35" i="28"/>
  <c r="N35" i="28" s="1"/>
  <c r="K48" i="28"/>
  <c r="K34" i="28"/>
  <c r="B55" i="28"/>
  <c r="K55" i="28" s="1"/>
  <c r="K41" i="28"/>
  <c r="N41" i="28" s="1"/>
  <c r="B54" i="28"/>
  <c r="K54" i="28" s="1"/>
  <c r="K40" i="28"/>
  <c r="N40" i="28" s="1"/>
  <c r="N18" i="1"/>
  <c r="O18" i="1"/>
  <c r="J18" i="1"/>
  <c r="J29" i="18"/>
  <c r="P18" i="1"/>
  <c r="P29" i="18"/>
  <c r="I18" i="1"/>
  <c r="I29" i="18"/>
  <c r="E18" i="1"/>
  <c r="E29" i="18"/>
  <c r="G18" i="1"/>
  <c r="G29" i="18"/>
  <c r="K18" i="1"/>
  <c r="K29" i="18"/>
  <c r="F18" i="1"/>
  <c r="F29" i="18"/>
  <c r="M18" i="1"/>
  <c r="M29" i="18"/>
  <c r="L18" i="1"/>
  <c r="L29" i="18"/>
  <c r="H18" i="1"/>
  <c r="H29" i="18"/>
  <c r="N28" i="6"/>
  <c r="N31" i="6"/>
  <c r="N21" i="6"/>
  <c r="N29" i="6"/>
  <c r="N22" i="6"/>
  <c r="N30" i="6"/>
  <c r="N23" i="6"/>
  <c r="N24" i="6"/>
  <c r="N20" i="6"/>
  <c r="N25" i="6"/>
  <c r="N27" i="6"/>
  <c r="N26" i="6"/>
  <c r="AA45" i="2"/>
  <c r="AD45" i="2" s="1"/>
  <c r="AA38" i="2"/>
  <c r="AD38" i="2" s="1"/>
  <c r="W34" i="6"/>
  <c r="W40" i="6"/>
  <c r="W35" i="6"/>
  <c r="R37" i="6"/>
  <c r="W37" i="6"/>
  <c r="W36"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AA41" i="2"/>
  <c r="AD41" i="2" s="1"/>
  <c r="AA36" i="2"/>
  <c r="AD36" i="2" s="1"/>
  <c r="AA44" i="2"/>
  <c r="AD44" i="2" s="1"/>
  <c r="AA37" i="2"/>
  <c r="AD37" i="2" s="1"/>
  <c r="AA35" i="2"/>
  <c r="AD35" i="2" s="1"/>
  <c r="AA42" i="2"/>
  <c r="AD42" i="2" s="1"/>
  <c r="AA40" i="2"/>
  <c r="AD40" i="2" s="1"/>
  <c r="AA39" i="2"/>
  <c r="AD39" i="2" s="1"/>
  <c r="AA43" i="2"/>
  <c r="AD43" i="2" s="1"/>
  <c r="B4" i="6"/>
  <c r="C4" i="6"/>
  <c r="D4" i="6"/>
  <c r="E4" i="6"/>
  <c r="F4" i="6"/>
  <c r="G4" i="6"/>
  <c r="H4" i="6"/>
  <c r="I4" i="6"/>
  <c r="J4"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E13" i="7"/>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E10" i="8"/>
  <c r="E10" i="1"/>
  <c r="E10" i="7"/>
  <c r="E11" i="8"/>
  <c r="E11" i="7"/>
  <c r="E11" i="1"/>
  <c r="N28" i="29" l="1"/>
  <c r="N31" i="29"/>
  <c r="N29" i="29"/>
  <c r="N30" i="29"/>
  <c r="B83" i="5"/>
  <c r="O18" i="32"/>
  <c r="L18" i="32"/>
  <c r="J18" i="32"/>
  <c r="I18" i="32"/>
  <c r="F18" i="32"/>
  <c r="E18" i="32"/>
  <c r="N18" i="32"/>
  <c r="H18" i="32"/>
  <c r="M18" i="32"/>
  <c r="P18" i="32"/>
  <c r="K18" i="32"/>
  <c r="G18" i="32"/>
  <c r="P29" i="32"/>
  <c r="E29" i="32"/>
  <c r="I29" i="32"/>
  <c r="J29" i="32"/>
  <c r="M29" i="32"/>
  <c r="H29" i="32"/>
  <c r="O29" i="32"/>
  <c r="G29" i="32"/>
  <c r="K29" i="32"/>
  <c r="N29" i="32"/>
  <c r="L29" i="32"/>
  <c r="F29" i="32"/>
  <c r="K18" i="8"/>
  <c r="O36" i="18"/>
  <c r="G36" i="18"/>
  <c r="H36" i="18"/>
  <c r="N36" i="18"/>
  <c r="L36" i="18"/>
  <c r="J36" i="18"/>
  <c r="K36" i="18"/>
  <c r="I36" i="18"/>
  <c r="M36" i="18"/>
  <c r="P36" i="18"/>
  <c r="F36" i="18"/>
  <c r="R61" i="2"/>
  <c r="B48" i="30"/>
  <c r="K48" i="30" s="1"/>
  <c r="K34" i="30"/>
  <c r="B52" i="30"/>
  <c r="K52" i="30" s="1"/>
  <c r="K38" i="30"/>
  <c r="N38" i="30" s="1"/>
  <c r="B56" i="30"/>
  <c r="K56" i="30" s="1"/>
  <c r="K42" i="30"/>
  <c r="N42" i="30" s="1"/>
  <c r="R48" i="30"/>
  <c r="AA48" i="30" s="1"/>
  <c r="AA34" i="30"/>
  <c r="R52" i="30"/>
  <c r="AA52" i="30" s="1"/>
  <c r="AA38" i="30"/>
  <c r="AD38" i="30" s="1"/>
  <c r="R56" i="30"/>
  <c r="AA56" i="30" s="1"/>
  <c r="AA42" i="30"/>
  <c r="AD42" i="30" s="1"/>
  <c r="N18" i="8"/>
  <c r="B49" i="30"/>
  <c r="K49" i="30" s="1"/>
  <c r="K35" i="30"/>
  <c r="N35" i="30" s="1"/>
  <c r="B53" i="30"/>
  <c r="K53" i="30" s="1"/>
  <c r="K39" i="30"/>
  <c r="N39" i="30" s="1"/>
  <c r="B57" i="30"/>
  <c r="K57" i="30" s="1"/>
  <c r="K43" i="30"/>
  <c r="N43" i="30" s="1"/>
  <c r="R49" i="30"/>
  <c r="AA49" i="30" s="1"/>
  <c r="AA35" i="30"/>
  <c r="AD35" i="30" s="1"/>
  <c r="R53" i="30"/>
  <c r="AA53" i="30" s="1"/>
  <c r="AA39" i="30"/>
  <c r="AD39" i="30" s="1"/>
  <c r="R57" i="30"/>
  <c r="AA57" i="30" s="1"/>
  <c r="AA43" i="30"/>
  <c r="AD43" i="30" s="1"/>
  <c r="P18" i="8"/>
  <c r="B50" i="30"/>
  <c r="K36" i="30"/>
  <c r="N36" i="30" s="1"/>
  <c r="B54" i="30"/>
  <c r="K54" i="30" s="1"/>
  <c r="K40" i="30"/>
  <c r="N40" i="30" s="1"/>
  <c r="B58" i="30"/>
  <c r="K58" i="30" s="1"/>
  <c r="K44" i="30"/>
  <c r="N44" i="30" s="1"/>
  <c r="R50" i="30"/>
  <c r="AA50" i="30" s="1"/>
  <c r="AA36" i="30"/>
  <c r="AD36" i="30" s="1"/>
  <c r="R54" i="30"/>
  <c r="AA54" i="30" s="1"/>
  <c r="AA40" i="30"/>
  <c r="AD40" i="30" s="1"/>
  <c r="R58" i="30"/>
  <c r="AA58" i="30" s="1"/>
  <c r="AA44" i="30"/>
  <c r="AD44" i="30" s="1"/>
  <c r="U59" i="29"/>
  <c r="E59" i="29"/>
  <c r="U58" i="29"/>
  <c r="E58" i="29"/>
  <c r="U57" i="29"/>
  <c r="E57" i="29"/>
  <c r="U56" i="29"/>
  <c r="E56" i="29"/>
  <c r="U55" i="29"/>
  <c r="E55" i="29"/>
  <c r="U54" i="29"/>
  <c r="E54" i="29"/>
  <c r="U53" i="29"/>
  <c r="E53" i="29"/>
  <c r="U52" i="29"/>
  <c r="E52" i="29"/>
  <c r="U51" i="29"/>
  <c r="E51" i="29"/>
  <c r="U50" i="29"/>
  <c r="E50" i="29"/>
  <c r="U49" i="29"/>
  <c r="E49" i="29"/>
  <c r="U48" i="29"/>
  <c r="E48" i="29"/>
  <c r="N27" i="29"/>
  <c r="F56" i="29"/>
  <c r="T59" i="29"/>
  <c r="D59" i="29"/>
  <c r="T58" i="29"/>
  <c r="D58" i="29"/>
  <c r="T57" i="29"/>
  <c r="D57" i="29"/>
  <c r="T56" i="29"/>
  <c r="D56" i="29"/>
  <c r="T55" i="29"/>
  <c r="D55" i="29"/>
  <c r="T54" i="29"/>
  <c r="D54" i="29"/>
  <c r="T53" i="29"/>
  <c r="D53" i="29"/>
  <c r="T52" i="29"/>
  <c r="D52" i="29"/>
  <c r="T51" i="29"/>
  <c r="D51" i="29"/>
  <c r="T50" i="29"/>
  <c r="D50" i="29"/>
  <c r="T49" i="29"/>
  <c r="D49" i="29"/>
  <c r="T48" i="29"/>
  <c r="D48" i="29"/>
  <c r="N26" i="29"/>
  <c r="F57" i="29"/>
  <c r="S59" i="29"/>
  <c r="C59" i="29"/>
  <c r="S58" i="29"/>
  <c r="C58" i="29"/>
  <c r="S57" i="29"/>
  <c r="C57" i="29"/>
  <c r="S56" i="29"/>
  <c r="C56" i="29"/>
  <c r="S55" i="29"/>
  <c r="C55" i="29"/>
  <c r="S54" i="29"/>
  <c r="C54" i="29"/>
  <c r="S53" i="29"/>
  <c r="C53" i="29"/>
  <c r="S52" i="29"/>
  <c r="C52" i="29"/>
  <c r="S51" i="29"/>
  <c r="C51" i="29"/>
  <c r="S50" i="29"/>
  <c r="C50" i="29"/>
  <c r="S49" i="29"/>
  <c r="C49" i="29"/>
  <c r="S48" i="29"/>
  <c r="C48" i="29"/>
  <c r="N25" i="29"/>
  <c r="V57" i="29"/>
  <c r="N24" i="29"/>
  <c r="F59" i="29"/>
  <c r="V56" i="29"/>
  <c r="Z59" i="29"/>
  <c r="J59" i="29"/>
  <c r="Z58" i="29"/>
  <c r="J58" i="29"/>
  <c r="Z57" i="29"/>
  <c r="J57" i="29"/>
  <c r="Z56" i="29"/>
  <c r="J56" i="29"/>
  <c r="Z55" i="29"/>
  <c r="J55" i="29"/>
  <c r="Z54" i="29"/>
  <c r="J54" i="29"/>
  <c r="Z53" i="29"/>
  <c r="J53" i="29"/>
  <c r="Z52" i="29"/>
  <c r="J52" i="29"/>
  <c r="Z51" i="29"/>
  <c r="J51" i="29"/>
  <c r="Z50" i="29"/>
  <c r="J50" i="29"/>
  <c r="Z49" i="29"/>
  <c r="J49" i="29"/>
  <c r="Z48" i="29"/>
  <c r="J48" i="29"/>
  <c r="N23" i="29"/>
  <c r="F58" i="29"/>
  <c r="V54" i="29"/>
  <c r="Y59" i="29"/>
  <c r="I59" i="29"/>
  <c r="Y58" i="29"/>
  <c r="I58" i="29"/>
  <c r="Y57" i="29"/>
  <c r="I57" i="29"/>
  <c r="Y56" i="29"/>
  <c r="I56" i="29"/>
  <c r="Y55" i="29"/>
  <c r="I55" i="29"/>
  <c r="Y54" i="29"/>
  <c r="I54" i="29"/>
  <c r="Y53" i="29"/>
  <c r="I53" i="29"/>
  <c r="Y52" i="29"/>
  <c r="I52" i="29"/>
  <c r="Y51" i="29"/>
  <c r="I51" i="29"/>
  <c r="Y50" i="29"/>
  <c r="I50" i="29"/>
  <c r="Y49" i="29"/>
  <c r="I49" i="29"/>
  <c r="Y48" i="29"/>
  <c r="I48" i="29"/>
  <c r="N22" i="29"/>
  <c r="V59" i="29"/>
  <c r="F55" i="29"/>
  <c r="X59" i="29"/>
  <c r="H59" i="29"/>
  <c r="X58" i="29"/>
  <c r="H58" i="29"/>
  <c r="X57" i="29"/>
  <c r="H57" i="29"/>
  <c r="X56" i="29"/>
  <c r="H56" i="29"/>
  <c r="X55" i="29"/>
  <c r="H55" i="29"/>
  <c r="X54" i="29"/>
  <c r="H54" i="29"/>
  <c r="X53" i="29"/>
  <c r="H53" i="29"/>
  <c r="X52" i="29"/>
  <c r="H52" i="29"/>
  <c r="X51" i="29"/>
  <c r="H51" i="29"/>
  <c r="X50" i="29"/>
  <c r="H50" i="29"/>
  <c r="X49" i="29"/>
  <c r="H49" i="29"/>
  <c r="X48" i="29"/>
  <c r="H48" i="29"/>
  <c r="N21" i="29"/>
  <c r="V58" i="29"/>
  <c r="V55" i="29"/>
  <c r="V53" i="29"/>
  <c r="F48" i="29"/>
  <c r="F51" i="29"/>
  <c r="N20" i="29"/>
  <c r="V50" i="29"/>
  <c r="F50" i="29"/>
  <c r="F54" i="29"/>
  <c r="V49" i="29"/>
  <c r="F53" i="29"/>
  <c r="F49" i="29"/>
  <c r="V52" i="29"/>
  <c r="V48" i="29"/>
  <c r="F52" i="29"/>
  <c r="V51" i="29"/>
  <c r="W59" i="29"/>
  <c r="W52" i="29"/>
  <c r="W48" i="29"/>
  <c r="G55" i="29"/>
  <c r="W53" i="29"/>
  <c r="W56" i="29"/>
  <c r="G51" i="29"/>
  <c r="W54" i="29"/>
  <c r="G58" i="29"/>
  <c r="G59" i="29"/>
  <c r="G54" i="29"/>
  <c r="G57" i="29"/>
  <c r="W50" i="29"/>
  <c r="G53" i="29"/>
  <c r="W58" i="29"/>
  <c r="W49" i="29"/>
  <c r="G56" i="29"/>
  <c r="G50" i="29"/>
  <c r="W55" i="29"/>
  <c r="W57" i="29"/>
  <c r="G52" i="29"/>
  <c r="W51" i="29"/>
  <c r="G48" i="29"/>
  <c r="G49" i="29"/>
  <c r="K50" i="30"/>
  <c r="B51" i="30"/>
  <c r="K51" i="30" s="1"/>
  <c r="K37" i="30"/>
  <c r="N37" i="30" s="1"/>
  <c r="B55" i="30"/>
  <c r="K55" i="30" s="1"/>
  <c r="K41" i="30"/>
  <c r="N41" i="30" s="1"/>
  <c r="B59" i="30"/>
  <c r="K59" i="30" s="1"/>
  <c r="K45" i="30"/>
  <c r="N45" i="30" s="1"/>
  <c r="J18" i="8"/>
  <c r="R51" i="30"/>
  <c r="AA51" i="30" s="1"/>
  <c r="AA37" i="30"/>
  <c r="AD37" i="30" s="1"/>
  <c r="R55" i="30"/>
  <c r="AA55" i="30" s="1"/>
  <c r="AA41" i="30"/>
  <c r="AD41" i="30" s="1"/>
  <c r="R59" i="30"/>
  <c r="AA59" i="30" s="1"/>
  <c r="AA45" i="30"/>
  <c r="AD45" i="30" s="1"/>
  <c r="N34" i="28"/>
  <c r="L36" i="28"/>
  <c r="L45" i="28"/>
  <c r="L41" i="28"/>
  <c r="L35" i="28"/>
  <c r="L37" i="28"/>
  <c r="B61" i="28"/>
  <c r="B64" i="28" s="1"/>
  <c r="L42" i="28"/>
  <c r="L34" i="28"/>
  <c r="L38" i="28"/>
  <c r="L39" i="28"/>
  <c r="L43" i="28"/>
  <c r="L44" i="28"/>
  <c r="L40" i="28"/>
  <c r="AD34" i="28"/>
  <c r="AB39" i="28"/>
  <c r="AB43" i="28"/>
  <c r="AB38" i="28"/>
  <c r="AB45" i="28"/>
  <c r="R61" i="28"/>
  <c r="AB35" i="28"/>
  <c r="AB40" i="28"/>
  <c r="AB37" i="28"/>
  <c r="AB34" i="28"/>
  <c r="AB42" i="28"/>
  <c r="AB41" i="28"/>
  <c r="AB44" i="28"/>
  <c r="AB36" i="28"/>
  <c r="M18" i="8"/>
  <c r="L18" i="8"/>
  <c r="F18" i="8"/>
  <c r="E18" i="8"/>
  <c r="I18" i="8"/>
  <c r="H18" i="8"/>
  <c r="O18" i="8"/>
  <c r="G18" i="8"/>
  <c r="U50" i="6"/>
  <c r="V57" i="6"/>
  <c r="S53" i="6"/>
  <c r="V51" i="6"/>
  <c r="S48" i="6"/>
  <c r="T55" i="6"/>
  <c r="R48" i="6"/>
  <c r="Z50" i="6"/>
  <c r="R58" i="6"/>
  <c r="S55" i="6"/>
  <c r="V55" i="6"/>
  <c r="Y56" i="6"/>
  <c r="T50" i="6"/>
  <c r="U57" i="6"/>
  <c r="R51" i="6"/>
  <c r="T51" i="6"/>
  <c r="U58" i="6"/>
  <c r="R54" i="6"/>
  <c r="S54" i="6"/>
  <c r="R49" i="6"/>
  <c r="S56" i="6"/>
  <c r="X50" i="6"/>
  <c r="Y51" i="6"/>
  <c r="Z58" i="6"/>
  <c r="U56" i="6"/>
  <c r="S51" i="6"/>
  <c r="T58" i="6"/>
  <c r="S52" i="6"/>
  <c r="T59" i="6"/>
  <c r="Z54" i="6"/>
  <c r="X57" i="6"/>
  <c r="Z49" i="6"/>
  <c r="R57" i="6"/>
  <c r="T54" i="6"/>
  <c r="X52" i="6"/>
  <c r="Y59" i="6"/>
  <c r="U48" i="6"/>
  <c r="T57" i="6"/>
  <c r="V52" i="6"/>
  <c r="R52" i="6"/>
  <c r="S59" i="6"/>
  <c r="W49" i="6"/>
  <c r="R53" i="6"/>
  <c r="Y55" i="6"/>
  <c r="Y49" i="6"/>
  <c r="Y50" i="6"/>
  <c r="Z57" i="6"/>
  <c r="Y57" i="6"/>
  <c r="W53" i="6"/>
  <c r="X49" i="6"/>
  <c r="T49" i="6"/>
  <c r="S58" i="6"/>
  <c r="R56" i="6"/>
  <c r="Z52" i="6"/>
  <c r="W54" i="6"/>
  <c r="Z53" i="6"/>
  <c r="X48" i="6"/>
  <c r="X56" i="6"/>
  <c r="U53" i="6"/>
  <c r="X51" i="6"/>
  <c r="Y58" i="6"/>
  <c r="V54" i="6"/>
  <c r="T53" i="6"/>
  <c r="S50" i="6"/>
  <c r="R59" i="6"/>
  <c r="Y53" i="6"/>
  <c r="W59" i="6"/>
  <c r="W48" i="6"/>
  <c r="Y54" i="6"/>
  <c r="V50" i="6"/>
  <c r="W57" i="6"/>
  <c r="Z56" i="6"/>
  <c r="W52" i="6"/>
  <c r="X59" i="6"/>
  <c r="T48" i="6"/>
  <c r="U55" i="6"/>
  <c r="Z55" i="6"/>
  <c r="Z51" i="6"/>
  <c r="Z59" i="6"/>
  <c r="X54" i="6"/>
  <c r="X55" i="6"/>
  <c r="U51" i="6"/>
  <c r="V58" i="6"/>
  <c r="X58" i="6"/>
  <c r="V53" i="6"/>
  <c r="R55" i="6"/>
  <c r="S49" i="6"/>
  <c r="T56" i="6"/>
  <c r="V59" i="6"/>
  <c r="Y52" i="6"/>
  <c r="Y48" i="6"/>
  <c r="V48" i="6"/>
  <c r="W55" i="6"/>
  <c r="W50"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AD34" i="2"/>
  <c r="AB39" i="2"/>
  <c r="AB34" i="2"/>
  <c r="AA45" i="6"/>
  <c r="AD45" i="6" s="1"/>
  <c r="AA34" i="6"/>
  <c r="M25" i="1"/>
  <c r="AB42" i="2"/>
  <c r="AB36" i="2"/>
  <c r="AA36" i="6"/>
  <c r="AD36" i="6" s="1"/>
  <c r="AA35" i="6"/>
  <c r="AA37" i="6"/>
  <c r="AA42" i="6"/>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R81" i="5" l="1"/>
  <c r="B81" i="5"/>
  <c r="E32" i="31" s="1"/>
  <c r="M18" i="31"/>
  <c r="J18" i="31"/>
  <c r="O18" i="31"/>
  <c r="F18" i="31"/>
  <c r="H18" i="31"/>
  <c r="K18" i="31"/>
  <c r="N18" i="31"/>
  <c r="P18" i="31"/>
  <c r="E18" i="31"/>
  <c r="L18" i="31"/>
  <c r="G18" i="31"/>
  <c r="I18" i="31"/>
  <c r="L36" i="32"/>
  <c r="P36" i="32"/>
  <c r="J36" i="32"/>
  <c r="O36" i="32"/>
  <c r="G36" i="32"/>
  <c r="K36" i="32"/>
  <c r="O29" i="31"/>
  <c r="P29" i="31"/>
  <c r="M29" i="31"/>
  <c r="H29" i="31"/>
  <c r="L29" i="31"/>
  <c r="J29" i="31"/>
  <c r="E29" i="31"/>
  <c r="I29" i="31"/>
  <c r="N29" i="31"/>
  <c r="F29" i="31"/>
  <c r="K29" i="31"/>
  <c r="G18" i="7"/>
  <c r="G29" i="31"/>
  <c r="N18" i="7"/>
  <c r="B51" i="29"/>
  <c r="K51" i="29" s="1"/>
  <c r="B55" i="29"/>
  <c r="K55" i="29" s="1"/>
  <c r="K41" i="29"/>
  <c r="N41" i="29" s="1"/>
  <c r="B59" i="29"/>
  <c r="K59" i="29" s="1"/>
  <c r="K45" i="29"/>
  <c r="N45" i="29" s="1"/>
  <c r="R51" i="29"/>
  <c r="AA51" i="29" s="1"/>
  <c r="AA37" i="29"/>
  <c r="AD37" i="29" s="1"/>
  <c r="R55" i="29"/>
  <c r="AA55" i="29" s="1"/>
  <c r="AA41" i="29"/>
  <c r="AD41" i="29" s="1"/>
  <c r="R59" i="29"/>
  <c r="AA59" i="29" s="1"/>
  <c r="AA45" i="29"/>
  <c r="AD45" i="29" s="1"/>
  <c r="L18" i="7"/>
  <c r="B48" i="29"/>
  <c r="K48" i="29" s="1"/>
  <c r="B52" i="29"/>
  <c r="K52" i="29" s="1"/>
  <c r="B56" i="29"/>
  <c r="K56" i="29" s="1"/>
  <c r="K42" i="29"/>
  <c r="N42" i="29" s="1"/>
  <c r="R48" i="29"/>
  <c r="AA48" i="29" s="1"/>
  <c r="AA34" i="29"/>
  <c r="R52" i="29"/>
  <c r="AA52" i="29" s="1"/>
  <c r="AA38" i="29"/>
  <c r="AD38" i="29" s="1"/>
  <c r="R56" i="29"/>
  <c r="AA56" i="29" s="1"/>
  <c r="AA42" i="29"/>
  <c r="AD42" i="29" s="1"/>
  <c r="AD34" i="30"/>
  <c r="AB38" i="30"/>
  <c r="R61" i="30"/>
  <c r="AB40" i="30"/>
  <c r="AB45" i="30"/>
  <c r="AB36" i="30"/>
  <c r="AB43" i="30"/>
  <c r="AB37" i="30"/>
  <c r="AB42" i="30"/>
  <c r="AB44" i="30"/>
  <c r="AB39" i="30"/>
  <c r="AB34" i="30"/>
  <c r="AB41" i="30"/>
  <c r="AB35" i="30"/>
  <c r="L37" i="30"/>
  <c r="L41" i="30"/>
  <c r="L43" i="30"/>
  <c r="L45" i="30"/>
  <c r="B61" i="30"/>
  <c r="L35" i="30"/>
  <c r="N34" i="30"/>
  <c r="L39" i="30"/>
  <c r="L40" i="30"/>
  <c r="L34" i="30"/>
  <c r="L42" i="30"/>
  <c r="L36" i="30"/>
  <c r="L44" i="30"/>
  <c r="L38" i="30"/>
  <c r="B49" i="29"/>
  <c r="K49" i="29" s="1"/>
  <c r="B53" i="29"/>
  <c r="K53" i="29" s="1"/>
  <c r="B57" i="29"/>
  <c r="K57" i="29" s="1"/>
  <c r="K43" i="29"/>
  <c r="N43" i="29" s="1"/>
  <c r="R49" i="29"/>
  <c r="AA49" i="29" s="1"/>
  <c r="AA35" i="29"/>
  <c r="AD35" i="29" s="1"/>
  <c r="R53" i="29"/>
  <c r="AA53" i="29" s="1"/>
  <c r="AA39" i="29"/>
  <c r="AD39" i="29" s="1"/>
  <c r="R57" i="29"/>
  <c r="AA57" i="29" s="1"/>
  <c r="AA43" i="29"/>
  <c r="AD43" i="29" s="1"/>
  <c r="B50" i="29"/>
  <c r="K50" i="29" s="1"/>
  <c r="B54" i="29"/>
  <c r="K54" i="29" s="1"/>
  <c r="K40" i="29"/>
  <c r="B58" i="29"/>
  <c r="K58" i="29" s="1"/>
  <c r="K44" i="29"/>
  <c r="N44" i="29" s="1"/>
  <c r="R50" i="29"/>
  <c r="AA50" i="29" s="1"/>
  <c r="AA36" i="29"/>
  <c r="AD36" i="29" s="1"/>
  <c r="R54" i="29"/>
  <c r="AA54" i="29" s="1"/>
  <c r="AA40" i="29"/>
  <c r="AD40" i="29" s="1"/>
  <c r="R58" i="29"/>
  <c r="AA58" i="29" s="1"/>
  <c r="AA44" i="29"/>
  <c r="AD44" i="29" s="1"/>
  <c r="B73" i="28"/>
  <c r="B65" i="28"/>
  <c r="B71" i="28"/>
  <c r="B69" i="28"/>
  <c r="B70" i="28"/>
  <c r="B66" i="28"/>
  <c r="B74" i="28"/>
  <c r="B72" i="28"/>
  <c r="B68" i="28"/>
  <c r="B67" i="28"/>
  <c r="B75" i="28"/>
  <c r="R65" i="28"/>
  <c r="R67" i="28"/>
  <c r="R69" i="28"/>
  <c r="R71" i="28"/>
  <c r="R73" i="28"/>
  <c r="R75" i="28"/>
  <c r="R66" i="28"/>
  <c r="R64" i="28"/>
  <c r="R70" i="28"/>
  <c r="R68" i="28"/>
  <c r="R72" i="28"/>
  <c r="R74" i="28"/>
  <c r="P25" i="8"/>
  <c r="G25" i="8"/>
  <c r="O25" i="8"/>
  <c r="L25" i="8"/>
  <c r="K25" i="8"/>
  <c r="J25" i="8"/>
  <c r="O18" i="7"/>
  <c r="M18" i="7"/>
  <c r="J18" i="7"/>
  <c r="E18" i="7"/>
  <c r="K18" i="7"/>
  <c r="H18" i="7"/>
  <c r="I18" i="7"/>
  <c r="P18" i="7"/>
  <c r="F18" i="7"/>
  <c r="E25" i="1"/>
  <c r="E36" i="18"/>
  <c r="AD34" i="6"/>
  <c r="AB34" i="6"/>
  <c r="R61" i="6"/>
  <c r="AA45" i="5"/>
  <c r="AD45" i="5" s="1"/>
  <c r="AA34" i="5"/>
  <c r="AD42" i="6"/>
  <c r="AD43" i="6"/>
  <c r="AB39" i="6"/>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N40" i="29" l="1"/>
  <c r="L38" i="29"/>
  <c r="L35" i="29"/>
  <c r="L39" i="29"/>
  <c r="L36" i="29"/>
  <c r="L34" i="29"/>
  <c r="L37" i="29"/>
  <c r="M36" i="32"/>
  <c r="F36" i="32"/>
  <c r="H36" i="32"/>
  <c r="I36" i="32"/>
  <c r="E36" i="32"/>
  <c r="N36" i="32"/>
  <c r="P36" i="31"/>
  <c r="P34" i="26" s="1"/>
  <c r="F36" i="31"/>
  <c r="O36" i="31"/>
  <c r="O34" i="26" s="1"/>
  <c r="J36" i="31"/>
  <c r="J34" i="26" s="1"/>
  <c r="K36" i="31"/>
  <c r="K34" i="26" s="1"/>
  <c r="N36" i="31"/>
  <c r="G36" i="31"/>
  <c r="G34" i="26" s="1"/>
  <c r="M36" i="31"/>
  <c r="L36" i="31"/>
  <c r="L34" i="26" s="1"/>
  <c r="I36" i="31"/>
  <c r="B78" i="28"/>
  <c r="B81" i="28" s="1"/>
  <c r="AB44" i="29"/>
  <c r="AB42" i="29"/>
  <c r="AB40" i="29"/>
  <c r="AB35" i="29"/>
  <c r="R61" i="29"/>
  <c r="AB38" i="29"/>
  <c r="AB41" i="29"/>
  <c r="AB43" i="29"/>
  <c r="AB37" i="29"/>
  <c r="AB34" i="29"/>
  <c r="AB36" i="29"/>
  <c r="AD34" i="29"/>
  <c r="AB45" i="29"/>
  <c r="AB39" i="29"/>
  <c r="B64" i="30"/>
  <c r="B69" i="30"/>
  <c r="B70" i="30"/>
  <c r="B72" i="30"/>
  <c r="B66" i="30"/>
  <c r="B73" i="30"/>
  <c r="B75" i="30"/>
  <c r="B71" i="30"/>
  <c r="B67" i="30"/>
  <c r="B68" i="30"/>
  <c r="B74" i="30"/>
  <c r="B65" i="30"/>
  <c r="R72" i="30"/>
  <c r="R66" i="30"/>
  <c r="R68" i="30"/>
  <c r="R74" i="30"/>
  <c r="R73" i="30"/>
  <c r="R70" i="30"/>
  <c r="R64" i="30"/>
  <c r="R69" i="30"/>
  <c r="R67" i="30"/>
  <c r="R71" i="30"/>
  <c r="R75" i="30"/>
  <c r="R65" i="30"/>
  <c r="L43" i="29"/>
  <c r="B61" i="29"/>
  <c r="L40" i="29"/>
  <c r="L45" i="29"/>
  <c r="L44" i="29"/>
  <c r="L42" i="29"/>
  <c r="L41" i="29"/>
  <c r="R76" i="28"/>
  <c r="R78" i="28"/>
  <c r="R81" i="28" s="1"/>
  <c r="B76" i="28"/>
  <c r="N25" i="8"/>
  <c r="E25" i="8"/>
  <c r="F25" i="8"/>
  <c r="M25" i="8"/>
  <c r="H25" i="8"/>
  <c r="I25" i="8"/>
  <c r="L25" i="7"/>
  <c r="F25" i="7"/>
  <c r="O25" i="7"/>
  <c r="M25" i="7"/>
  <c r="P25" i="7"/>
  <c r="I25" i="7"/>
  <c r="J25" i="7"/>
  <c r="K25" i="7"/>
  <c r="N25" i="7"/>
  <c r="G25" i="7"/>
  <c r="AD34" i="5"/>
  <c r="AB34" i="5"/>
  <c r="R61" i="5"/>
  <c r="AD37" i="5"/>
  <c r="AB40" i="5"/>
  <c r="AB36" i="5"/>
  <c r="AB44" i="5"/>
  <c r="AB45" i="5"/>
  <c r="AB41" i="5"/>
  <c r="AB35" i="5"/>
  <c r="AB43" i="5"/>
  <c r="AB42" i="5"/>
  <c r="AB37" i="5"/>
  <c r="AB38" i="5"/>
  <c r="AB39" i="5"/>
  <c r="B83" i="28" l="1"/>
  <c r="I34" i="26"/>
  <c r="I26" i="9" s="1"/>
  <c r="K26" i="9"/>
  <c r="K24" i="9"/>
  <c r="P26" i="9"/>
  <c r="P24" i="9"/>
  <c r="J26" i="9"/>
  <c r="J24" i="9"/>
  <c r="L26" i="9"/>
  <c r="L24" i="9"/>
  <c r="G26" i="9"/>
  <c r="G24" i="9"/>
  <c r="O26" i="9"/>
  <c r="O24" i="9"/>
  <c r="N34" i="26"/>
  <c r="F34" i="26"/>
  <c r="M34" i="26"/>
  <c r="E36" i="31"/>
  <c r="E34" i="26" s="1"/>
  <c r="H36" i="31"/>
  <c r="H34" i="26" s="1"/>
  <c r="B76" i="30"/>
  <c r="R73" i="29"/>
  <c r="R75" i="29"/>
  <c r="R64" i="29"/>
  <c r="R68" i="29"/>
  <c r="R74" i="29"/>
  <c r="R66" i="29"/>
  <c r="R71" i="29"/>
  <c r="R70" i="29"/>
  <c r="R65" i="29"/>
  <c r="R67" i="29"/>
  <c r="R69" i="29"/>
  <c r="R72" i="29"/>
  <c r="B75" i="29"/>
  <c r="B64" i="29"/>
  <c r="B74" i="29"/>
  <c r="B67" i="29"/>
  <c r="B72" i="29"/>
  <c r="B66" i="29"/>
  <c r="B71" i="29"/>
  <c r="B65" i="29"/>
  <c r="B68" i="29"/>
  <c r="B73" i="29"/>
  <c r="B70" i="29"/>
  <c r="B69" i="29"/>
  <c r="B78" i="30"/>
  <c r="B81" i="30" s="1"/>
  <c r="R78" i="30"/>
  <c r="R81" i="30" s="1"/>
  <c r="R83" i="30" s="1"/>
  <c r="R76" i="30"/>
  <c r="E25" i="7"/>
  <c r="H25" i="7"/>
  <c r="I24" i="9" l="1"/>
  <c r="B83" i="30"/>
  <c r="D83" i="30" s="1"/>
  <c r="H26" i="9"/>
  <c r="H24" i="9"/>
  <c r="E26" i="9"/>
  <c r="E24" i="9"/>
  <c r="M26" i="9"/>
  <c r="M24" i="9"/>
  <c r="F26" i="9"/>
  <c r="F24" i="9"/>
  <c r="N26" i="9"/>
  <c r="N24" i="9"/>
  <c r="R76" i="29"/>
  <c r="R78" i="29"/>
  <c r="R81" i="29" s="1"/>
  <c r="R83" i="29" s="1"/>
  <c r="B76" i="29"/>
  <c r="B78" i="29"/>
  <c r="B81" i="29" s="1"/>
  <c r="AA54" i="5"/>
  <c r="R70" i="5" s="1"/>
  <c r="AA49" i="5"/>
  <c r="AA59" i="5"/>
  <c r="R75" i="5" s="1"/>
  <c r="AA58" i="5"/>
  <c r="AA56" i="5"/>
  <c r="AA52" i="5"/>
  <c r="R68" i="5" s="1"/>
  <c r="AA48" i="5"/>
  <c r="R64" i="5" s="1"/>
  <c r="AA53" i="5"/>
  <c r="AA55" i="5"/>
  <c r="AA50" i="5"/>
  <c r="AA57" i="5"/>
  <c r="R73" i="5" s="1"/>
  <c r="AA51" i="5"/>
  <c r="R67" i="5" s="1"/>
  <c r="E15" i="1" l="1"/>
  <c r="J40" i="2"/>
  <c r="J54" i="2" s="1"/>
  <c r="J43" i="2"/>
  <c r="J57" i="2" s="1"/>
  <c r="J39" i="2"/>
  <c r="J53" i="2" s="1"/>
  <c r="J35" i="2"/>
  <c r="J49" i="2" s="1"/>
  <c r="J38" i="2"/>
  <c r="J52" i="2" s="1"/>
  <c r="J42" i="2"/>
  <c r="J56" i="2" s="1"/>
  <c r="J45" i="2"/>
  <c r="J59" i="2" s="1"/>
  <c r="J34" i="2"/>
  <c r="J48" i="2" s="1"/>
  <c r="J37" i="2"/>
  <c r="J51" i="2" s="1"/>
  <c r="J41" i="2"/>
  <c r="J55" i="2" s="1"/>
  <c r="J44" i="2"/>
  <c r="J58" i="2" s="1"/>
  <c r="J36" i="2"/>
  <c r="J50" i="2" s="1"/>
  <c r="I45" i="2"/>
  <c r="I59" i="2" s="1"/>
  <c r="I37" i="2"/>
  <c r="I51" i="2" s="1"/>
  <c r="I44" i="2"/>
  <c r="I58" i="2" s="1"/>
  <c r="I36" i="2"/>
  <c r="I50" i="2" s="1"/>
  <c r="I43" i="2"/>
  <c r="I57" i="2" s="1"/>
  <c r="I35" i="2"/>
  <c r="I49" i="2" s="1"/>
  <c r="I42" i="2"/>
  <c r="I56" i="2" s="1"/>
  <c r="I34" i="2"/>
  <c r="I48" i="2" s="1"/>
  <c r="I41" i="2"/>
  <c r="I55" i="2" s="1"/>
  <c r="I40" i="2"/>
  <c r="I54" i="2" s="1"/>
  <c r="I39" i="2"/>
  <c r="I53" i="2" s="1"/>
  <c r="I38" i="2"/>
  <c r="I52" i="2" s="1"/>
  <c r="H41" i="2"/>
  <c r="H55" i="2" s="1"/>
  <c r="H40" i="2"/>
  <c r="H54" i="2" s="1"/>
  <c r="H39" i="2"/>
  <c r="H53" i="2" s="1"/>
  <c r="H34" i="2"/>
  <c r="H48" i="2" s="1"/>
  <c r="H38" i="2"/>
  <c r="H52" i="2" s="1"/>
  <c r="H45" i="2"/>
  <c r="H59" i="2" s="1"/>
  <c r="H37" i="2"/>
  <c r="H51" i="2" s="1"/>
  <c r="H42" i="2"/>
  <c r="H56" i="2" s="1"/>
  <c r="H44" i="2"/>
  <c r="H58" i="2" s="1"/>
  <c r="H36" i="2"/>
  <c r="H50" i="2" s="1"/>
  <c r="H43" i="2"/>
  <c r="H57" i="2" s="1"/>
  <c r="H35" i="2"/>
  <c r="H49" i="2" s="1"/>
  <c r="G45" i="2"/>
  <c r="G59" i="2" s="1"/>
  <c r="G37" i="2"/>
  <c r="G51" i="2" s="1"/>
  <c r="G44" i="2"/>
  <c r="G58" i="2" s="1"/>
  <c r="G36" i="2"/>
  <c r="G50" i="2" s="1"/>
  <c r="G43" i="2"/>
  <c r="G35" i="2"/>
  <c r="G49" i="2" s="1"/>
  <c r="G42" i="2"/>
  <c r="G34" i="2"/>
  <c r="G41" i="2"/>
  <c r="G55" i="2" s="1"/>
  <c r="G40" i="2"/>
  <c r="G39" i="2"/>
  <c r="G53" i="2" s="1"/>
  <c r="G38" i="2"/>
  <c r="F41" i="2"/>
  <c r="F55" i="2" s="1"/>
  <c r="F34" i="2"/>
  <c r="F48" i="2" s="1"/>
  <c r="F40" i="2"/>
  <c r="F54" i="2" s="1"/>
  <c r="F39" i="2"/>
  <c r="F53" i="2" s="1"/>
  <c r="F38" i="2"/>
  <c r="F52" i="2" s="1"/>
  <c r="F42" i="2"/>
  <c r="F56" i="2" s="1"/>
  <c r="F45" i="2"/>
  <c r="F59" i="2" s="1"/>
  <c r="F37" i="2"/>
  <c r="F51" i="2" s="1"/>
  <c r="F44" i="2"/>
  <c r="F58" i="2" s="1"/>
  <c r="F36" i="2"/>
  <c r="F50" i="2" s="1"/>
  <c r="F43" i="2"/>
  <c r="F57" i="2" s="1"/>
  <c r="F35" i="2"/>
  <c r="F49" i="2" s="1"/>
  <c r="E45" i="2"/>
  <c r="E59" i="2" s="1"/>
  <c r="E37" i="2"/>
  <c r="E51" i="2" s="1"/>
  <c r="E44" i="2"/>
  <c r="E58" i="2" s="1"/>
  <c r="E36" i="2"/>
  <c r="E50" i="2" s="1"/>
  <c r="E43" i="2"/>
  <c r="E57" i="2" s="1"/>
  <c r="E35" i="2"/>
  <c r="E49" i="2" s="1"/>
  <c r="E42" i="2"/>
  <c r="E56" i="2" s="1"/>
  <c r="E34" i="2"/>
  <c r="E48" i="2" s="1"/>
  <c r="E41" i="2"/>
  <c r="E55" i="2" s="1"/>
  <c r="E40" i="2"/>
  <c r="E54" i="2" s="1"/>
  <c r="E38" i="2"/>
  <c r="E52" i="2" s="1"/>
  <c r="E39" i="2"/>
  <c r="E53" i="2" s="1"/>
  <c r="C41" i="2"/>
  <c r="C55" i="2" s="1"/>
  <c r="C42" i="2"/>
  <c r="C56" i="2" s="1"/>
  <c r="C40" i="2"/>
  <c r="C54" i="2" s="1"/>
  <c r="C39" i="2"/>
  <c r="C53" i="2" s="1"/>
  <c r="C34" i="2"/>
  <c r="C38" i="2"/>
  <c r="C52" i="2" s="1"/>
  <c r="C45" i="2"/>
  <c r="C59" i="2" s="1"/>
  <c r="C37" i="2"/>
  <c r="C51" i="2" s="1"/>
  <c r="C44" i="2"/>
  <c r="C58" i="2" s="1"/>
  <c r="C36" i="2"/>
  <c r="C50" i="2" s="1"/>
  <c r="C43" i="2"/>
  <c r="C57" i="2" s="1"/>
  <c r="C35" i="2"/>
  <c r="C49" i="2" s="1"/>
  <c r="D41" i="2"/>
  <c r="D55" i="2" s="1"/>
  <c r="D40" i="2"/>
  <c r="D54" i="2" s="1"/>
  <c r="D39" i="2"/>
  <c r="D53" i="2" s="1"/>
  <c r="D42" i="2"/>
  <c r="D56" i="2" s="1"/>
  <c r="D38" i="2"/>
  <c r="D52" i="2" s="1"/>
  <c r="D45" i="2"/>
  <c r="D59" i="2" s="1"/>
  <c r="D37" i="2"/>
  <c r="D51" i="2" s="1"/>
  <c r="D44" i="2"/>
  <c r="D58" i="2" s="1"/>
  <c r="D36" i="2"/>
  <c r="D50" i="2" s="1"/>
  <c r="D43" i="2"/>
  <c r="D57" i="2" s="1"/>
  <c r="D35" i="2"/>
  <c r="D49" i="2" s="1"/>
  <c r="D34" i="2"/>
  <c r="D48" i="2" s="1"/>
  <c r="B83" i="29"/>
  <c r="B34" i="2"/>
  <c r="B48" i="2" s="1"/>
  <c r="B38" i="2"/>
  <c r="B52" i="2" s="1"/>
  <c r="B37" i="2"/>
  <c r="B51" i="2" s="1"/>
  <c r="B45" i="2"/>
  <c r="B59" i="2" s="1"/>
  <c r="B44" i="2"/>
  <c r="B58" i="2" s="1"/>
  <c r="B36" i="2"/>
  <c r="B50" i="2" s="1"/>
  <c r="B43" i="2"/>
  <c r="B57" i="2" s="1"/>
  <c r="B35" i="2"/>
  <c r="B49" i="2" s="1"/>
  <c r="B39" i="2"/>
  <c r="B53" i="2" s="1"/>
  <c r="B42" i="2"/>
  <c r="B56" i="2" s="1"/>
  <c r="B41" i="2"/>
  <c r="B55" i="2" s="1"/>
  <c r="B40" i="2"/>
  <c r="B54" i="2" s="1"/>
  <c r="R65" i="5"/>
  <c r="R74" i="5"/>
  <c r="R72" i="5"/>
  <c r="R66" i="5"/>
  <c r="R71" i="5"/>
  <c r="R69" i="5"/>
  <c r="R83" i="2" l="1"/>
  <c r="R83" i="28"/>
  <c r="E15" i="8"/>
  <c r="B34" i="6" s="1"/>
  <c r="B48" i="6" s="1"/>
  <c r="C42" i="6"/>
  <c r="C56" i="6" s="1"/>
  <c r="C34" i="6"/>
  <c r="C48" i="6" s="1"/>
  <c r="C41" i="6"/>
  <c r="C55" i="6" s="1"/>
  <c r="C43" i="6"/>
  <c r="C57" i="6" s="1"/>
  <c r="C40" i="6"/>
  <c r="C54" i="6" s="1"/>
  <c r="C39" i="6"/>
  <c r="C53" i="6" s="1"/>
  <c r="C38" i="6"/>
  <c r="C52" i="6" s="1"/>
  <c r="C45" i="6"/>
  <c r="C59" i="6" s="1"/>
  <c r="C37" i="6"/>
  <c r="C51" i="6" s="1"/>
  <c r="C35" i="6"/>
  <c r="C49" i="6" s="1"/>
  <c r="C44" i="6"/>
  <c r="C58" i="6" s="1"/>
  <c r="C36" i="6"/>
  <c r="C50" i="6" s="1"/>
  <c r="D43" i="6"/>
  <c r="D57" i="6" s="1"/>
  <c r="D35" i="6"/>
  <c r="D49" i="6" s="1"/>
  <c r="D36" i="6"/>
  <c r="D50" i="6" s="1"/>
  <c r="D42" i="6"/>
  <c r="D56" i="6" s="1"/>
  <c r="D41" i="6"/>
  <c r="D55" i="6" s="1"/>
  <c r="D40" i="6"/>
  <c r="D54" i="6" s="1"/>
  <c r="D39" i="6"/>
  <c r="D53" i="6" s="1"/>
  <c r="D34" i="6"/>
  <c r="D48" i="6" s="1"/>
  <c r="D38" i="6"/>
  <c r="D52" i="6" s="1"/>
  <c r="D45" i="6"/>
  <c r="D59" i="6" s="1"/>
  <c r="D37" i="6"/>
  <c r="D51" i="6" s="1"/>
  <c r="D44" i="6"/>
  <c r="D58" i="6" s="1"/>
  <c r="C48" i="2"/>
  <c r="K34" i="2"/>
  <c r="K40" i="2"/>
  <c r="N40" i="2" s="1"/>
  <c r="K43" i="2"/>
  <c r="N43" i="2" s="1"/>
  <c r="K42" i="2"/>
  <c r="N42" i="2" s="1"/>
  <c r="G54" i="2"/>
  <c r="K45" i="2"/>
  <c r="N45" i="2" s="1"/>
  <c r="K37" i="2"/>
  <c r="N37" i="2" s="1"/>
  <c r="G57" i="2"/>
  <c r="K36" i="2"/>
  <c r="N36" i="2" s="1"/>
  <c r="K35" i="2"/>
  <c r="N35" i="2" s="1"/>
  <c r="F31" i="18" s="1"/>
  <c r="K41" i="2"/>
  <c r="N41" i="2" s="1"/>
  <c r="K39" i="2"/>
  <c r="N39" i="2" s="1"/>
  <c r="J31" i="18" s="1"/>
  <c r="K44" i="2"/>
  <c r="N44" i="2" s="1"/>
  <c r="G52" i="2"/>
  <c r="K38" i="2"/>
  <c r="N38" i="2" s="1"/>
  <c r="G48" i="2"/>
  <c r="G56" i="2"/>
  <c r="R78" i="5"/>
  <c r="R76" i="5"/>
  <c r="B61" i="2" l="1"/>
  <c r="B41" i="6"/>
  <c r="B55" i="6" s="1"/>
  <c r="B42" i="6"/>
  <c r="B56" i="6" s="1"/>
  <c r="B45" i="6"/>
  <c r="B59" i="6" s="1"/>
  <c r="B35" i="6"/>
  <c r="B49" i="6" s="1"/>
  <c r="B43" i="6"/>
  <c r="B57" i="6" s="1"/>
  <c r="B38" i="6"/>
  <c r="B52" i="6" s="1"/>
  <c r="B36" i="6"/>
  <c r="B50" i="6" s="1"/>
  <c r="B39" i="6"/>
  <c r="B53" i="6" s="1"/>
  <c r="B44" i="6"/>
  <c r="B58" i="6" s="1"/>
  <c r="B40" i="6"/>
  <c r="B54" i="6" s="1"/>
  <c r="B37" i="6"/>
  <c r="B51" i="6" s="1"/>
  <c r="J41" i="6"/>
  <c r="J55" i="6" s="1"/>
  <c r="J40" i="6"/>
  <c r="J54" i="6" s="1"/>
  <c r="J45" i="6"/>
  <c r="J59" i="6" s="1"/>
  <c r="J39" i="6"/>
  <c r="J53" i="6" s="1"/>
  <c r="J44" i="6"/>
  <c r="J58" i="6" s="1"/>
  <c r="J37" i="6"/>
  <c r="J51" i="6" s="1"/>
  <c r="J43" i="6"/>
  <c r="J57" i="6" s="1"/>
  <c r="J42" i="6"/>
  <c r="J56" i="6" s="1"/>
  <c r="J35" i="6"/>
  <c r="J49" i="6" s="1"/>
  <c r="J36" i="6"/>
  <c r="J50" i="6" s="1"/>
  <c r="J34" i="6"/>
  <c r="J48" i="6" s="1"/>
  <c r="J38" i="6"/>
  <c r="J52" i="6" s="1"/>
  <c r="I38" i="6"/>
  <c r="I52" i="6" s="1"/>
  <c r="I45" i="6"/>
  <c r="I59" i="6" s="1"/>
  <c r="I37" i="6"/>
  <c r="I51" i="6" s="1"/>
  <c r="I44" i="6"/>
  <c r="I58" i="6" s="1"/>
  <c r="I36" i="6"/>
  <c r="I50" i="6" s="1"/>
  <c r="I43" i="6"/>
  <c r="I57" i="6" s="1"/>
  <c r="I35" i="6"/>
  <c r="I49" i="6" s="1"/>
  <c r="I42" i="6"/>
  <c r="I56" i="6" s="1"/>
  <c r="I34" i="6"/>
  <c r="I48" i="6" s="1"/>
  <c r="I41" i="6"/>
  <c r="I55" i="6" s="1"/>
  <c r="I40" i="6"/>
  <c r="I54" i="6" s="1"/>
  <c r="I39" i="6"/>
  <c r="I53" i="6" s="1"/>
  <c r="H42" i="6"/>
  <c r="H56" i="6" s="1"/>
  <c r="H34" i="6"/>
  <c r="H48" i="6" s="1"/>
  <c r="H41" i="6"/>
  <c r="H55" i="6" s="1"/>
  <c r="H40" i="6"/>
  <c r="H54" i="6" s="1"/>
  <c r="H39" i="6"/>
  <c r="H53" i="6" s="1"/>
  <c r="H38" i="6"/>
  <c r="H52" i="6" s="1"/>
  <c r="H45" i="6"/>
  <c r="H59" i="6" s="1"/>
  <c r="H37" i="6"/>
  <c r="H51" i="6" s="1"/>
  <c r="H44" i="6"/>
  <c r="H58" i="6" s="1"/>
  <c r="H36" i="6"/>
  <c r="H50" i="6" s="1"/>
  <c r="H43" i="6"/>
  <c r="H57" i="6" s="1"/>
  <c r="H35" i="6"/>
  <c r="H49" i="6" s="1"/>
  <c r="G38" i="6"/>
  <c r="G52" i="6" s="1"/>
  <c r="G45" i="6"/>
  <c r="G59" i="6" s="1"/>
  <c r="G37" i="6"/>
  <c r="G51" i="6" s="1"/>
  <c r="G44" i="6"/>
  <c r="G58" i="6" s="1"/>
  <c r="G36" i="6"/>
  <c r="G50" i="6" s="1"/>
  <c r="G43" i="6"/>
  <c r="G57" i="6" s="1"/>
  <c r="G35" i="6"/>
  <c r="G49" i="6" s="1"/>
  <c r="G42" i="6"/>
  <c r="G56" i="6" s="1"/>
  <c r="G34" i="6"/>
  <c r="G48" i="6" s="1"/>
  <c r="G41" i="6"/>
  <c r="G55" i="6" s="1"/>
  <c r="G40" i="6"/>
  <c r="G54" i="6" s="1"/>
  <c r="G39" i="6"/>
  <c r="G53" i="6" s="1"/>
  <c r="F42" i="6"/>
  <c r="F56" i="6" s="1"/>
  <c r="F34" i="6"/>
  <c r="F48" i="6" s="1"/>
  <c r="F43" i="6"/>
  <c r="F57" i="6" s="1"/>
  <c r="F41" i="6"/>
  <c r="F55" i="6" s="1"/>
  <c r="F40" i="6"/>
  <c r="F54" i="6" s="1"/>
  <c r="F35" i="6"/>
  <c r="F49" i="6" s="1"/>
  <c r="F39" i="6"/>
  <c r="F53" i="6" s="1"/>
  <c r="F38" i="6"/>
  <c r="F52" i="6" s="1"/>
  <c r="F45" i="6"/>
  <c r="F59" i="6" s="1"/>
  <c r="F37" i="6"/>
  <c r="F51" i="6" s="1"/>
  <c r="F44" i="6"/>
  <c r="F58" i="6" s="1"/>
  <c r="F36" i="6"/>
  <c r="F50" i="6" s="1"/>
  <c r="E38" i="6"/>
  <c r="E52" i="6" s="1"/>
  <c r="E45" i="6"/>
  <c r="E59" i="6" s="1"/>
  <c r="E37" i="6"/>
  <c r="E51" i="6" s="1"/>
  <c r="E44" i="6"/>
  <c r="E58" i="6" s="1"/>
  <c r="E36" i="6"/>
  <c r="E50" i="6" s="1"/>
  <c r="E43" i="6"/>
  <c r="E57" i="6" s="1"/>
  <c r="E35" i="6"/>
  <c r="E49" i="6" s="1"/>
  <c r="E42" i="6"/>
  <c r="E56" i="6" s="1"/>
  <c r="E34" i="6"/>
  <c r="E48" i="6" s="1"/>
  <c r="E41" i="6"/>
  <c r="E55" i="6" s="1"/>
  <c r="E40" i="6"/>
  <c r="E54" i="6" s="1"/>
  <c r="E39" i="6"/>
  <c r="E53" i="6" s="1"/>
  <c r="N34" i="2"/>
  <c r="G31" i="18"/>
  <c r="K20" i="1"/>
  <c r="P31" i="18"/>
  <c r="M20" i="1"/>
  <c r="N31" i="18"/>
  <c r="M31" i="18"/>
  <c r="N20" i="1"/>
  <c r="K31" i="18"/>
  <c r="G20" i="1"/>
  <c r="H20" i="1"/>
  <c r="P20" i="1"/>
  <c r="L31" i="18"/>
  <c r="H31" i="18"/>
  <c r="F20" i="1"/>
  <c r="E27" i="26"/>
  <c r="J20" i="1"/>
  <c r="L20" i="1"/>
  <c r="L36" i="2"/>
  <c r="L37" i="2"/>
  <c r="L44" i="2"/>
  <c r="L35" i="2"/>
  <c r="L38" i="2"/>
  <c r="L41" i="2"/>
  <c r="L39" i="2"/>
  <c r="L42" i="2"/>
  <c r="L45" i="2"/>
  <c r="L43" i="2"/>
  <c r="L40" i="2"/>
  <c r="L34" i="2"/>
  <c r="I31" i="18"/>
  <c r="I20" i="1"/>
  <c r="O31" i="18"/>
  <c r="O20" i="1"/>
  <c r="K48" i="2"/>
  <c r="AA48" i="2"/>
  <c r="R64" i="2" s="1"/>
  <c r="K52" i="2"/>
  <c r="AA52" i="2"/>
  <c r="R68" i="2" s="1"/>
  <c r="K50" i="2"/>
  <c r="AA50" i="2"/>
  <c r="R66" i="2" s="1"/>
  <c r="K53" i="2"/>
  <c r="AA53" i="2"/>
  <c r="R69" i="2" s="1"/>
  <c r="K59" i="2"/>
  <c r="AA59" i="2"/>
  <c r="R75" i="2" s="1"/>
  <c r="K57" i="2"/>
  <c r="AA57" i="2"/>
  <c r="R73" i="2" s="1"/>
  <c r="AA55" i="2"/>
  <c r="R71" i="2" s="1"/>
  <c r="AA51" i="2"/>
  <c r="R67" i="2" s="1"/>
  <c r="AA54" i="2"/>
  <c r="R70" i="2" s="1"/>
  <c r="AA49" i="2"/>
  <c r="R65" i="2" s="1"/>
  <c r="AA58" i="2"/>
  <c r="R74" i="2" s="1"/>
  <c r="AA56" i="2"/>
  <c r="R72" i="2"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K49" i="2"/>
  <c r="B64" i="2" l="1"/>
  <c r="K36" i="6"/>
  <c r="N36" i="6" s="1"/>
  <c r="K40" i="6"/>
  <c r="N40" i="6" s="1"/>
  <c r="K45" i="6"/>
  <c r="N45" i="6" s="1"/>
  <c r="K41" i="6"/>
  <c r="N41" i="6" s="1"/>
  <c r="K37" i="6"/>
  <c r="N37" i="6" s="1"/>
  <c r="K35" i="6"/>
  <c r="N35" i="6" s="1"/>
  <c r="K44" i="6"/>
  <c r="N44" i="6" s="1"/>
  <c r="K38" i="6"/>
  <c r="N38" i="6" s="1"/>
  <c r="K34" i="6"/>
  <c r="N34" i="6" s="1"/>
  <c r="K39" i="6"/>
  <c r="N39" i="6" s="1"/>
  <c r="K42" i="6"/>
  <c r="N42" i="6" s="1"/>
  <c r="K43" i="6"/>
  <c r="N43" i="6" s="1"/>
  <c r="E31" i="18"/>
  <c r="E20" i="1"/>
  <c r="B70" i="2"/>
  <c r="B75" i="2"/>
  <c r="E15" i="7"/>
  <c r="R83" i="5" s="1"/>
  <c r="B65" i="2"/>
  <c r="B69" i="2"/>
  <c r="B66" i="2"/>
  <c r="B73" i="2"/>
  <c r="B68" i="2"/>
  <c r="R78" i="2"/>
  <c r="R76" i="2"/>
  <c r="K56" i="2"/>
  <c r="B72" i="2" s="1"/>
  <c r="K51" i="2"/>
  <c r="B67" i="2" s="1"/>
  <c r="K58" i="2"/>
  <c r="B74" i="2" s="1"/>
  <c r="K55" i="2"/>
  <c r="B71" i="2" s="1"/>
  <c r="AA48" i="6"/>
  <c r="R64" i="6" s="1"/>
  <c r="K53" i="6"/>
  <c r="B76" i="2" l="1"/>
  <c r="L31" i="32"/>
  <c r="F20" i="8"/>
  <c r="B78" i="2"/>
  <c r="B82" i="2" s="1"/>
  <c r="J44" i="5"/>
  <c r="J58" i="5" s="1"/>
  <c r="J40" i="5"/>
  <c r="J54" i="5" s="1"/>
  <c r="J36" i="5"/>
  <c r="J50" i="5" s="1"/>
  <c r="J39" i="5"/>
  <c r="J53" i="5" s="1"/>
  <c r="J43" i="5"/>
  <c r="J57" i="5" s="1"/>
  <c r="J45" i="5"/>
  <c r="J59" i="5" s="1"/>
  <c r="J42" i="5"/>
  <c r="J56" i="5" s="1"/>
  <c r="J38" i="5"/>
  <c r="J52" i="5" s="1"/>
  <c r="J34" i="5"/>
  <c r="J48" i="5" s="1"/>
  <c r="J37" i="5"/>
  <c r="J51" i="5" s="1"/>
  <c r="J41" i="5"/>
  <c r="J55" i="5" s="1"/>
  <c r="J35" i="5"/>
  <c r="J49" i="5" s="1"/>
  <c r="I45" i="5"/>
  <c r="I59" i="5" s="1"/>
  <c r="I37" i="5"/>
  <c r="I51" i="5" s="1"/>
  <c r="I43" i="5"/>
  <c r="I57" i="5" s="1"/>
  <c r="I44" i="5"/>
  <c r="I58" i="5" s="1"/>
  <c r="I36" i="5"/>
  <c r="I50" i="5" s="1"/>
  <c r="I35" i="5"/>
  <c r="I49" i="5" s="1"/>
  <c r="I42" i="5"/>
  <c r="I56" i="5" s="1"/>
  <c r="I34" i="5"/>
  <c r="I48" i="5" s="1"/>
  <c r="I41" i="5"/>
  <c r="I55" i="5" s="1"/>
  <c r="I40" i="5"/>
  <c r="I54" i="5" s="1"/>
  <c r="I39" i="5"/>
  <c r="I53" i="5" s="1"/>
  <c r="I38" i="5"/>
  <c r="I52" i="5" s="1"/>
  <c r="P31" i="32"/>
  <c r="O31" i="32"/>
  <c r="P20" i="8"/>
  <c r="K20" i="8"/>
  <c r="I31" i="32"/>
  <c r="H41" i="5"/>
  <c r="H55" i="5" s="1"/>
  <c r="H40" i="5"/>
  <c r="H54" i="5" s="1"/>
  <c r="H39" i="5"/>
  <c r="H53" i="5" s="1"/>
  <c r="H38" i="5"/>
  <c r="H52" i="5" s="1"/>
  <c r="H45" i="5"/>
  <c r="H59" i="5" s="1"/>
  <c r="H37" i="5"/>
  <c r="H51" i="5" s="1"/>
  <c r="H44" i="5"/>
  <c r="H58" i="5" s="1"/>
  <c r="H36" i="5"/>
  <c r="H50" i="5" s="1"/>
  <c r="H43" i="5"/>
  <c r="H57" i="5" s="1"/>
  <c r="H35" i="5"/>
  <c r="H49" i="5" s="1"/>
  <c r="H42" i="5"/>
  <c r="H56" i="5" s="1"/>
  <c r="H34" i="5"/>
  <c r="H48" i="5" s="1"/>
  <c r="K31" i="32"/>
  <c r="H20" i="8"/>
  <c r="F31" i="32"/>
  <c r="G45" i="5"/>
  <c r="G59" i="5" s="1"/>
  <c r="G37" i="5"/>
  <c r="G44" i="5"/>
  <c r="G58" i="5" s="1"/>
  <c r="G36" i="5"/>
  <c r="G50" i="5" s="1"/>
  <c r="G43" i="5"/>
  <c r="G57" i="5" s="1"/>
  <c r="G35" i="5"/>
  <c r="G40" i="5"/>
  <c r="G54" i="5" s="1"/>
  <c r="G42" i="5"/>
  <c r="G56" i="5" s="1"/>
  <c r="G34" i="5"/>
  <c r="G48" i="5" s="1"/>
  <c r="G41" i="5"/>
  <c r="G39" i="5"/>
  <c r="G53" i="5" s="1"/>
  <c r="G38" i="5"/>
  <c r="G52" i="5" s="1"/>
  <c r="L20" i="8"/>
  <c r="G20" i="8"/>
  <c r="G31" i="32"/>
  <c r="I20" i="8"/>
  <c r="L39" i="6"/>
  <c r="L36" i="6"/>
  <c r="L34" i="6"/>
  <c r="L42" i="6"/>
  <c r="B61" i="6"/>
  <c r="B69" i="6" s="1"/>
  <c r="J20" i="8"/>
  <c r="L43" i="6"/>
  <c r="H31" i="32"/>
  <c r="L44" i="6"/>
  <c r="L35" i="6"/>
  <c r="L40" i="6"/>
  <c r="J31" i="32"/>
  <c r="F41" i="5"/>
  <c r="F55" i="5" s="1"/>
  <c r="F42" i="5"/>
  <c r="F56" i="5" s="1"/>
  <c r="F40" i="5"/>
  <c r="F54" i="5" s="1"/>
  <c r="F39" i="5"/>
  <c r="F53" i="5" s="1"/>
  <c r="F34" i="5"/>
  <c r="F48" i="5" s="1"/>
  <c r="F38" i="5"/>
  <c r="F52" i="5" s="1"/>
  <c r="F45" i="5"/>
  <c r="F59" i="5" s="1"/>
  <c r="F37" i="5"/>
  <c r="F51" i="5" s="1"/>
  <c r="F44" i="5"/>
  <c r="F58" i="5" s="1"/>
  <c r="F36" i="5"/>
  <c r="F50" i="5" s="1"/>
  <c r="F43" i="5"/>
  <c r="F57" i="5" s="1"/>
  <c r="F35" i="5"/>
  <c r="F49" i="5" s="1"/>
  <c r="L38" i="6"/>
  <c r="L41" i="6"/>
  <c r="L37" i="6"/>
  <c r="N20" i="8"/>
  <c r="L45" i="6"/>
  <c r="E45" i="5"/>
  <c r="E59" i="5" s="1"/>
  <c r="E37" i="5"/>
  <c r="E51" i="5" s="1"/>
  <c r="E44" i="5"/>
  <c r="E58" i="5" s="1"/>
  <c r="E36" i="5"/>
  <c r="E50" i="5" s="1"/>
  <c r="E43" i="5"/>
  <c r="E57" i="5" s="1"/>
  <c r="E35" i="5"/>
  <c r="E49" i="5" s="1"/>
  <c r="E42" i="5"/>
  <c r="E56" i="5" s="1"/>
  <c r="E34" i="5"/>
  <c r="E48" i="5" s="1"/>
  <c r="E41" i="5"/>
  <c r="E55" i="5" s="1"/>
  <c r="E40" i="5"/>
  <c r="E54" i="5" s="1"/>
  <c r="E39" i="5"/>
  <c r="E53" i="5" s="1"/>
  <c r="E38" i="5"/>
  <c r="E52" i="5" s="1"/>
  <c r="M20" i="8"/>
  <c r="O20" i="8"/>
  <c r="M31" i="32"/>
  <c r="N31" i="32"/>
  <c r="C41" i="5"/>
  <c r="C55" i="5" s="1"/>
  <c r="C44" i="5"/>
  <c r="C58" i="5" s="1"/>
  <c r="C40" i="5"/>
  <c r="C54" i="5" s="1"/>
  <c r="C39" i="5"/>
  <c r="C53" i="5" s="1"/>
  <c r="C38" i="5"/>
  <c r="C52" i="5" s="1"/>
  <c r="C45" i="5"/>
  <c r="C59" i="5" s="1"/>
  <c r="C37" i="5"/>
  <c r="C51" i="5" s="1"/>
  <c r="C36" i="5"/>
  <c r="C50" i="5" s="1"/>
  <c r="C43" i="5"/>
  <c r="C57" i="5" s="1"/>
  <c r="C35" i="5"/>
  <c r="C49" i="5" s="1"/>
  <c r="C42" i="5"/>
  <c r="C56" i="5" s="1"/>
  <c r="C34" i="5"/>
  <c r="C48" i="5" s="1"/>
  <c r="D41" i="5"/>
  <c r="D55" i="5" s="1"/>
  <c r="D42" i="5"/>
  <c r="D56" i="5" s="1"/>
  <c r="D40" i="5"/>
  <c r="D54" i="5" s="1"/>
  <c r="D39" i="5"/>
  <c r="D53" i="5" s="1"/>
  <c r="D38" i="5"/>
  <c r="D52" i="5" s="1"/>
  <c r="D45" i="5"/>
  <c r="D59" i="5" s="1"/>
  <c r="D37" i="5"/>
  <c r="D51" i="5" s="1"/>
  <c r="D44" i="5"/>
  <c r="D58" i="5" s="1"/>
  <c r="D36" i="5"/>
  <c r="D50" i="5" s="1"/>
  <c r="D43" i="5"/>
  <c r="D57" i="5" s="1"/>
  <c r="D35" i="5"/>
  <c r="D49" i="5" s="1"/>
  <c r="D34" i="5"/>
  <c r="D48" i="5" s="1"/>
  <c r="B34" i="5"/>
  <c r="B48" i="5" s="1"/>
  <c r="B38" i="5"/>
  <c r="B52" i="5" s="1"/>
  <c r="B45" i="5"/>
  <c r="B59" i="5" s="1"/>
  <c r="B37" i="5"/>
  <c r="B51" i="5" s="1"/>
  <c r="B39" i="5"/>
  <c r="B53" i="5" s="1"/>
  <c r="B44" i="5"/>
  <c r="B58" i="5" s="1"/>
  <c r="B36" i="5"/>
  <c r="B50" i="5" s="1"/>
  <c r="B43" i="5"/>
  <c r="B57" i="5" s="1"/>
  <c r="B35" i="5"/>
  <c r="B49" i="5" s="1"/>
  <c r="B42" i="5"/>
  <c r="B56" i="5" s="1"/>
  <c r="B41" i="5"/>
  <c r="B55" i="5" s="1"/>
  <c r="B40" i="5"/>
  <c r="B54" i="5" s="1"/>
  <c r="E20" i="8"/>
  <c r="E31" i="32"/>
  <c r="R78" i="6"/>
  <c r="R76" i="6"/>
  <c r="K49" i="6"/>
  <c r="K59" i="6"/>
  <c r="K55" i="6"/>
  <c r="K56" i="6"/>
  <c r="K51" i="6"/>
  <c r="K57" i="6"/>
  <c r="K58" i="6"/>
  <c r="K54" i="6"/>
  <c r="K48" i="6"/>
  <c r="K50" i="6"/>
  <c r="K52" i="6"/>
  <c r="B67" i="6" l="1"/>
  <c r="B75" i="6"/>
  <c r="B72" i="6"/>
  <c r="B66" i="6"/>
  <c r="B70" i="6"/>
  <c r="B68" i="6"/>
  <c r="B71" i="6"/>
  <c r="B64" i="6"/>
  <c r="B65" i="6"/>
  <c r="B74" i="6"/>
  <c r="B73" i="6"/>
  <c r="E37" i="31"/>
  <c r="E26" i="7"/>
  <c r="B84" i="2"/>
  <c r="K48" i="5"/>
  <c r="K34" i="5"/>
  <c r="N34" i="5" s="1"/>
  <c r="K38" i="5"/>
  <c r="N38" i="5" s="1"/>
  <c r="K57" i="5"/>
  <c r="K43" i="5"/>
  <c r="N43" i="5" s="1"/>
  <c r="K52" i="5"/>
  <c r="K59" i="5"/>
  <c r="K50" i="5"/>
  <c r="K54" i="5"/>
  <c r="K40" i="5"/>
  <c r="N40" i="5" s="1"/>
  <c r="K58" i="5"/>
  <c r="K45" i="5"/>
  <c r="N45" i="5" s="1"/>
  <c r="P31" i="31" s="1"/>
  <c r="P29" i="26" s="1"/>
  <c r="P21" i="9" s="1"/>
  <c r="K56" i="5"/>
  <c r="K53" i="5"/>
  <c r="K44" i="5"/>
  <c r="N44" i="5" s="1"/>
  <c r="K42" i="5"/>
  <c r="N42" i="5" s="1"/>
  <c r="K39" i="5"/>
  <c r="N39" i="5" s="1"/>
  <c r="K36" i="5"/>
  <c r="N36" i="5" s="1"/>
  <c r="G55" i="5"/>
  <c r="K55" i="5" s="1"/>
  <c r="K41" i="5"/>
  <c r="N41" i="5" s="1"/>
  <c r="G51" i="5"/>
  <c r="K51" i="5" s="1"/>
  <c r="K37" i="5"/>
  <c r="N37" i="5" s="1"/>
  <c r="K35" i="5"/>
  <c r="G49" i="5"/>
  <c r="K49" i="5" s="1"/>
  <c r="E37" i="32"/>
  <c r="E21" i="1"/>
  <c r="B78" i="6" l="1"/>
  <c r="B82" i="6" s="1"/>
  <c r="B84" i="6" s="1"/>
  <c r="B76" i="6"/>
  <c r="N31" i="31"/>
  <c r="N29" i="26" s="1"/>
  <c r="N21" i="9" s="1"/>
  <c r="E27" i="18"/>
  <c r="I31" i="31"/>
  <c r="I29" i="26" s="1"/>
  <c r="I21" i="9" s="1"/>
  <c r="N20" i="7"/>
  <c r="I20" i="7"/>
  <c r="P20" i="7"/>
  <c r="K20" i="7"/>
  <c r="K31" i="31"/>
  <c r="K29" i="26" s="1"/>
  <c r="K21" i="9" s="1"/>
  <c r="O20" i="7"/>
  <c r="O31" i="31"/>
  <c r="O29" i="26" s="1"/>
  <c r="O21" i="9" s="1"/>
  <c r="M20" i="7"/>
  <c r="M31" i="31"/>
  <c r="M29" i="26" s="1"/>
  <c r="M21" i="9" s="1"/>
  <c r="J20" i="7"/>
  <c r="J31" i="31"/>
  <c r="J29" i="26" s="1"/>
  <c r="J21" i="9" s="1"/>
  <c r="G20" i="7"/>
  <c r="G31" i="31"/>
  <c r="G29" i="26" s="1"/>
  <c r="G21" i="9" s="1"/>
  <c r="E20" i="7"/>
  <c r="B61" i="5"/>
  <c r="B65" i="5" s="1"/>
  <c r="L38" i="5"/>
  <c r="L35" i="5"/>
  <c r="L34" i="5"/>
  <c r="L43" i="5"/>
  <c r="L37" i="5"/>
  <c r="L40" i="5"/>
  <c r="L42" i="5"/>
  <c r="L44" i="5"/>
  <c r="N35" i="5"/>
  <c r="L39" i="5"/>
  <c r="H31" i="31"/>
  <c r="H29" i="26" s="1"/>
  <c r="H21" i="9" s="1"/>
  <c r="H20" i="7"/>
  <c r="L41" i="5"/>
  <c r="L20" i="7"/>
  <c r="L31" i="31"/>
  <c r="L29" i="26" s="1"/>
  <c r="L21" i="9" s="1"/>
  <c r="L45" i="5"/>
  <c r="L36" i="5"/>
  <c r="E31" i="31"/>
  <c r="E29" i="26" s="1"/>
  <c r="E21" i="9" s="1"/>
  <c r="E26" i="8"/>
  <c r="E16" i="1"/>
  <c r="B67" i="5" l="1"/>
  <c r="B72" i="5"/>
  <c r="B69" i="5"/>
  <c r="B66" i="5"/>
  <c r="B71" i="5"/>
  <c r="B74" i="5"/>
  <c r="B75" i="5"/>
  <c r="B70" i="5"/>
  <c r="B64" i="5"/>
  <c r="B68" i="5"/>
  <c r="B73" i="5"/>
  <c r="F20" i="7"/>
  <c r="F31" i="31"/>
  <c r="F29" i="26" s="1"/>
  <c r="F21" i="9" s="1"/>
  <c r="E21" i="8"/>
  <c r="B76" i="5" l="1"/>
  <c r="B78" i="5"/>
  <c r="B82" i="5" s="1"/>
  <c r="B84" i="5" s="1"/>
  <c r="E27" i="32"/>
  <c r="E16" i="8"/>
  <c r="E26" i="1" l="1"/>
  <c r="E37" i="18" l="1"/>
  <c r="E35" i="26" s="1"/>
  <c r="E27" i="9" s="1"/>
  <c r="E21" i="7"/>
  <c r="E30" i="26" l="1"/>
  <c r="E22" i="9" s="1"/>
  <c r="E15" i="9"/>
  <c r="E27" i="31"/>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75B4494E-BA11-41E8-8690-D190C545AD46}">
      <text>
        <r>
          <rPr>
            <sz val="10"/>
            <color indexed="81"/>
            <rFont val="Meiryo UI"/>
            <family val="3"/>
            <charset val="128"/>
          </rPr>
          <t>メインオークションの提供する各月の供給力＋追加オークションの提供する各月の供給力（(参考)アセスメント対象容量）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6E39C867-6B0F-4311-AD31-913DD9392B7C}">
      <text>
        <r>
          <rPr>
            <sz val="9"/>
            <color indexed="81"/>
            <rFont val="Meiryo UI"/>
            <family val="3"/>
            <charset val="128"/>
          </rPr>
          <t>ファイル名：
2025追加AX向け【2025算出】再エネ各月年間調整係数算定.ver2.xlsm
データ引用箇所：
　「年間」ワークシート
　「必要供給力」に記載の値（AE49～AM60）
ファイル保管場所：
\\Hn2nasf01a\容量市場\19_ツール\2025追加オークション資料\①2024供給計画向け調整係数（2025年度）算出時のデータ\02_調整係数まとめ（EUE見直しあり版）</t>
        </r>
      </text>
    </comment>
    <comment ref="A17" authorId="0" shapeId="0" xr:uid="{F69A8AB1-C5BA-4967-9B02-CD02E40404DD}">
      <text>
        <r>
          <rPr>
            <sz val="9"/>
            <color indexed="81"/>
            <rFont val="Meiryo UI"/>
            <family val="3"/>
            <charset val="128"/>
          </rPr>
          <t>ファイル名：
2025追加AX向け【2025算出】再エネ各月年間調整係数算定.ver2.xlsm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\\Hn2nasf01a\容量市場\19_ツール\2025追加オークション資料\①2024供給計画向け調整係数（2025年度）算出時のデータ\02_調整係数まとめ（EUE見直しあり版）</t>
        </r>
      </text>
    </comment>
    <comment ref="A19" authorId="0" shapeId="0" xr:uid="{34C32CDE-65FF-454E-BE76-C26EDD0128B9}">
      <text>
        <r>
          <rPr>
            <sz val="9"/>
            <color indexed="81"/>
            <rFont val="Meiryo UI"/>
            <family val="3"/>
            <charset val="128"/>
          </rPr>
          <t>ファイル名：
2025追加AX向け【2025算出】再エネ各月年間調整係数算定.ver2.xlsm
データ引用箇所：
　「各月％」ワークシート
　「太陽光」に記載の値（C4～N12）を行列入れ替え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99A46A31-F191-4257-90B7-713258704882}">
      <text>
        <r>
          <rPr>
            <sz val="9"/>
            <color indexed="81"/>
            <rFont val="Meiryo UI"/>
            <family val="3"/>
            <charset val="128"/>
          </rPr>
          <t>ファイル名：
2025追加AX向け【2025算出】再エネ各月年間調整係数算定.ver2.xlsm
データ引用箇所：
　「各月％」ワークシート
　「風力」に記載の値（C17～N26）を行列入れ替え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FC166504-FC2B-4846-823C-81C47EB9EB7C}">
      <text>
        <r>
          <rPr>
            <sz val="9"/>
            <color indexed="81"/>
            <rFont val="Meiryo UI"/>
            <family val="3"/>
            <charset val="128"/>
          </rPr>
          <t>ファイル名：
2025追加AX向け【2025算出】再エネ各月年間調整係数算定.ver2.xlsm
データ引用箇所：
　「各月％」ワークシート
　「水力」に記載の値（C30～N38）を行列入れ替え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sharedStrings.xml><?xml version="1.0" encoding="utf-8"?>
<sst xmlns="http://schemas.openxmlformats.org/spreadsheetml/2006/main" count="2496" uniqueCount="170">
  <si>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</si>
  <si>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</si>
  <si>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</si>
  <si>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</si>
  <si>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</si>
  <si>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</si>
  <si>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</si>
  <si>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</si>
  <si>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</si>
  <si>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</si>
  <si>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</si>
  <si>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</si>
  <si>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</si>
  <si>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</si>
  <si>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</si>
  <si>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</si>
  <si>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</si>
  <si>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</si>
  <si>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</si>
  <si>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</si>
  <si>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</si>
  <si>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</si>
  <si>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</si>
  <si>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</si>
  <si>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</si>
  <si>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</si>
  <si>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</si>
  <si>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</si>
  <si>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</si>
  <si>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</si>
  <si>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</si>
  <si>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</si>
  <si>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</si>
  <si>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</si>
  <si>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</si>
  <si>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</si>
  <si>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</si>
  <si>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</si>
  <si>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</si>
  <si>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</si>
  <si>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</si>
  <si>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</si>
  <si>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</si>
  <si>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</si>
  <si>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</si>
  <si>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</si>
  <si>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</si>
  <si>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</si>
  <si>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</si>
  <si>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</si>
  <si>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</si>
  <si>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</si>
  <si>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</si>
  <si>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</si>
  <si>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</si>
  <si>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</si>
  <si>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</si>
  <si>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</si>
  <si>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</si>
  <si>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</si>
  <si>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</si>
  <si>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</si>
  <si>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</si>
  <si>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</si>
  <si>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</si>
  <si>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</si>
  <si>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</si>
  <si>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</si>
  <si>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</si>
  <si>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</si>
  <si>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</si>
  <si>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</si>
  <si>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</si>
  <si>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</si>
  <si>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</si>
  <si>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</si>
  <si>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</si>
  <si>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</si>
  <si>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</si>
  <si>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</si>
  <si>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</si>
  <si>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</si>
  <si>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</si>
  <si>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</si>
  <si>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</si>
  <si>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</si>
  <si>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</si>
  <si>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</si>
  <si>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</si>
  <si>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</si>
  <si>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</si>
  <si>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</si>
  <si>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</si>
  <si>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</si>
  <si>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</si>
  <si>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</si>
  <si>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</si>
  <si>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</si>
  <si>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</si>
  <si>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</si>
  <si>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</si>
  <si>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</si>
  <si>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</si>
  <si>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</si>
  <si>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</si>
  <si>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</si>
  <si>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</si>
  <si>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</si>
  <si>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</si>
  <si>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</si>
  <si>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変動電源（単独）</t>
  </si>
  <si>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</si>
  <si>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</si>
  <si>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</si>
  <si>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</si>
  <si>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</si>
  <si>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</si>
  <si>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</si>
  <si>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</si>
  <si>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</si>
  <si>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</si>
  <si>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</si>
  <si>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</si>
  <si>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</si>
  <si>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</si>
  <si>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</si>
  <si>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t>【メインオークション】
調整係数(年間)</t>
    <rPh sb="12" eb="14">
      <t>チョウセイ</t>
    </rPh>
    <rPh sb="14" eb="16">
      <t>ケイスウ</t>
    </rPh>
    <rPh sb="17" eb="19">
      <t>ネンカン</t>
    </rPh>
    <phoneticPr fontId="2"/>
  </si>
  <si>
    <t>【メインオークション】
調整係数(月別)</t>
    <rPh sb="12" eb="14">
      <t>チョウセイ</t>
    </rPh>
    <rPh sb="14" eb="16">
      <t>ケイスウ</t>
    </rPh>
    <rPh sb="17" eb="19">
      <t>ツキベツ</t>
    </rPh>
    <phoneticPr fontId="2"/>
  </si>
  <si>
    <t>％</t>
  </si>
  <si>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</si>
  <si>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</si>
  <si>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【メインオークション】
各月の供給力の最大値</t>
    <rPh sb="12" eb="14">
      <t>カクツキ</t>
    </rPh>
    <rPh sb="15" eb="18">
      <t>キョウキュウリョク</t>
    </rPh>
    <rPh sb="19" eb="22">
      <t>サイダイチ</t>
    </rPh>
    <phoneticPr fontId="2"/>
  </si>
  <si>
    <t>【追加オークション】
各月の供給力の最大値</t>
    <rPh sb="1" eb="3">
      <t>ツイカ</t>
    </rPh>
    <rPh sb="11" eb="13">
      <t>カクツキ</t>
    </rPh>
    <rPh sb="14" eb="17">
      <t>キョウキュウリョク</t>
    </rPh>
    <rPh sb="18" eb="20">
      <t>サイダイ</t>
    </rPh>
    <rPh sb="20" eb="21">
      <t>アタイ</t>
    </rPh>
    <phoneticPr fontId="2"/>
  </si>
  <si>
    <t>【追加オークション】
期待容量</t>
    <rPh sb="1" eb="3">
      <t>ツイカ</t>
    </rPh>
    <rPh sb="11" eb="13">
      <t>キタイ</t>
    </rPh>
    <rPh sb="13" eb="15">
      <t>ヨウリョウ</t>
    </rPh>
    <phoneticPr fontId="2"/>
  </si>
  <si>
    <t>【追加オークション】
提供できる各月の
送電可能電力</t>
    <rPh sb="1" eb="3">
      <t>ツイカ</t>
    </rPh>
    <rPh sb="11" eb="13">
      <t>テイキョウ</t>
    </rPh>
    <rPh sb="16" eb="18">
      <t>カクツキ</t>
    </rPh>
    <rPh sb="20" eb="22">
      <t>ソウデン</t>
    </rPh>
    <rPh sb="22" eb="24">
      <t>カノウ</t>
    </rPh>
    <rPh sb="24" eb="26">
      <t>デンリョク</t>
    </rPh>
    <phoneticPr fontId="2"/>
  </si>
  <si>
    <t>【調達オークション】
各月の供給力の最大値</t>
    <rPh sb="11" eb="13">
      <t>カクツキ</t>
    </rPh>
    <rPh sb="14" eb="17">
      <t>キョウキュウリョク</t>
    </rPh>
    <rPh sb="18" eb="20">
      <t>サイダイ</t>
    </rPh>
    <rPh sb="20" eb="21">
      <t>アタイ</t>
    </rPh>
    <phoneticPr fontId="2"/>
  </si>
  <si>
    <t>【調達オークション】
期待容量</t>
    <rPh sb="11" eb="13">
      <t>キタイ</t>
    </rPh>
    <rPh sb="13" eb="15">
      <t>ヨウリョウ</t>
    </rPh>
    <phoneticPr fontId="2"/>
  </si>
  <si>
    <t>【調達オークション】
提供できる各月の
送電可能電力</t>
    <rPh sb="11" eb="13">
      <t>テイキョウ</t>
    </rPh>
    <rPh sb="16" eb="18">
      <t>カクツキ</t>
    </rPh>
    <rPh sb="20" eb="22">
      <t>ソウデン</t>
    </rPh>
    <rPh sb="22" eb="24">
      <t>カノウ</t>
    </rPh>
    <rPh sb="24" eb="26">
      <t>デンリョク</t>
    </rPh>
    <phoneticPr fontId="2"/>
  </si>
  <si>
    <t>【メインオークション】
期待容量</t>
    <rPh sb="12" eb="14">
      <t>キタイ</t>
    </rPh>
    <rPh sb="14" eb="16">
      <t>ヨウリョウ</t>
    </rPh>
    <phoneticPr fontId="2"/>
  </si>
  <si>
    <t>－</t>
  </si>
  <si>
    <t>【調達オークション】
調整係数(年間)</t>
    <rPh sb="11" eb="13">
      <t>チョウセイ</t>
    </rPh>
    <rPh sb="13" eb="15">
      <t>ケイスウ</t>
    </rPh>
    <rPh sb="16" eb="18">
      <t>ネンカン</t>
    </rPh>
    <phoneticPr fontId="2"/>
  </si>
  <si>
    <t>【調達オークション】
調整係数(月別)</t>
    <rPh sb="11" eb="13">
      <t>チョウセイ</t>
    </rPh>
    <rPh sb="13" eb="15">
      <t>ケイスウ</t>
    </rPh>
    <rPh sb="16" eb="18">
      <t>ツキベツ</t>
    </rPh>
    <phoneticPr fontId="2"/>
  </si>
  <si>
    <t>【調達オークション】
応札容量</t>
    <rPh sb="1" eb="3">
      <t>チョウタツ</t>
    </rPh>
    <rPh sb="11" eb="13">
      <t>オウサツ</t>
    </rPh>
    <rPh sb="13" eb="15">
      <t>ヨウリョウ</t>
    </rPh>
    <phoneticPr fontId="2"/>
  </si>
  <si>
    <t>・発電方式の区分については、一般水力（自流式）で固定です。</t>
    <rPh sb="14" eb="16">
      <t>イッパン</t>
    </rPh>
    <rPh sb="16" eb="18">
      <t>スイリョク</t>
    </rPh>
    <rPh sb="19" eb="21">
      <t>ジリュウ</t>
    </rPh>
    <rPh sb="21" eb="22">
      <t>シキ</t>
    </rPh>
    <rPh sb="24" eb="26">
      <t>コテイ</t>
    </rPh>
    <phoneticPr fontId="2"/>
  </si>
  <si>
    <t>－</t>
    <phoneticPr fontId="2"/>
  </si>
  <si>
    <t>②再エネ除きの調達量</t>
    <rPh sb="1" eb="2">
      <t>サイ</t>
    </rPh>
    <rPh sb="4" eb="5">
      <t>ノゾ</t>
    </rPh>
    <rPh sb="7" eb="9">
      <t>チョウタツ</t>
    </rPh>
    <rPh sb="9" eb="10">
      <t>リョウ</t>
    </rPh>
    <phoneticPr fontId="2"/>
  </si>
  <si>
    <r>
      <t>・期待容量については、自動計算されます。（</t>
    </r>
    <r>
      <rPr>
        <u/>
        <sz val="11"/>
        <color theme="1"/>
        <rFont val="Meiryo UI"/>
        <family val="3"/>
        <charset val="128"/>
      </rPr>
      <t>この値が容量オークションに応札する際の応札容量の上限値になります。）</t>
    </r>
    <phoneticPr fontId="2"/>
  </si>
  <si>
    <t>・送電可能電力については、設備容量から所内消費電力を差し引いた値を記載して下さい。</t>
    <rPh sb="21" eb="23">
      <t>ショウヒ</t>
    </rPh>
    <phoneticPr fontId="2"/>
  </si>
  <si>
    <r>
      <t>・期待容量については、自動計算されます。（</t>
    </r>
    <r>
      <rPr>
        <u/>
        <sz val="11"/>
        <color theme="1"/>
        <rFont val="Meiryo UI"/>
        <family val="3"/>
        <charset val="128"/>
      </rPr>
      <t>この値が容量オークションに応札する際の応札容量の上限値になります。</t>
    </r>
    <r>
      <rPr>
        <sz val="11"/>
        <color theme="1"/>
        <rFont val="Meiryo UI"/>
        <family val="3"/>
        <charset val="128"/>
      </rPr>
      <t>）</t>
    </r>
    <phoneticPr fontId="2"/>
  </si>
  <si>
    <t>・応札容量については、自動計算されます。（応札時、この値を容量市場システムで応札容量に入力してください。）</t>
    <rPh sb="1" eb="3">
      <t>オウサツ</t>
    </rPh>
    <rPh sb="3" eb="5">
      <t>ヨウリョウ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</si>
  <si>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</si>
  <si>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r>
      <t>期待容量等算定諸元一覧（対象実需給年度：</t>
    </r>
    <r>
      <rPr>
        <b/>
        <sz val="12"/>
        <color rgb="FFFF0000"/>
        <rFont val="Meiryo UI"/>
        <family val="3"/>
        <charset val="128"/>
      </rPr>
      <t>2025</t>
    </r>
    <r>
      <rPr>
        <sz val="12"/>
        <color theme="1"/>
        <rFont val="Meiryo UI"/>
        <family val="3"/>
        <charset val="128"/>
      </rPr>
      <t>年度以降）</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rPh sb="26" eb="28">
      <t>イコウ</t>
    </rPh>
    <phoneticPr fontId="2"/>
  </si>
  <si>
    <t>変動電源（単独）</t>
    <phoneticPr fontId="2"/>
  </si>
  <si>
    <t>太陽光</t>
    <phoneticPr fontId="2"/>
  </si>
  <si>
    <t>関西</t>
    <phoneticPr fontId="2"/>
  </si>
  <si>
    <t>【調達オークション】
未落札の送電可能電力</t>
    <rPh sb="11" eb="14">
      <t>ミラクサツ</t>
    </rPh>
    <rPh sb="15" eb="17">
      <t>ソウデン</t>
    </rPh>
    <rPh sb="17" eb="19">
      <t>カノウ</t>
    </rPh>
    <rPh sb="19" eb="21">
      <t>デンリョク</t>
    </rPh>
    <phoneticPr fontId="2"/>
  </si>
  <si>
    <t>※本帳票提出時、チェックしてください</t>
    <rPh sb="1" eb="2">
      <t>ホン</t>
    </rPh>
    <rPh sb="2" eb="4">
      <t>チョウヒョウ</t>
    </rPh>
    <rPh sb="4" eb="6">
      <t>テイシュツ</t>
    </rPh>
    <rPh sb="6" eb="7">
      <t>トキ</t>
    </rPh>
    <phoneticPr fontId="2"/>
  </si>
  <si>
    <t>（参考）計算式での計算結果</t>
    <rPh sb="1" eb="3">
      <t>サンコウ</t>
    </rPh>
    <rPh sb="4" eb="7">
      <t>ケイサンシキ</t>
    </rPh>
    <rPh sb="9" eb="13">
      <t>ケイサンケッカ</t>
    </rPh>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</si>
  <si>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</si>
  <si>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</si>
  <si>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</si>
  <si>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【メインオークション】
送電可能電力</t>
    <rPh sb="12" eb="18">
      <t>ソウデンカノウデンリョク</t>
    </rPh>
    <phoneticPr fontId="2"/>
  </si>
  <si>
    <t>【調達オークション】
送電可能電力</t>
    <rPh sb="1" eb="3">
      <t>チョウタツ</t>
    </rPh>
    <rPh sb="11" eb="13">
      <t>ソウデン</t>
    </rPh>
    <rPh sb="13" eb="15">
      <t>カノウ</t>
    </rPh>
    <rPh sb="15" eb="17">
      <t>デンリョク</t>
    </rPh>
    <phoneticPr fontId="2"/>
  </si>
  <si>
    <t>北海道</t>
    <rPh sb="0" eb="2">
      <t>ホッカイドウ</t>
    </rPh>
    <phoneticPr fontId="2"/>
  </si>
  <si>
    <t>太陽光,風力,一般（自流式）</t>
  </si>
  <si>
    <r>
      <rPr>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2025</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</si>
  <si>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r>
      <t>【調達オークション】</t>
    </r>
    <r>
      <rPr>
        <sz val="12"/>
        <color theme="1"/>
        <rFont val="Meiryo UI"/>
        <family val="3"/>
        <charset val="128"/>
      </rPr>
      <t>期待容量等算定諸元一覧（対象実需給年度：</t>
    </r>
    <r>
      <rPr>
        <b/>
        <sz val="12"/>
        <color rgb="FFFF0000"/>
        <rFont val="Meiryo UI"/>
        <family val="3"/>
        <charset val="128"/>
      </rPr>
      <t>2025</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</si>
  <si>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r>
      <t>1．以下の項目については、</t>
    </r>
    <r>
      <rPr>
        <sz val="11"/>
        <color rgb="FFFF0000"/>
        <rFont val="Meiryo UI"/>
        <family val="3"/>
        <charset val="128"/>
      </rPr>
      <t>期待容量の登録期間中</t>
    </r>
    <r>
      <rPr>
        <b/>
        <sz val="11"/>
        <color rgb="FFFF0000"/>
        <rFont val="Meiryo UI"/>
        <family val="3"/>
        <charset val="128"/>
      </rPr>
      <t>(2024/3/21～4/5)</t>
    </r>
    <r>
      <rPr>
        <sz val="11"/>
        <color theme="1"/>
        <rFont val="Meiryo UI"/>
        <family val="3"/>
        <charset val="128"/>
      </rPr>
      <t>に容量市場システムに登録して下さい。</t>
    </r>
    <phoneticPr fontId="2"/>
  </si>
  <si>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2024/5/23～5/29）</t>
    </r>
    <r>
      <rPr>
        <sz val="11"/>
        <color theme="1"/>
        <rFont val="Meiryo UI"/>
        <family val="3"/>
        <charset val="128"/>
      </rPr>
      <t>に容量市場システムに登録して下さい。</t>
    </r>
    <rPh sb="13" eb="17">
      <t>オウサツヨウリョウ</t>
    </rPh>
    <rPh sb="17" eb="19">
      <t>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2"/>
  </si>
  <si>
    <t>2024/3/12差替版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</si>
</sst>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00_ "/>
    <numFmt numFmtId="187" formatCode="0.0000%"/>
    <numFmt numFmtId="188" formatCode="0.000000_);[Red]\(0.000000\)"/>
    <numFmt numFmtId="189" formatCode="#,##0_ ;[Red]\-#,##0\ "/>
    <numFmt numFmtId="190" formatCode="#,##0.0000_ "/>
    <numFmt numFmtId="191" formatCode="0.000%"/>
    <numFmt numFmtId="192" formatCode="0.000000000%"/>
    <numFmt numFmtId="193" formatCode="0.0000000000000000%"/>
    <numFmt numFmtId="194" formatCode="0.00000000000000000%"/>
  </numFmts>
  <fonts count="2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color rgb="FFFF0000"/>
      <name val="Meiryo UI"/>
      <family val="3"/>
      <charset val="128"/>
    </font>
    <font>
      <u/>
      <sz val="12"/>
      <color rgb="FFFF0000"/>
      <name val="Meiryo UI"/>
      <family val="3"/>
      <charset val="128"/>
    </font>
    <font>
      <sz val="14"/>
      <color rgb="FFFF0000"/>
      <name val="Meiryo UI"/>
      <family val="3"/>
      <charset val="128"/>
    </font>
    <font>
      <sz val="9"/>
      <color indexed="81"/>
      <name val="Meiryo UI"/>
      <family val="3"/>
      <charset val="128"/>
    </font>
    <font>
      <u/>
      <sz val="11"/>
      <color theme="10"/>
      <name val="ＭＳ Ｐゴシック"/>
      <family val="2"/>
      <scheme val="minor"/>
    </font>
    <font>
      <sz val="10"/>
      <color indexed="81"/>
      <name val="Meiryo UI"/>
      <family val="3"/>
      <charset val="128"/>
    </font>
    <font>
      <sz val="11"/>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rgb="FFCCFFCC"/>
        <bgColor indexed="64"/>
      </patternFill>
    </fill>
    <fill>
      <patternFill patternType="solid">
        <fgColor rgb="FF00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theme="1"/>
      </left>
      <right/>
      <top style="medium">
        <color rgb="FFFF0000"/>
      </top>
      <bottom style="thin">
        <color indexed="64"/>
      </bottom>
      <diagonal/>
    </border>
    <border>
      <left/>
      <right style="thin">
        <color theme="1"/>
      </right>
      <top style="medium">
        <color rgb="FFFF0000"/>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style="medium">
        <color theme="1" tint="0.24994659260841701"/>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cellStyleXfs>
  <cellXfs count="32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7" fontId="6" fillId="3" borderId="5" xfId="0" applyNumberFormat="1" applyFont="1" applyFill="1" applyBorder="1"/>
    <xf numFmtId="176"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8" fontId="1" fillId="0" borderId="9"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8" borderId="1" xfId="0" applyNumberFormat="1" applyFont="1" applyFill="1" applyBorder="1" applyAlignment="1" applyProtection="1">
      <alignment horizontal="center" vertical="center" shrinkToFit="1"/>
      <protection hidden="1"/>
    </xf>
    <xf numFmtId="176" fontId="4" fillId="8"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176" fontId="1" fillId="0" borderId="3" xfId="0" applyNumberFormat="1" applyFont="1" applyBorder="1" applyAlignment="1">
      <alignment horizontal="center" vertical="center"/>
    </xf>
    <xf numFmtId="0" fontId="3" fillId="0" borderId="0" xfId="0" applyFont="1" applyFill="1"/>
    <xf numFmtId="0" fontId="3" fillId="0" borderId="0" xfId="0" applyFont="1" applyFill="1" applyBorder="1" applyAlignment="1">
      <alignment horizontal="center" vertical="center"/>
    </xf>
    <xf numFmtId="0" fontId="3" fillId="0" borderId="0" xfId="0" applyFont="1" applyFill="1" applyAlignment="1" applyProtection="1">
      <alignment vertical="center"/>
      <protection locked="0"/>
    </xf>
    <xf numFmtId="0" fontId="7" fillId="0" borderId="0" xfId="0" applyFont="1" applyFill="1"/>
    <xf numFmtId="0" fontId="1" fillId="2" borderId="1"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13" xfId="0" applyFont="1" applyBorder="1" applyAlignment="1">
      <alignment horizontal="center" vertical="center"/>
    </xf>
    <xf numFmtId="0" fontId="1" fillId="2" borderId="1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10" borderId="0" xfId="0" applyFont="1" applyFill="1" applyAlignment="1">
      <alignment horizontal="centerContinuous"/>
    </xf>
    <xf numFmtId="186" fontId="1" fillId="0" borderId="5" xfId="0" applyNumberFormat="1" applyFont="1" applyBorder="1" applyAlignment="1">
      <alignment horizontal="center" vertical="center"/>
    </xf>
    <xf numFmtId="9" fontId="1" fillId="0" borderId="9" xfId="0" applyNumberFormat="1" applyFont="1" applyBorder="1" applyAlignment="1">
      <alignment horizontal="center" vertical="center"/>
    </xf>
    <xf numFmtId="0" fontId="20" fillId="0" borderId="0" xfId="4"/>
    <xf numFmtId="0" fontId="1" fillId="2" borderId="1" xfId="0" applyFont="1" applyFill="1" applyBorder="1" applyAlignment="1">
      <alignment horizontal="center" vertical="center"/>
    </xf>
    <xf numFmtId="0" fontId="3" fillId="0" borderId="0" xfId="0" applyFont="1" applyFill="1" applyAlignment="1">
      <alignment horizontal="center" vertical="center"/>
    </xf>
    <xf numFmtId="0" fontId="1" fillId="2" borderId="1" xfId="0" applyFont="1" applyFill="1" applyBorder="1" applyAlignment="1">
      <alignment horizontal="center" vertical="center"/>
    </xf>
    <xf numFmtId="0" fontId="3" fillId="0" borderId="0" xfId="0" applyFont="1" applyFill="1" applyBorder="1" applyAlignment="1">
      <alignment horizontal="lef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3" fillId="0" borderId="0" xfId="0" applyFont="1" applyFill="1" applyAlignment="1" applyProtection="1">
      <alignment vertical="center"/>
    </xf>
    <xf numFmtId="188" fontId="3" fillId="0" borderId="0" xfId="0" applyNumberFormat="1" applyFont="1" applyFill="1" applyAlignment="1" applyProtection="1">
      <alignment vertical="center"/>
    </xf>
    <xf numFmtId="187" fontId="1" fillId="0" borderId="0" xfId="0" applyNumberFormat="1" applyFont="1" applyFill="1"/>
    <xf numFmtId="0" fontId="1" fillId="0" borderId="0" xfId="0" applyFont="1" applyFill="1" applyAlignment="1">
      <alignment horizontal="center"/>
    </xf>
    <xf numFmtId="0" fontId="1" fillId="2" borderId="17" xfId="0" applyFont="1" applyFill="1" applyBorder="1" applyAlignment="1" applyProtection="1">
      <alignment horizontal="center" vertical="center"/>
      <protection hidden="1"/>
    </xf>
    <xf numFmtId="178" fontId="1" fillId="9" borderId="16" xfId="3" applyNumberFormat="1" applyFont="1" applyFill="1" applyBorder="1" applyAlignment="1" applyProtection="1">
      <alignment horizontal="center" vertical="center"/>
      <protection hidden="1"/>
    </xf>
    <xf numFmtId="0" fontId="1" fillId="11" borderId="1" xfId="0" applyFont="1" applyFill="1" applyBorder="1"/>
    <xf numFmtId="0" fontId="1"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shrinkToFit="1"/>
    </xf>
    <xf numFmtId="176" fontId="4" fillId="12" borderId="1" xfId="0" applyNumberFormat="1" applyFont="1" applyFill="1" applyBorder="1" applyAlignment="1">
      <alignment horizontal="center" vertical="center" shrinkToFi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176" fontId="4" fillId="0" borderId="35" xfId="0" applyNumberFormat="1" applyFont="1" applyFill="1" applyBorder="1" applyAlignment="1" applyProtection="1">
      <alignment horizontal="center" vertical="center" shrinkToFit="1"/>
      <protection hidden="1"/>
    </xf>
    <xf numFmtId="176" fontId="4" fillId="0" borderId="36" xfId="0" applyNumberFormat="1" applyFont="1" applyFill="1" applyBorder="1" applyAlignment="1" applyProtection="1">
      <alignment horizontal="center" vertical="center" shrinkToFit="1"/>
      <protection hidden="1"/>
    </xf>
    <xf numFmtId="0" fontId="1" fillId="0" borderId="0" xfId="0" applyNumberFormat="1" applyFont="1" applyFill="1" applyAlignment="1"/>
    <xf numFmtId="189" fontId="1" fillId="8" borderId="23" xfId="2" applyNumberFormat="1" applyFont="1" applyFill="1" applyBorder="1" applyAlignment="1" applyProtection="1">
      <alignment horizontal="center" vertical="center"/>
      <protection locked="0"/>
    </xf>
    <xf numFmtId="189" fontId="1" fillId="8" borderId="1" xfId="2" applyNumberFormat="1" applyFont="1" applyFill="1" applyBorder="1" applyAlignment="1" applyProtection="1">
      <alignment horizontal="center" vertical="center"/>
      <protection locked="0"/>
    </xf>
    <xf numFmtId="189" fontId="1" fillId="8" borderId="24" xfId="2" applyNumberFormat="1" applyFont="1" applyFill="1" applyBorder="1" applyAlignment="1" applyProtection="1">
      <alignment horizontal="center" vertical="center"/>
      <protection locked="0"/>
    </xf>
    <xf numFmtId="189" fontId="4" fillId="0" borderId="1" xfId="0" applyNumberFormat="1" applyFont="1" applyFill="1" applyBorder="1" applyAlignment="1" applyProtection="1">
      <alignment horizontal="center" vertical="center" shrinkToFit="1"/>
      <protection hidden="1"/>
    </xf>
    <xf numFmtId="189" fontId="4" fillId="10" borderId="1" xfId="0" applyNumberFormat="1" applyFont="1" applyFill="1" applyBorder="1" applyAlignment="1" applyProtection="1">
      <alignment horizontal="center" vertical="center" shrinkToFit="1"/>
      <protection locked="0"/>
    </xf>
    <xf numFmtId="189" fontId="4" fillId="0" borderId="35" xfId="0" applyNumberFormat="1" applyFont="1" applyFill="1" applyBorder="1" applyAlignment="1" applyProtection="1">
      <alignment horizontal="center" vertical="center" shrinkToFit="1"/>
      <protection hidden="1"/>
    </xf>
    <xf numFmtId="189" fontId="4" fillId="0" borderId="36" xfId="0" applyNumberFormat="1" applyFont="1" applyFill="1" applyBorder="1" applyAlignment="1" applyProtection="1">
      <alignment horizontal="center" vertical="center" shrinkToFit="1"/>
      <protection hidden="1"/>
    </xf>
    <xf numFmtId="182" fontId="1" fillId="8" borderId="6" xfId="0" applyNumberFormat="1" applyFont="1" applyFill="1" applyBorder="1" applyAlignment="1">
      <alignment shrinkToFit="1"/>
    </xf>
    <xf numFmtId="178" fontId="1" fillId="8" borderId="9" xfId="0" applyNumberFormat="1" applyFont="1" applyFill="1" applyBorder="1" applyAlignment="1">
      <alignment horizontal="center" vertical="center"/>
    </xf>
    <xf numFmtId="182" fontId="1" fillId="8" borderId="6" xfId="0" applyNumberFormat="1" applyFont="1" applyFill="1" applyBorder="1" applyAlignment="1">
      <alignment horizontal="center" vertical="center" shrinkToFit="1"/>
    </xf>
    <xf numFmtId="176" fontId="1" fillId="8" borderId="6" xfId="0" applyNumberFormat="1" applyFont="1" applyFill="1" applyBorder="1" applyAlignment="1">
      <alignment horizontal="center" vertical="center" shrinkToFit="1"/>
    </xf>
    <xf numFmtId="0" fontId="1" fillId="0" borderId="0" xfId="0" applyFont="1" applyFill="1" applyAlignment="1">
      <alignment horizontal="right" vertical="center"/>
    </xf>
    <xf numFmtId="178" fontId="1" fillId="0" borderId="0" xfId="3" applyNumberFormat="1" applyFont="1" applyFill="1" applyAlignment="1">
      <alignment horizontal="center"/>
    </xf>
    <xf numFmtId="176" fontId="1" fillId="0" borderId="0" xfId="0" applyNumberFormat="1" applyFont="1" applyFill="1"/>
    <xf numFmtId="178" fontId="1" fillId="8" borderId="9" xfId="3" applyNumberFormat="1" applyFont="1" applyFill="1" applyBorder="1" applyAlignment="1">
      <alignment horizontal="center" vertical="center"/>
    </xf>
    <xf numFmtId="190" fontId="1" fillId="0" borderId="6" xfId="0" applyNumberFormat="1" applyFont="1" applyBorder="1" applyAlignment="1">
      <alignment shrinkToFit="1"/>
    </xf>
    <xf numFmtId="0" fontId="22" fillId="0" borderId="0" xfId="0" applyFont="1" applyFill="1" applyAlignment="1">
      <alignment horizontal="right"/>
    </xf>
    <xf numFmtId="182" fontId="22" fillId="0" borderId="42" xfId="0" applyNumberFormat="1" applyFont="1" applyFill="1" applyBorder="1" applyAlignment="1">
      <alignment shrinkToFit="1"/>
    </xf>
    <xf numFmtId="178" fontId="22" fillId="0" borderId="0" xfId="3" applyNumberFormat="1" applyFont="1" applyFill="1" applyAlignment="1">
      <alignment horizontal="center"/>
    </xf>
    <xf numFmtId="0" fontId="22" fillId="0" borderId="0" xfId="0" applyFont="1" applyAlignment="1">
      <alignment horizontal="right"/>
    </xf>
    <xf numFmtId="0" fontId="22" fillId="0" borderId="0" xfId="0" applyFont="1"/>
    <xf numFmtId="178" fontId="22" fillId="0" borderId="0" xfId="3" applyNumberFormat="1" applyFont="1" applyAlignment="1"/>
    <xf numFmtId="191" fontId="1" fillId="0" borderId="9" xfId="0" applyNumberFormat="1" applyFont="1" applyBorder="1"/>
    <xf numFmtId="0" fontId="1" fillId="0" borderId="0" xfId="0" applyFont="1"/>
    <xf numFmtId="178" fontId="1" fillId="0" borderId="43" xfId="0" applyNumberFormat="1" applyFont="1" applyFill="1" applyBorder="1"/>
    <xf numFmtId="182" fontId="1" fillId="0" borderId="6" xfId="0" applyNumberFormat="1" applyFont="1" applyFill="1" applyBorder="1" applyAlignment="1">
      <alignment horizontal="center" vertical="center" shrinkToFit="1"/>
    </xf>
    <xf numFmtId="191" fontId="22" fillId="0" borderId="0" xfId="3" applyNumberFormat="1" applyFont="1" applyAlignment="1"/>
    <xf numFmtId="191" fontId="1" fillId="0" borderId="43"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shrinkToFit="1"/>
    </xf>
    <xf numFmtId="178" fontId="1" fillId="0" borderId="43" xfId="0" applyNumberFormat="1" applyFont="1" applyFill="1" applyBorder="1" applyAlignment="1">
      <alignment horizontal="center" vertical="center"/>
    </xf>
    <xf numFmtId="176" fontId="4" fillId="0" borderId="46" xfId="0" applyNumberFormat="1" applyFont="1" applyFill="1" applyBorder="1" applyAlignment="1" applyProtection="1">
      <alignment horizontal="center" vertical="center" shrinkToFit="1"/>
      <protection hidden="1"/>
    </xf>
    <xf numFmtId="176" fontId="4" fillId="0" borderId="16" xfId="0" applyNumberFormat="1" applyFont="1" applyFill="1" applyBorder="1" applyAlignment="1" applyProtection="1">
      <alignment horizontal="center" vertical="center" shrinkToFit="1"/>
      <protection hidden="1"/>
    </xf>
    <xf numFmtId="176" fontId="4" fillId="0" borderId="47" xfId="0" applyNumberFormat="1" applyFont="1" applyFill="1" applyBorder="1" applyAlignment="1" applyProtection="1">
      <alignment horizontal="center" vertical="center" shrinkToFit="1"/>
      <protection hidden="1"/>
    </xf>
    <xf numFmtId="178" fontId="6" fillId="3" borderId="0" xfId="3" applyNumberFormat="1" applyFont="1" applyFill="1" applyAlignment="1">
      <alignment horizontal="center"/>
    </xf>
    <xf numFmtId="191" fontId="6" fillId="3" borderId="0" xfId="3" applyNumberFormat="1" applyFont="1" applyFill="1" applyAlignment="1">
      <alignment horizontal="center"/>
    </xf>
    <xf numFmtId="192" fontId="1" fillId="0" borderId="0" xfId="0" applyNumberFormat="1" applyFont="1"/>
    <xf numFmtId="193" fontId="1" fillId="0" borderId="0" xfId="0" applyNumberFormat="1" applyFont="1"/>
    <xf numFmtId="194" fontId="1" fillId="0" borderId="0" xfId="0" applyNumberFormat="1" applyFont="1"/>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0" xfId="0" applyFont="1" applyFill="1" applyAlignment="1">
      <alignment horizontal="center" vertical="center"/>
    </xf>
    <xf numFmtId="0" fontId="3" fillId="5"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183" fontId="7" fillId="8" borderId="18" xfId="0" quotePrefix="1" applyNumberFormat="1" applyFont="1" applyFill="1" applyBorder="1" applyAlignment="1" applyProtection="1">
      <alignment horizontal="center" vertical="center"/>
      <protection locked="0" hidden="1"/>
    </xf>
    <xf numFmtId="183" fontId="7" fillId="8" borderId="19" xfId="0" applyNumberFormat="1" applyFont="1" applyFill="1" applyBorder="1" applyAlignment="1" applyProtection="1">
      <alignment horizontal="center" vertical="center"/>
      <protection locked="0" hidden="1"/>
    </xf>
    <xf numFmtId="183" fontId="7" fillId="8" borderId="20" xfId="0" applyNumberFormat="1" applyFont="1" applyFill="1" applyBorder="1" applyAlignment="1" applyProtection="1">
      <alignment horizontal="center" vertical="center"/>
      <protection locked="0" hidden="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3" fontId="7" fillId="8" borderId="21" xfId="0" quotePrefix="1" applyNumberFormat="1" applyFont="1" applyFill="1" applyBorder="1" applyAlignment="1" applyProtection="1">
      <alignment horizontal="center" vertical="center"/>
      <protection locked="0" hidden="1"/>
    </xf>
    <xf numFmtId="183" fontId="7" fillId="8" borderId="4" xfId="0" applyNumberFormat="1" applyFont="1" applyFill="1" applyBorder="1" applyAlignment="1" applyProtection="1">
      <alignment horizontal="center" vertical="center"/>
      <protection locked="0" hidden="1"/>
    </xf>
    <xf numFmtId="183" fontId="7" fillId="8" borderId="22" xfId="0" applyNumberFormat="1" applyFont="1" applyFill="1" applyBorder="1" applyAlignment="1" applyProtection="1">
      <alignment horizontal="center" vertical="center"/>
      <protection locked="0" hidden="1"/>
    </xf>
    <xf numFmtId="189" fontId="7" fillId="8" borderId="21" xfId="0" quotePrefix="1" applyNumberFormat="1" applyFont="1" applyFill="1" applyBorder="1" applyAlignment="1" applyProtection="1">
      <alignment horizontal="center" vertical="center"/>
      <protection locked="0" hidden="1"/>
    </xf>
    <xf numFmtId="189" fontId="7" fillId="8" borderId="4" xfId="0" applyNumberFormat="1" applyFont="1" applyFill="1" applyBorder="1" applyAlignment="1" applyProtection="1">
      <alignment horizontal="center" vertical="center"/>
      <protection locked="0" hidden="1"/>
    </xf>
    <xf numFmtId="189" fontId="7" fillId="8" borderId="22" xfId="0" applyNumberFormat="1" applyFont="1" applyFill="1" applyBorder="1" applyAlignment="1" applyProtection="1">
      <alignment horizontal="center" vertical="center"/>
      <protection locked="0" hidden="1"/>
    </xf>
    <xf numFmtId="189" fontId="7" fillId="8" borderId="31" xfId="0" quotePrefix="1" applyNumberFormat="1" applyFont="1" applyFill="1" applyBorder="1" applyAlignment="1" applyProtection="1">
      <alignment horizontal="center" vertical="center"/>
      <protection locked="0" hidden="1"/>
    </xf>
    <xf numFmtId="189" fontId="7" fillId="8" borderId="12" xfId="0" applyNumberFormat="1" applyFont="1" applyFill="1" applyBorder="1" applyAlignment="1" applyProtection="1">
      <alignment horizontal="center" vertical="center"/>
      <protection locked="0" hidden="1"/>
    </xf>
    <xf numFmtId="189" fontId="7" fillId="8" borderId="32" xfId="0" applyNumberFormat="1" applyFont="1" applyFill="1" applyBorder="1" applyAlignment="1" applyProtection="1">
      <alignment horizontal="center" vertical="center"/>
      <protection locked="0" hidden="1"/>
    </xf>
    <xf numFmtId="0" fontId="1" fillId="2" borderId="4" xfId="0" applyFont="1" applyFill="1" applyBorder="1" applyAlignment="1">
      <alignment horizontal="center" vertical="center"/>
    </xf>
    <xf numFmtId="183" fontId="7" fillId="0" borderId="33" xfId="0" quotePrefix="1" applyNumberFormat="1" applyFont="1" applyFill="1" applyBorder="1" applyAlignment="1" applyProtection="1">
      <alignment horizontal="center" vertical="center"/>
      <protection hidden="1"/>
    </xf>
    <xf numFmtId="183" fontId="7" fillId="0" borderId="19" xfId="0" applyNumberFormat="1" applyFont="1" applyFill="1" applyBorder="1" applyAlignment="1" applyProtection="1">
      <alignment horizontal="center" vertical="center"/>
      <protection hidden="1"/>
    </xf>
    <xf numFmtId="183" fontId="7" fillId="0" borderId="34" xfId="0" applyNumberFormat="1" applyFont="1" applyFill="1" applyBorder="1" applyAlignment="1" applyProtection="1">
      <alignment horizontal="center" vertical="center"/>
      <protection hidden="1"/>
    </xf>
    <xf numFmtId="176" fontId="4" fillId="0" borderId="37" xfId="0" applyNumberFormat="1" applyFont="1" applyFill="1" applyBorder="1" applyAlignment="1" applyProtection="1">
      <alignment horizontal="center" vertical="center" shrinkToFit="1"/>
      <protection hidden="1"/>
    </xf>
    <xf numFmtId="176" fontId="4" fillId="0" borderId="4" xfId="0" applyNumberFormat="1" applyFont="1" applyFill="1" applyBorder="1" applyAlignment="1" applyProtection="1">
      <alignment horizontal="center" vertical="center" shrinkToFit="1"/>
      <protection hidden="1"/>
    </xf>
    <xf numFmtId="176" fontId="4" fillId="0" borderId="38" xfId="0" applyNumberFormat="1" applyFont="1" applyFill="1" applyBorder="1" applyAlignment="1" applyProtection="1">
      <alignment horizontal="center" vertical="center" shrinkToFit="1"/>
      <protection hidden="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189" fontId="1" fillId="9" borderId="2" xfId="2" applyNumberFormat="1" applyFont="1" applyFill="1" applyBorder="1" applyAlignment="1" applyProtection="1">
      <alignment horizontal="center" vertical="center"/>
      <protection locked="0"/>
    </xf>
    <xf numFmtId="189" fontId="1" fillId="9" borderId="4" xfId="2" applyNumberFormat="1" applyFont="1" applyFill="1" applyBorder="1" applyAlignment="1" applyProtection="1">
      <alignment horizontal="center" vertical="center"/>
      <protection locked="0"/>
    </xf>
    <xf numFmtId="189" fontId="1" fillId="9" borderId="3" xfId="2"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176" fontId="4" fillId="0" borderId="39" xfId="0" applyNumberFormat="1" applyFont="1" applyFill="1" applyBorder="1" applyAlignment="1" applyProtection="1">
      <alignment horizontal="center" vertical="center" shrinkToFit="1"/>
      <protection hidden="1"/>
    </xf>
    <xf numFmtId="176" fontId="4" fillId="0" borderId="40" xfId="0" applyNumberFormat="1" applyFont="1" applyFill="1" applyBorder="1" applyAlignment="1" applyProtection="1">
      <alignment horizontal="center" vertical="center" shrinkToFit="1"/>
      <protection hidden="1"/>
    </xf>
    <xf numFmtId="176" fontId="4" fillId="0" borderId="41" xfId="0" applyNumberFormat="1" applyFont="1" applyFill="1" applyBorder="1" applyAlignment="1" applyProtection="1">
      <alignment horizontal="center" vertical="center" shrinkToFit="1"/>
      <protection hidden="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4" fillId="0" borderId="14" xfId="0" applyNumberFormat="1" applyFont="1" applyFill="1" applyBorder="1" applyAlignment="1" applyProtection="1">
      <alignment horizontal="center" vertical="center" shrinkToFit="1"/>
      <protection hidden="1"/>
    </xf>
    <xf numFmtId="176" fontId="4" fillId="0" borderId="10" xfId="0" applyNumberFormat="1" applyFont="1" applyFill="1" applyBorder="1" applyAlignment="1" applyProtection="1">
      <alignment horizontal="center" vertical="center" shrinkToFit="1"/>
      <protection hidden="1"/>
    </xf>
    <xf numFmtId="176" fontId="4" fillId="0" borderId="15" xfId="0" applyNumberFormat="1" applyFont="1" applyFill="1" applyBorder="1" applyAlignment="1" applyProtection="1">
      <alignment horizontal="center" vertical="center" shrinkToFit="1"/>
      <protection hidden="1"/>
    </xf>
    <xf numFmtId="176" fontId="4" fillId="0" borderId="2" xfId="0" applyNumberFormat="1" applyFont="1" applyFill="1" applyBorder="1" applyAlignment="1" applyProtection="1">
      <alignment horizontal="center" vertical="center" shrinkToFit="1"/>
      <protection hidden="1"/>
    </xf>
    <xf numFmtId="176" fontId="4" fillId="0" borderId="3" xfId="0" applyNumberFormat="1" applyFont="1" applyFill="1" applyBorder="1" applyAlignment="1" applyProtection="1">
      <alignment horizontal="center" vertical="center" shrinkToFit="1"/>
      <protection hidden="1"/>
    </xf>
    <xf numFmtId="0" fontId="16" fillId="0" borderId="0" xfId="0" applyFont="1" applyFill="1" applyAlignment="1">
      <alignment horizontal="center" vertical="center"/>
    </xf>
    <xf numFmtId="0" fontId="3" fillId="0" borderId="10" xfId="0" applyFont="1" applyFill="1" applyBorder="1" applyAlignment="1" applyProtection="1">
      <alignment horizontal="right" vertical="center"/>
      <protection hidden="1"/>
    </xf>
    <xf numFmtId="183" fontId="1" fillId="8" borderId="18" xfId="0" applyNumberFormat="1" applyFont="1" applyFill="1" applyBorder="1" applyAlignment="1" applyProtection="1">
      <alignment horizontal="center" vertical="center"/>
      <protection locked="0"/>
    </xf>
    <xf numFmtId="183" fontId="1" fillId="8" borderId="19" xfId="0" applyNumberFormat="1" applyFont="1" applyFill="1" applyBorder="1" applyAlignment="1" applyProtection="1">
      <alignment horizontal="center" vertical="center"/>
      <protection locked="0"/>
    </xf>
    <xf numFmtId="183" fontId="1" fillId="8" borderId="20" xfId="0" applyNumberFormat="1" applyFont="1" applyFill="1" applyBorder="1" applyAlignment="1" applyProtection="1">
      <alignment horizontal="center" vertical="center"/>
      <protection locked="0"/>
    </xf>
    <xf numFmtId="183" fontId="1" fillId="8" borderId="21" xfId="0" applyNumberFormat="1" applyFont="1" applyFill="1" applyBorder="1" applyAlignment="1" applyProtection="1">
      <alignment horizontal="center" vertical="center"/>
      <protection locked="0"/>
    </xf>
    <xf numFmtId="183" fontId="1" fillId="8" borderId="4" xfId="0" applyNumberFormat="1" applyFont="1" applyFill="1" applyBorder="1" applyAlignment="1" applyProtection="1">
      <alignment horizontal="center" vertical="center"/>
      <protection locked="0"/>
    </xf>
    <xf numFmtId="183" fontId="1" fillId="8" borderId="22" xfId="0" applyNumberFormat="1" applyFont="1" applyFill="1" applyBorder="1" applyAlignment="1" applyProtection="1">
      <alignment horizontal="center" vertical="center"/>
      <protection locked="0"/>
    </xf>
    <xf numFmtId="189" fontId="1" fillId="8" borderId="21" xfId="2" applyNumberFormat="1" applyFont="1" applyFill="1" applyBorder="1" applyAlignment="1" applyProtection="1">
      <alignment horizontal="center" vertical="center"/>
      <protection locked="0"/>
    </xf>
    <xf numFmtId="189" fontId="1" fillId="8" borderId="4" xfId="2" applyNumberFormat="1" applyFont="1" applyFill="1" applyBorder="1" applyAlignment="1" applyProtection="1">
      <alignment horizontal="center" vertical="center"/>
      <protection locked="0"/>
    </xf>
    <xf numFmtId="189" fontId="1" fillId="8" borderId="22" xfId="2" applyNumberFormat="1" applyFont="1" applyFill="1" applyBorder="1" applyAlignment="1" applyProtection="1">
      <alignment horizontal="center" vertical="center"/>
      <protection locked="0"/>
    </xf>
    <xf numFmtId="0" fontId="7" fillId="2" borderId="2" xfId="0" applyFont="1" applyFill="1" applyBorder="1" applyAlignment="1">
      <alignment horizontal="center" vertical="center"/>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178" fontId="1" fillId="8" borderId="25" xfId="3" applyNumberFormat="1" applyFont="1" applyFill="1" applyBorder="1" applyAlignment="1" applyProtection="1">
      <alignment horizontal="center" vertical="center"/>
      <protection locked="0" hidden="1"/>
    </xf>
    <xf numFmtId="178" fontId="1" fillId="8" borderId="26" xfId="3" applyNumberFormat="1" applyFont="1" applyFill="1" applyBorder="1" applyAlignment="1" applyProtection="1">
      <alignment horizontal="center" vertical="center"/>
      <protection locked="0" hidden="1"/>
    </xf>
    <xf numFmtId="178" fontId="1" fillId="8" borderId="27" xfId="3" applyNumberFormat="1" applyFont="1" applyFill="1" applyBorder="1" applyAlignment="1" applyProtection="1">
      <alignment horizontal="center" vertical="center"/>
      <protection locked="0" hidden="1"/>
    </xf>
    <xf numFmtId="189" fontId="1" fillId="8" borderId="25" xfId="2" applyNumberFormat="1" applyFont="1" applyFill="1" applyBorder="1" applyAlignment="1" applyProtection="1">
      <alignment horizontal="center" vertical="center"/>
      <protection locked="0"/>
    </xf>
    <xf numFmtId="189" fontId="1" fillId="8" borderId="26" xfId="2" applyNumberFormat="1" applyFont="1" applyFill="1" applyBorder="1" applyAlignment="1" applyProtection="1">
      <alignment horizontal="center" vertical="center"/>
      <protection locked="0"/>
    </xf>
    <xf numFmtId="189" fontId="1" fillId="8" borderId="27" xfId="2" applyNumberFormat="1" applyFont="1" applyFill="1" applyBorder="1" applyAlignment="1" applyProtection="1">
      <alignment horizontal="center" vertical="center"/>
      <protection locked="0"/>
    </xf>
    <xf numFmtId="189" fontId="1" fillId="9" borderId="14" xfId="2" applyNumberFormat="1" applyFont="1" applyFill="1" applyBorder="1" applyAlignment="1" applyProtection="1">
      <alignment horizontal="center" vertical="center"/>
      <protection hidden="1"/>
    </xf>
    <xf numFmtId="189" fontId="1" fillId="9" borderId="10" xfId="2" applyNumberFormat="1" applyFont="1" applyFill="1" applyBorder="1" applyAlignment="1" applyProtection="1">
      <alignment horizontal="center" vertical="center"/>
      <protection hidden="1"/>
    </xf>
    <xf numFmtId="189" fontId="1" fillId="9" borderId="15" xfId="2" applyNumberFormat="1" applyFont="1" applyFill="1" applyBorder="1" applyAlignment="1" applyProtection="1">
      <alignment horizontal="center" vertical="center"/>
      <protection hidden="1"/>
    </xf>
    <xf numFmtId="189" fontId="1" fillId="8" borderId="44" xfId="2" applyNumberFormat="1" applyFont="1" applyFill="1" applyBorder="1" applyAlignment="1" applyProtection="1">
      <alignment horizontal="center" vertical="center"/>
      <protection locked="0"/>
    </xf>
    <xf numFmtId="189" fontId="1" fillId="8" borderId="19" xfId="2" applyNumberFormat="1" applyFont="1" applyFill="1" applyBorder="1" applyAlignment="1" applyProtection="1">
      <alignment horizontal="center" vertical="center"/>
      <protection locked="0"/>
    </xf>
    <xf numFmtId="189" fontId="1" fillId="8" borderId="45" xfId="2" applyNumberFormat="1" applyFont="1" applyFill="1" applyBorder="1" applyAlignment="1" applyProtection="1">
      <alignment horizontal="center" vertical="center"/>
      <protection locked="0"/>
    </xf>
    <xf numFmtId="189" fontId="1" fillId="0" borderId="2" xfId="0" applyNumberFormat="1" applyFont="1" applyFill="1" applyBorder="1" applyAlignment="1" applyProtection="1">
      <alignment horizontal="center" vertical="center"/>
      <protection hidden="1"/>
    </xf>
    <xf numFmtId="189" fontId="1" fillId="0" borderId="4" xfId="0" applyNumberFormat="1" applyFont="1" applyFill="1" applyBorder="1" applyAlignment="1" applyProtection="1">
      <alignment horizontal="center" vertical="center"/>
      <protection hidden="1"/>
    </xf>
    <xf numFmtId="189" fontId="1" fillId="0" borderId="3" xfId="0" applyNumberFormat="1" applyFont="1" applyFill="1" applyBorder="1" applyAlignment="1" applyProtection="1">
      <alignment horizontal="center" vertical="center"/>
      <protection hidden="1"/>
    </xf>
    <xf numFmtId="189" fontId="1" fillId="0" borderId="2" xfId="0" applyNumberFormat="1" applyFont="1" applyBorder="1" applyAlignment="1" applyProtection="1">
      <alignment horizontal="center" vertical="center"/>
      <protection hidden="1"/>
    </xf>
    <xf numFmtId="189" fontId="1" fillId="0" borderId="4" xfId="0" applyNumberFormat="1" applyFont="1" applyBorder="1" applyAlignment="1" applyProtection="1">
      <alignment horizontal="center" vertical="center"/>
      <protection hidden="1"/>
    </xf>
    <xf numFmtId="189" fontId="1" fillId="0" borderId="3" xfId="0" applyNumberFormat="1" applyFont="1" applyBorder="1" applyAlignment="1" applyProtection="1">
      <alignment horizontal="center" vertical="center"/>
      <protection hidden="1"/>
    </xf>
    <xf numFmtId="189" fontId="4" fillId="0" borderId="37" xfId="0" applyNumberFormat="1" applyFont="1" applyFill="1" applyBorder="1" applyAlignment="1" applyProtection="1">
      <alignment horizontal="center" vertical="center" shrinkToFit="1"/>
      <protection hidden="1"/>
    </xf>
    <xf numFmtId="189" fontId="4" fillId="0" borderId="4" xfId="0" applyNumberFormat="1" applyFont="1" applyFill="1" applyBorder="1" applyAlignment="1" applyProtection="1">
      <alignment horizontal="center" vertical="center" shrinkToFit="1"/>
      <protection hidden="1"/>
    </xf>
    <xf numFmtId="189" fontId="4" fillId="0" borderId="38" xfId="0" applyNumberFormat="1" applyFont="1" applyFill="1" applyBorder="1" applyAlignment="1" applyProtection="1">
      <alignment horizontal="center" vertical="center" shrinkToFit="1"/>
      <protection hidden="1"/>
    </xf>
    <xf numFmtId="189" fontId="4" fillId="0" borderId="39" xfId="0" applyNumberFormat="1" applyFont="1" applyFill="1" applyBorder="1" applyAlignment="1" applyProtection="1">
      <alignment horizontal="center" vertical="center" shrinkToFit="1"/>
      <protection hidden="1"/>
    </xf>
    <xf numFmtId="189" fontId="4" fillId="0" borderId="40" xfId="0" applyNumberFormat="1" applyFont="1" applyFill="1" applyBorder="1" applyAlignment="1" applyProtection="1">
      <alignment horizontal="center" vertical="center" shrinkToFit="1"/>
      <protection hidden="1"/>
    </xf>
    <xf numFmtId="189" fontId="4" fillId="0" borderId="41" xfId="0" applyNumberFormat="1" applyFont="1" applyFill="1" applyBorder="1" applyAlignment="1" applyProtection="1">
      <alignment horizontal="center" vertical="center" shrinkToFit="1"/>
      <protection hidden="1"/>
    </xf>
    <xf numFmtId="189" fontId="4" fillId="0" borderId="14" xfId="0" applyNumberFormat="1" applyFont="1" applyFill="1" applyBorder="1" applyAlignment="1" applyProtection="1">
      <alignment horizontal="center" vertical="center" shrinkToFit="1"/>
      <protection hidden="1"/>
    </xf>
    <xf numFmtId="189" fontId="4" fillId="0" borderId="10" xfId="0" applyNumberFormat="1" applyFont="1" applyFill="1" applyBorder="1" applyAlignment="1" applyProtection="1">
      <alignment horizontal="center" vertical="center" shrinkToFit="1"/>
      <protection hidden="1"/>
    </xf>
    <xf numFmtId="189" fontId="4" fillId="0" borderId="15" xfId="0" applyNumberFormat="1" applyFont="1" applyFill="1" applyBorder="1" applyAlignment="1" applyProtection="1">
      <alignment horizontal="center" vertical="center" shrinkToFit="1"/>
      <protection hidden="1"/>
    </xf>
    <xf numFmtId="189" fontId="1" fillId="9" borderId="2" xfId="2" applyNumberFormat="1" applyFont="1" applyFill="1" applyBorder="1" applyAlignment="1" applyProtection="1">
      <alignment horizontal="center" vertical="center"/>
      <protection hidden="1"/>
    </xf>
    <xf numFmtId="189" fontId="1" fillId="9" borderId="4" xfId="2" applyNumberFormat="1" applyFont="1" applyFill="1" applyBorder="1" applyAlignment="1" applyProtection="1">
      <alignment horizontal="center" vertical="center"/>
      <protection hidden="1"/>
    </xf>
    <xf numFmtId="189" fontId="1" fillId="9" borderId="3" xfId="2" applyNumberFormat="1" applyFont="1" applyFill="1" applyBorder="1" applyAlignment="1" applyProtection="1">
      <alignment horizontal="center" vertical="center"/>
      <protection hidden="1"/>
    </xf>
    <xf numFmtId="189" fontId="4" fillId="0" borderId="2" xfId="0" applyNumberFormat="1" applyFont="1" applyFill="1" applyBorder="1" applyAlignment="1" applyProtection="1">
      <alignment horizontal="center" vertical="center" shrinkToFit="1"/>
      <protection hidden="1"/>
    </xf>
    <xf numFmtId="189" fontId="4" fillId="0" borderId="3" xfId="0" applyNumberFormat="1" applyFont="1" applyFill="1" applyBorder="1" applyAlignment="1" applyProtection="1">
      <alignment horizontal="center" vertical="center" shrinkToFit="1"/>
      <protection hidden="1"/>
    </xf>
    <xf numFmtId="0" fontId="1" fillId="0" borderId="0" xfId="0" applyFont="1"/>
    <xf numFmtId="183" fontId="1" fillId="8" borderId="21" xfId="0" applyNumberFormat="1" applyFont="1" applyFill="1" applyBorder="1" applyAlignment="1" applyProtection="1">
      <alignment horizontal="center" vertical="center"/>
      <protection locked="0" hidden="1"/>
    </xf>
    <xf numFmtId="183" fontId="1" fillId="8" borderId="4" xfId="0" applyNumberFormat="1" applyFont="1" applyFill="1" applyBorder="1" applyAlignment="1" applyProtection="1">
      <alignment horizontal="center" vertical="center"/>
      <protection locked="0" hidden="1"/>
    </xf>
    <xf numFmtId="183" fontId="1" fillId="8" borderId="22" xfId="0" applyNumberFormat="1" applyFont="1" applyFill="1" applyBorder="1" applyAlignment="1" applyProtection="1">
      <alignment horizontal="center" vertical="center"/>
      <protection locked="0" hidden="1"/>
    </xf>
    <xf numFmtId="189" fontId="7" fillId="8" borderId="44" xfId="2" applyNumberFormat="1" applyFont="1" applyFill="1" applyBorder="1" applyAlignment="1" applyProtection="1">
      <alignment horizontal="center" vertical="center"/>
      <protection locked="0"/>
    </xf>
    <xf numFmtId="189" fontId="7" fillId="8" borderId="19" xfId="2" applyNumberFormat="1" applyFont="1" applyFill="1" applyBorder="1" applyAlignment="1" applyProtection="1">
      <alignment horizontal="center" vertical="center"/>
      <protection locked="0"/>
    </xf>
    <xf numFmtId="189" fontId="7" fillId="8" borderId="45" xfId="2" applyNumberFormat="1" applyFont="1" applyFill="1" applyBorder="1" applyAlignment="1" applyProtection="1">
      <alignment horizontal="center" vertical="center"/>
      <protection locked="0"/>
    </xf>
    <xf numFmtId="183" fontId="1" fillId="8" borderId="18" xfId="0" applyNumberFormat="1" applyFont="1" applyFill="1" applyBorder="1" applyAlignment="1" applyProtection="1">
      <alignment horizontal="center" vertical="center"/>
      <protection locked="0" hidden="1"/>
    </xf>
    <xf numFmtId="183" fontId="1" fillId="8" borderId="19" xfId="0" applyNumberFormat="1" applyFont="1" applyFill="1" applyBorder="1" applyAlignment="1" applyProtection="1">
      <alignment horizontal="center" vertical="center"/>
      <protection locked="0" hidden="1"/>
    </xf>
    <xf numFmtId="183" fontId="1" fillId="8" borderId="20" xfId="0" applyNumberFormat="1" applyFont="1" applyFill="1" applyBorder="1" applyAlignment="1" applyProtection="1">
      <alignment horizontal="center" vertical="center"/>
      <protection locked="0"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3" xfId="0" applyFont="1" applyFill="1" applyBorder="1" applyAlignment="1">
      <alignment horizontal="center" vertical="center"/>
    </xf>
    <xf numFmtId="183" fontId="7" fillId="12" borderId="2" xfId="0" quotePrefix="1" applyNumberFormat="1" applyFont="1" applyFill="1" applyBorder="1" applyAlignment="1" applyProtection="1">
      <alignment horizontal="center" vertical="center"/>
      <protection locked="0"/>
    </xf>
    <xf numFmtId="183" fontId="7" fillId="12" borderId="4" xfId="0" applyNumberFormat="1" applyFont="1" applyFill="1" applyBorder="1" applyAlignment="1" applyProtection="1">
      <alignment horizontal="center" vertical="center"/>
      <protection locked="0"/>
    </xf>
    <xf numFmtId="183" fontId="7" fillId="12" borderId="3" xfId="0" applyNumberFormat="1" applyFont="1" applyFill="1" applyBorder="1" applyAlignment="1" applyProtection="1">
      <alignment horizontal="center" vertical="center"/>
      <protection locked="0"/>
    </xf>
    <xf numFmtId="0" fontId="1" fillId="11" borderId="1" xfId="0" applyFont="1" applyFill="1" applyBorder="1" applyAlignment="1">
      <alignment horizontal="center" vertical="center"/>
    </xf>
    <xf numFmtId="183" fontId="7" fillId="11" borderId="2" xfId="0" quotePrefix="1" applyNumberFormat="1" applyFont="1" applyFill="1" applyBorder="1" applyAlignment="1" applyProtection="1">
      <alignment horizontal="center" vertical="center"/>
      <protection locked="0"/>
    </xf>
    <xf numFmtId="183" fontId="7" fillId="11" borderId="4" xfId="0" applyNumberFormat="1" applyFont="1" applyFill="1" applyBorder="1" applyAlignment="1" applyProtection="1">
      <alignment horizontal="center" vertical="center"/>
      <protection locked="0"/>
    </xf>
    <xf numFmtId="183" fontId="7" fillId="11" borderId="3" xfId="0" applyNumberFormat="1" applyFont="1" applyFill="1" applyBorder="1" applyAlignment="1" applyProtection="1">
      <alignment horizontal="center" vertical="center"/>
      <protection locked="0"/>
    </xf>
    <xf numFmtId="0" fontId="1" fillId="11" borderId="1" xfId="0" applyFont="1" applyFill="1" applyBorder="1" applyAlignment="1">
      <alignment horizontal="center" vertical="center" wrapText="1"/>
    </xf>
    <xf numFmtId="176" fontId="1" fillId="11" borderId="2" xfId="0" applyNumberFormat="1" applyFont="1" applyFill="1" applyBorder="1" applyAlignment="1" applyProtection="1">
      <alignment horizontal="center" vertical="center"/>
    </xf>
    <xf numFmtId="176" fontId="1" fillId="11" borderId="4" xfId="0" applyNumberFormat="1" applyFont="1" applyFill="1" applyBorder="1" applyAlignment="1" applyProtection="1">
      <alignment horizontal="center" vertical="center"/>
    </xf>
    <xf numFmtId="176" fontId="1" fillId="11" borderId="3" xfId="0" applyNumberFormat="1" applyFont="1" applyFill="1" applyBorder="1" applyAlignment="1" applyProtection="1">
      <alignment horizontal="center" vertical="center"/>
    </xf>
    <xf numFmtId="176" fontId="1" fillId="11" borderId="2" xfId="0" applyNumberFormat="1" applyFont="1" applyFill="1" applyBorder="1" applyAlignment="1">
      <alignment horizontal="center" vertical="center"/>
    </xf>
    <xf numFmtId="176" fontId="1" fillId="11" borderId="4" xfId="0" applyNumberFormat="1" applyFont="1" applyFill="1" applyBorder="1" applyAlignment="1">
      <alignment horizontal="center" vertical="center"/>
    </xf>
    <xf numFmtId="176" fontId="1" fillId="11" borderId="3"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8" borderId="2" xfId="0" applyNumberFormat="1" applyFont="1" applyFill="1" applyBorder="1" applyAlignment="1" applyProtection="1">
      <alignment horizontal="center" vertical="center"/>
    </xf>
    <xf numFmtId="176" fontId="1" fillId="8" borderId="4" xfId="0" applyNumberFormat="1" applyFont="1" applyFill="1" applyBorder="1" applyAlignment="1" applyProtection="1">
      <alignment horizontal="center" vertical="center"/>
    </xf>
    <xf numFmtId="176" fontId="1" fillId="8" borderId="3" xfId="0" applyNumberFormat="1" applyFont="1" applyFill="1" applyBorder="1" applyAlignment="1" applyProtection="1">
      <alignment horizontal="center" vertical="center"/>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38" fontId="1" fillId="0" borderId="2" xfId="2" applyFont="1" applyFill="1" applyBorder="1" applyAlignment="1" applyProtection="1">
      <alignment horizontal="center" vertical="center"/>
      <protection locked="0"/>
    </xf>
    <xf numFmtId="38" fontId="1" fillId="0" borderId="4" xfId="2" applyFont="1" applyFill="1" applyBorder="1" applyAlignment="1" applyProtection="1">
      <alignment horizontal="center" vertical="center"/>
      <protection locked="0"/>
    </xf>
    <xf numFmtId="38" fontId="1" fillId="0" borderId="3" xfId="2" applyFont="1" applyFill="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38" fontId="1" fillId="7" borderId="2" xfId="2" applyFont="1" applyFill="1" applyBorder="1" applyAlignment="1" applyProtection="1">
      <alignment horizontal="center" vertical="center"/>
      <protection locked="0"/>
    </xf>
    <xf numFmtId="38" fontId="1" fillId="7" borderId="4" xfId="2" applyFont="1" applyFill="1" applyBorder="1" applyAlignment="1" applyProtection="1">
      <alignment horizontal="center" vertical="center"/>
      <protection locked="0"/>
    </xf>
    <xf numFmtId="38" fontId="1" fillId="7" borderId="3" xfId="2"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38" fontId="1" fillId="9" borderId="2" xfId="2" applyFont="1" applyFill="1" applyBorder="1" applyAlignment="1" applyProtection="1">
      <alignment horizontal="center" vertical="center"/>
      <protection locked="0"/>
    </xf>
    <xf numFmtId="38" fontId="1" fillId="9" borderId="4" xfId="2" applyFont="1" applyFill="1" applyBorder="1" applyAlignment="1" applyProtection="1">
      <alignment horizontal="center" vertical="center"/>
      <protection locked="0"/>
    </xf>
    <xf numFmtId="38" fontId="1" fillId="9" borderId="3" xfId="2" applyFont="1" applyFill="1" applyBorder="1" applyAlignment="1" applyProtection="1">
      <alignment horizontal="center" vertical="center"/>
      <protection locked="0"/>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xf numFmtId="38" fontId="7" fillId="7" borderId="2" xfId="2" applyFont="1" applyFill="1" applyBorder="1" applyAlignment="1" applyProtection="1">
      <alignment horizontal="center" vertical="center"/>
      <protection locked="0"/>
    </xf>
    <xf numFmtId="38" fontId="7" fillId="7" borderId="4" xfId="2" applyFont="1" applyFill="1" applyBorder="1" applyAlignment="1" applyProtection="1">
      <alignment horizontal="center" vertical="center"/>
      <protection locked="0"/>
    </xf>
    <xf numFmtId="38" fontId="7" fillId="7" borderId="3" xfId="2" applyFont="1" applyFill="1" applyBorder="1" applyAlignment="1" applyProtection="1">
      <alignment horizontal="center" vertical="center"/>
      <protection locked="0"/>
    </xf>
    <xf numFmtId="176" fontId="1" fillId="8" borderId="2" xfId="0" applyNumberFormat="1" applyFont="1" applyFill="1" applyBorder="1" applyAlignment="1" applyProtection="1">
      <alignment horizontal="center" vertical="center"/>
      <protection hidden="1"/>
    </xf>
    <xf numFmtId="176" fontId="1" fillId="8" borderId="4" xfId="0" applyNumberFormat="1" applyFont="1" applyFill="1" applyBorder="1" applyAlignment="1" applyProtection="1">
      <alignment horizontal="center" vertical="center"/>
      <protection hidden="1"/>
    </xf>
    <xf numFmtId="176" fontId="1" fillId="8" borderId="3" xfId="0" applyNumberFormat="1" applyFont="1" applyFill="1" applyBorder="1" applyAlignment="1" applyProtection="1">
      <alignment horizontal="center" vertical="center"/>
      <protection hidden="1"/>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45">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FFFFCC"/>
      <color rgb="FF0000CC"/>
      <color rgb="FFCCFFFF"/>
      <color rgb="FF008000"/>
      <color rgb="FFCCFFCC"/>
      <color rgb="FF0000FF"/>
      <color rgb="FF66CCFF"/>
      <color rgb="FFFFFF66"/>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6588</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69388"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38100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232410</xdr:colOff>
      <xdr:row>10</xdr:row>
      <xdr:rowOff>168275</xdr:rowOff>
    </xdr:from>
    <xdr:to>
      <xdr:col>25</xdr:col>
      <xdr:colOff>193447</xdr:colOff>
      <xdr:row>24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82910" y="2238375"/>
          <a:ext cx="4253637" cy="43910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539750</xdr:colOff>
      <xdr:row>12</xdr:row>
      <xdr:rowOff>95250</xdr:rowOff>
    </xdr:from>
    <xdr:to>
      <xdr:col>15</xdr:col>
      <xdr:colOff>288606</xdr:colOff>
      <xdr:row>13</xdr:row>
      <xdr:rowOff>181749</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7699375" y="271462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28</xdr:row>
      <xdr:rowOff>285750</xdr:rowOff>
    </xdr:from>
    <xdr:to>
      <xdr:col>23</xdr:col>
      <xdr:colOff>462986</xdr:colOff>
      <xdr:row>31</xdr:row>
      <xdr:rowOff>110219</xdr:rowOff>
    </xdr:to>
    <xdr:sp macro="" textlink="">
      <xdr:nvSpPr>
        <xdr:cNvPr id="6" name="角丸四角形吹き出し 12">
          <a:extLst>
            <a:ext uri="{FF2B5EF4-FFF2-40B4-BE49-F238E27FC236}">
              <a16:creationId xmlns:a16="http://schemas.microsoft.com/office/drawing/2014/main" id="{00000000-0008-0000-0000-000006000000}"/>
            </a:ext>
          </a:extLst>
        </xdr:cNvPr>
        <xdr:cNvSpPr/>
      </xdr:nvSpPr>
      <xdr:spPr>
        <a:xfrm>
          <a:off x="11842750" y="8191500"/>
          <a:ext cx="3431611" cy="919844"/>
        </a:xfrm>
        <a:prstGeom prst="wedgeRoundRectCallout">
          <a:avLst>
            <a:gd name="adj1" fmla="val -75769"/>
            <a:gd name="adj2" fmla="val -168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381000</xdr:colOff>
      <xdr:row>32</xdr:row>
      <xdr:rowOff>203200</xdr:rowOff>
    </xdr:from>
    <xdr:to>
      <xdr:col>23</xdr:col>
      <xdr:colOff>482671</xdr:colOff>
      <xdr:row>34</xdr:row>
      <xdr:rowOff>221615</xdr:rowOff>
    </xdr:to>
    <xdr:sp macro="" textlink="">
      <xdr:nvSpPr>
        <xdr:cNvPr id="7" name="角丸四角形吹き出し 12">
          <a:extLst>
            <a:ext uri="{FF2B5EF4-FFF2-40B4-BE49-F238E27FC236}">
              <a16:creationId xmlns:a16="http://schemas.microsoft.com/office/drawing/2014/main" id="{00000000-0008-0000-0000-000007000000}"/>
            </a:ext>
          </a:extLst>
        </xdr:cNvPr>
        <xdr:cNvSpPr/>
      </xdr:nvSpPr>
      <xdr:spPr>
        <a:xfrm>
          <a:off x="10731500" y="9563100"/>
          <a:ext cx="3149671" cy="628015"/>
        </a:xfrm>
        <a:prstGeom prst="wedgeRoundRectCallout">
          <a:avLst>
            <a:gd name="adj1" fmla="val -74154"/>
            <a:gd name="adj2" fmla="val -94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A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A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A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A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A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A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A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B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B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B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B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B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B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B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C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C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C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C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C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C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C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C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340340</xdr:colOff>
      <xdr:row>79</xdr:row>
      <xdr:rowOff>145553</xdr:rowOff>
    </xdr:from>
    <xdr:to>
      <xdr:col>8</xdr:col>
      <xdr:colOff>308113</xdr:colOff>
      <xdr:row>85</xdr:row>
      <xdr:rowOff>57980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086715" y="15195053"/>
          <a:ext cx="4222273" cy="11189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19</xdr:col>
      <xdr:colOff>203200</xdr:colOff>
      <xdr:row>79</xdr:row>
      <xdr:rowOff>177800</xdr:rowOff>
    </xdr:from>
    <xdr:to>
      <xdr:col>25</xdr:col>
      <xdr:colOff>542925</xdr:colOff>
      <xdr:row>84</xdr:row>
      <xdr:rowOff>57150</xdr:rowOff>
    </xdr:to>
    <xdr:sp macro="" textlink="">
      <xdr:nvSpPr>
        <xdr:cNvPr id="6" name="吹き出し: 四角形 5">
          <a:extLst>
            <a:ext uri="{FF2B5EF4-FFF2-40B4-BE49-F238E27FC236}">
              <a16:creationId xmlns:a16="http://schemas.microsoft.com/office/drawing/2014/main" id="{00000000-0008-0000-0D00-000006000000}"/>
            </a:ext>
          </a:extLst>
        </xdr:cNvPr>
        <xdr:cNvSpPr/>
      </xdr:nvSpPr>
      <xdr:spPr>
        <a:xfrm>
          <a:off x="16805275" y="152273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oneCellAnchor>
    <xdr:from>
      <xdr:col>10</xdr:col>
      <xdr:colOff>57150</xdr:colOff>
      <xdr:row>19</xdr:row>
      <xdr:rowOff>17554</xdr:rowOff>
    </xdr:from>
    <xdr:ext cx="2646922" cy="600421"/>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8379619" y="3637054"/>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39733</xdr:colOff>
      <xdr:row>3</xdr:row>
      <xdr:rowOff>21364</xdr:rowOff>
    </xdr:from>
    <xdr:ext cx="2646922" cy="600421"/>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8367304" y="592864"/>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2</xdr:col>
      <xdr:colOff>66947</xdr:colOff>
      <xdr:row>15</xdr:row>
      <xdr:rowOff>85590</xdr:rowOff>
    </xdr:from>
    <xdr:ext cx="2646922" cy="600421"/>
    <xdr:sp macro="" textlink="">
      <xdr:nvSpPr>
        <xdr:cNvPr id="11" name="テキスト ボックス 10">
          <a:extLst>
            <a:ext uri="{FF2B5EF4-FFF2-40B4-BE49-F238E27FC236}">
              <a16:creationId xmlns:a16="http://schemas.microsoft.com/office/drawing/2014/main" id="{00000000-0008-0000-0D00-00000B000000}"/>
            </a:ext>
          </a:extLst>
        </xdr:cNvPr>
        <xdr:cNvSpPr txBox="1"/>
      </xdr:nvSpPr>
      <xdr:spPr>
        <a:xfrm>
          <a:off x="2815590" y="294309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27214</xdr:colOff>
      <xdr:row>6</xdr:row>
      <xdr:rowOff>68036</xdr:rowOff>
    </xdr:from>
    <xdr:ext cx="2925536" cy="1108509"/>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8354785" y="1211036"/>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462717</xdr:colOff>
      <xdr:row>96</xdr:row>
      <xdr:rowOff>69607</xdr:rowOff>
    </xdr:from>
    <xdr:ext cx="2646922" cy="600421"/>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3198990" y="1871782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12</xdr:col>
      <xdr:colOff>435429</xdr:colOff>
      <xdr:row>26</xdr:row>
      <xdr:rowOff>21499</xdr:rowOff>
    </xdr:from>
    <xdr:to>
      <xdr:col>12</xdr:col>
      <xdr:colOff>931001</xdr:colOff>
      <xdr:row>88</xdr:row>
      <xdr:rowOff>149678</xdr:rowOff>
    </xdr:to>
    <xdr:sp macro="" textlink="">
      <xdr:nvSpPr>
        <xdr:cNvPr id="3" name="矢印: 下 2">
          <a:extLst>
            <a:ext uri="{FF2B5EF4-FFF2-40B4-BE49-F238E27FC236}">
              <a16:creationId xmlns:a16="http://schemas.microsoft.com/office/drawing/2014/main" id="{00000000-0008-0000-0D00-000003000000}"/>
            </a:ext>
          </a:extLst>
        </xdr:cNvPr>
        <xdr:cNvSpPr/>
      </xdr:nvSpPr>
      <xdr:spPr>
        <a:xfrm>
          <a:off x="10178143" y="4974499"/>
          <a:ext cx="495572" cy="11993608"/>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625929</xdr:colOff>
      <xdr:row>89</xdr:row>
      <xdr:rowOff>68445</xdr:rowOff>
    </xdr:from>
    <xdr:to>
      <xdr:col>12</xdr:col>
      <xdr:colOff>779417</xdr:colOff>
      <xdr:row>92</xdr:row>
      <xdr:rowOff>5852</xdr:rowOff>
    </xdr:to>
    <xdr:sp macro="" textlink="">
      <xdr:nvSpPr>
        <xdr:cNvPr id="12" name="矢印: 下 11">
          <a:extLst>
            <a:ext uri="{FF2B5EF4-FFF2-40B4-BE49-F238E27FC236}">
              <a16:creationId xmlns:a16="http://schemas.microsoft.com/office/drawing/2014/main" id="{00000000-0008-0000-0D00-00000C000000}"/>
            </a:ext>
          </a:extLst>
        </xdr:cNvPr>
        <xdr:cNvSpPr/>
      </xdr:nvSpPr>
      <xdr:spPr>
        <a:xfrm rot="5400000">
          <a:off x="8149862" y="15214012"/>
          <a:ext cx="508907" cy="4235631"/>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203019</xdr:colOff>
      <xdr:row>28</xdr:row>
      <xdr:rowOff>19935</xdr:rowOff>
    </xdr:from>
    <xdr:ext cx="1647553" cy="346377"/>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8530590" y="5353935"/>
          <a:ext cx="1647553"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下部にも変更箇所あり</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19</xdr:col>
      <xdr:colOff>368300</xdr:colOff>
      <xdr:row>80</xdr:row>
      <xdr:rowOff>12700</xdr:rowOff>
    </xdr:from>
    <xdr:to>
      <xdr:col>26</xdr:col>
      <xdr:colOff>365125</xdr:colOff>
      <xdr:row>84</xdr:row>
      <xdr:rowOff>82550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17030700" y="152654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oneCellAnchor>
    <xdr:from>
      <xdr:col>10</xdr:col>
      <xdr:colOff>0</xdr:colOff>
      <xdr:row>19</xdr:row>
      <xdr:rowOff>23813</xdr:rowOff>
    </xdr:from>
    <xdr:ext cx="2646922" cy="600421"/>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8358188" y="364331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3</xdr:col>
      <xdr:colOff>526733</xdr:colOff>
      <xdr:row>81</xdr:row>
      <xdr:rowOff>173356</xdr:rowOff>
    </xdr:from>
    <xdr:ext cx="2646922" cy="600421"/>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965258" y="15622906"/>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12</xdr:col>
      <xdr:colOff>418011</xdr:colOff>
      <xdr:row>23</xdr:row>
      <xdr:rowOff>122464</xdr:rowOff>
    </xdr:from>
    <xdr:to>
      <xdr:col>12</xdr:col>
      <xdr:colOff>913583</xdr:colOff>
      <xdr:row>86</xdr:row>
      <xdr:rowOff>67763</xdr:rowOff>
    </xdr:to>
    <xdr:sp macro="" textlink="">
      <xdr:nvSpPr>
        <xdr:cNvPr id="7" name="矢印: 下 6">
          <a:extLst>
            <a:ext uri="{FF2B5EF4-FFF2-40B4-BE49-F238E27FC236}">
              <a16:creationId xmlns:a16="http://schemas.microsoft.com/office/drawing/2014/main" id="{00000000-0008-0000-0E00-000007000000}"/>
            </a:ext>
          </a:extLst>
        </xdr:cNvPr>
        <xdr:cNvSpPr/>
      </xdr:nvSpPr>
      <xdr:spPr>
        <a:xfrm>
          <a:off x="10228761" y="4503964"/>
          <a:ext cx="495572" cy="12001228"/>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653142</xdr:colOff>
      <xdr:row>86</xdr:row>
      <xdr:rowOff>173220</xdr:rowOff>
    </xdr:from>
    <xdr:to>
      <xdr:col>12</xdr:col>
      <xdr:colOff>761999</xdr:colOff>
      <xdr:row>89</xdr:row>
      <xdr:rowOff>110627</xdr:rowOff>
    </xdr:to>
    <xdr:sp macro="" textlink="">
      <xdr:nvSpPr>
        <xdr:cNvPr id="8" name="矢印: 下 7">
          <a:extLst>
            <a:ext uri="{FF2B5EF4-FFF2-40B4-BE49-F238E27FC236}">
              <a16:creationId xmlns:a16="http://schemas.microsoft.com/office/drawing/2014/main" id="{00000000-0008-0000-0E00-000008000000}"/>
            </a:ext>
          </a:extLst>
        </xdr:cNvPr>
        <xdr:cNvSpPr/>
      </xdr:nvSpPr>
      <xdr:spPr>
        <a:xfrm rot="5400000">
          <a:off x="8202385" y="14749192"/>
          <a:ext cx="508907" cy="4231821"/>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230232</xdr:colOff>
      <xdr:row>25</xdr:row>
      <xdr:rowOff>120900</xdr:rowOff>
    </xdr:from>
    <xdr:ext cx="1647553" cy="346377"/>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8585018" y="4883400"/>
          <a:ext cx="1647553"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下部にも変更箇所あり</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19</xdr:col>
      <xdr:colOff>215900</xdr:colOff>
      <xdr:row>79</xdr:row>
      <xdr:rowOff>190500</xdr:rowOff>
    </xdr:from>
    <xdr:to>
      <xdr:col>25</xdr:col>
      <xdr:colOff>288925</xdr:colOff>
      <xdr:row>84</xdr:row>
      <xdr:rowOff>57150</xdr:rowOff>
    </xdr:to>
    <xdr:sp macro="" textlink="">
      <xdr:nvSpPr>
        <xdr:cNvPr id="4" name="吹き出し: 四角形 3">
          <a:extLst>
            <a:ext uri="{FF2B5EF4-FFF2-40B4-BE49-F238E27FC236}">
              <a16:creationId xmlns:a16="http://schemas.microsoft.com/office/drawing/2014/main" id="{00000000-0008-0000-0F00-000004000000}"/>
            </a:ext>
          </a:extLst>
        </xdr:cNvPr>
        <xdr:cNvSpPr/>
      </xdr:nvSpPr>
      <xdr:spPr>
        <a:xfrm>
          <a:off x="17792700" y="152400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oneCellAnchor>
    <xdr:from>
      <xdr:col>10</xdr:col>
      <xdr:colOff>0</xdr:colOff>
      <xdr:row>18</xdr:row>
      <xdr:rowOff>142875</xdr:rowOff>
    </xdr:from>
    <xdr:ext cx="2646922" cy="600421"/>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8596313" y="357187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6</xdr:col>
      <xdr:colOff>501492</xdr:colOff>
      <xdr:row>82</xdr:row>
      <xdr:rowOff>27147</xdr:rowOff>
    </xdr:from>
    <xdr:ext cx="2646922" cy="600421"/>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6426042" y="1567672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12</xdr:col>
      <xdr:colOff>341675</xdr:colOff>
      <xdr:row>22</xdr:row>
      <xdr:rowOff>142875</xdr:rowOff>
    </xdr:from>
    <xdr:to>
      <xdr:col>12</xdr:col>
      <xdr:colOff>837247</xdr:colOff>
      <xdr:row>85</xdr:row>
      <xdr:rowOff>87358</xdr:rowOff>
    </xdr:to>
    <xdr:sp macro="" textlink="">
      <xdr:nvSpPr>
        <xdr:cNvPr id="7" name="矢印: 下 6">
          <a:extLst>
            <a:ext uri="{FF2B5EF4-FFF2-40B4-BE49-F238E27FC236}">
              <a16:creationId xmlns:a16="http://schemas.microsoft.com/office/drawing/2014/main" id="{00000000-0008-0000-0F00-000007000000}"/>
            </a:ext>
          </a:extLst>
        </xdr:cNvPr>
        <xdr:cNvSpPr/>
      </xdr:nvSpPr>
      <xdr:spPr>
        <a:xfrm>
          <a:off x="10712019" y="4333875"/>
          <a:ext cx="495572" cy="11993608"/>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226218</xdr:colOff>
      <xdr:row>86</xdr:row>
      <xdr:rowOff>11840</xdr:rowOff>
    </xdr:from>
    <xdr:to>
      <xdr:col>12</xdr:col>
      <xdr:colOff>685663</xdr:colOff>
      <xdr:row>88</xdr:row>
      <xdr:rowOff>139747</xdr:rowOff>
    </xdr:to>
    <xdr:sp macro="" textlink="">
      <xdr:nvSpPr>
        <xdr:cNvPr id="8" name="矢印: 下 7">
          <a:extLst>
            <a:ext uri="{FF2B5EF4-FFF2-40B4-BE49-F238E27FC236}">
              <a16:creationId xmlns:a16="http://schemas.microsoft.com/office/drawing/2014/main" id="{00000000-0008-0000-0F00-000008000000}"/>
            </a:ext>
          </a:extLst>
        </xdr:cNvPr>
        <xdr:cNvSpPr/>
      </xdr:nvSpPr>
      <xdr:spPr>
        <a:xfrm rot="5400000">
          <a:off x="8684690" y="14580056"/>
          <a:ext cx="508907" cy="4233726"/>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468153</xdr:colOff>
      <xdr:row>24</xdr:row>
      <xdr:rowOff>141311</xdr:rowOff>
    </xdr:from>
    <xdr:ext cx="1647553" cy="346377"/>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9064466" y="4713311"/>
          <a:ext cx="1647553"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下部にも変更箇所あり</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20</xdr:col>
      <xdr:colOff>190500</xdr:colOff>
      <xdr:row>79</xdr:row>
      <xdr:rowOff>95250</xdr:rowOff>
    </xdr:from>
    <xdr:to>
      <xdr:col>25</xdr:col>
      <xdr:colOff>441098</xdr:colOff>
      <xdr:row>81</xdr:row>
      <xdr:rowOff>99469</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17553214" y="15144750"/>
          <a:ext cx="3992563" cy="41243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17</xdr:col>
      <xdr:colOff>27215</xdr:colOff>
      <xdr:row>25</xdr:row>
      <xdr:rowOff>122465</xdr:rowOff>
    </xdr:from>
    <xdr:to>
      <xdr:col>22</xdr:col>
      <xdr:colOff>264161</xdr:colOff>
      <xdr:row>28</xdr:row>
      <xdr:rowOff>118655</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15144751" y="4884965"/>
          <a:ext cx="3978910"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10</xdr:col>
      <xdr:colOff>37763</xdr:colOff>
      <xdr:row>18</xdr:row>
      <xdr:rowOff>186689</xdr:rowOff>
    </xdr:from>
    <xdr:ext cx="1182631" cy="600421"/>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8360232" y="3615689"/>
          <a:ext cx="118263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年度開催</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oneCellAnchor>
    <xdr:from>
      <xdr:col>2</xdr:col>
      <xdr:colOff>243979</xdr:colOff>
      <xdr:row>15</xdr:row>
      <xdr:rowOff>57625</xdr:rowOff>
    </xdr:from>
    <xdr:ext cx="1182631" cy="600421"/>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2982417" y="2915125"/>
          <a:ext cx="118263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年度開催</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oneCellAnchor>
    <xdr:from>
      <xdr:col>10</xdr:col>
      <xdr:colOff>116820</xdr:colOff>
      <xdr:row>2</xdr:row>
      <xdr:rowOff>172877</xdr:rowOff>
    </xdr:from>
    <xdr:ext cx="1182631" cy="600421"/>
    <xdr:sp macro="" textlink="">
      <xdr:nvSpPr>
        <xdr:cNvPr id="8" name="テキスト ボックス 7">
          <a:extLst>
            <a:ext uri="{FF2B5EF4-FFF2-40B4-BE49-F238E27FC236}">
              <a16:creationId xmlns:a16="http://schemas.microsoft.com/office/drawing/2014/main" id="{00000000-0008-0000-1000-000008000000}"/>
            </a:ext>
          </a:extLst>
        </xdr:cNvPr>
        <xdr:cNvSpPr txBox="1"/>
      </xdr:nvSpPr>
      <xdr:spPr>
        <a:xfrm>
          <a:off x="8439289" y="553877"/>
          <a:ext cx="118263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年度開催</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20</xdr:col>
      <xdr:colOff>394606</xdr:colOff>
      <xdr:row>79</xdr:row>
      <xdr:rowOff>81643</xdr:rowOff>
    </xdr:from>
    <xdr:to>
      <xdr:col>26</xdr:col>
      <xdr:colOff>305027</xdr:colOff>
      <xdr:row>81</xdr:row>
      <xdr:rowOff>82052</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17689285" y="15131143"/>
          <a:ext cx="3992563" cy="40862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16</xdr:col>
      <xdr:colOff>2054679</xdr:colOff>
      <xdr:row>25</xdr:row>
      <xdr:rowOff>122464</xdr:rowOff>
    </xdr:from>
    <xdr:to>
      <xdr:col>22</xdr:col>
      <xdr:colOff>184422</xdr:colOff>
      <xdr:row>28</xdr:row>
      <xdr:rowOff>118654</xdr:rowOff>
    </xdr:to>
    <xdr:sp macro="" textlink="">
      <xdr:nvSpPr>
        <xdr:cNvPr id="3" name="吹き出し: 四角形 2">
          <a:extLst>
            <a:ext uri="{FF2B5EF4-FFF2-40B4-BE49-F238E27FC236}">
              <a16:creationId xmlns:a16="http://schemas.microsoft.com/office/drawing/2014/main" id="{00000000-0008-0000-1100-000003000000}"/>
            </a:ext>
          </a:extLst>
        </xdr:cNvPr>
        <xdr:cNvSpPr/>
      </xdr:nvSpPr>
      <xdr:spPr>
        <a:xfrm>
          <a:off x="14859000" y="4884964"/>
          <a:ext cx="3980815"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10</xdr:col>
      <xdr:colOff>59530</xdr:colOff>
      <xdr:row>18</xdr:row>
      <xdr:rowOff>178593</xdr:rowOff>
    </xdr:from>
    <xdr:ext cx="1182631" cy="600421"/>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8417718" y="3607593"/>
          <a:ext cx="118263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年度開催</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17</xdr:col>
      <xdr:colOff>59055</xdr:colOff>
      <xdr:row>25</xdr:row>
      <xdr:rowOff>130810</xdr:rowOff>
    </xdr:from>
    <xdr:to>
      <xdr:col>21</xdr:col>
      <xdr:colOff>650875</xdr:colOff>
      <xdr:row>28</xdr:row>
      <xdr:rowOff>134620</xdr:rowOff>
    </xdr:to>
    <xdr:sp macro="" textlink="">
      <xdr:nvSpPr>
        <xdr:cNvPr id="2" name="吹き出し: 四角形 1">
          <a:extLst>
            <a:ext uri="{FF2B5EF4-FFF2-40B4-BE49-F238E27FC236}">
              <a16:creationId xmlns:a16="http://schemas.microsoft.com/office/drawing/2014/main" id="{00000000-0008-0000-1200-000002000000}"/>
            </a:ext>
          </a:extLst>
        </xdr:cNvPr>
        <xdr:cNvSpPr/>
      </xdr:nvSpPr>
      <xdr:spPr>
        <a:xfrm>
          <a:off x="15791180" y="4893310"/>
          <a:ext cx="3941445" cy="57531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100965</xdr:colOff>
      <xdr:row>79</xdr:row>
      <xdr:rowOff>95251</xdr:rowOff>
    </xdr:from>
    <xdr:to>
      <xdr:col>25</xdr:col>
      <xdr:colOff>162560</xdr:colOff>
      <xdr:row>81</xdr:row>
      <xdr:rowOff>91441</xdr:rowOff>
    </xdr:to>
    <xdr:sp macro="" textlink="">
      <xdr:nvSpPr>
        <xdr:cNvPr id="3" name="吹き出し: 四角形 2">
          <a:extLst>
            <a:ext uri="{FF2B5EF4-FFF2-40B4-BE49-F238E27FC236}">
              <a16:creationId xmlns:a16="http://schemas.microsoft.com/office/drawing/2014/main" id="{00000000-0008-0000-1200-000003000000}"/>
            </a:ext>
          </a:extLst>
        </xdr:cNvPr>
        <xdr:cNvSpPr/>
      </xdr:nvSpPr>
      <xdr:spPr>
        <a:xfrm>
          <a:off x="18404840" y="15144751"/>
          <a:ext cx="3950970" cy="408940"/>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oneCellAnchor>
    <xdr:from>
      <xdr:col>10</xdr:col>
      <xdr:colOff>59531</xdr:colOff>
      <xdr:row>19</xdr:row>
      <xdr:rowOff>11906</xdr:rowOff>
    </xdr:from>
    <xdr:ext cx="1182631" cy="600421"/>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8655844" y="3631406"/>
          <a:ext cx="118263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年度開催</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121920</xdr:colOff>
      <xdr:row>7</xdr:row>
      <xdr:rowOff>152401</xdr:rowOff>
    </xdr:from>
    <xdr:to>
      <xdr:col>25</xdr:col>
      <xdr:colOff>102007</xdr:colOff>
      <xdr:row>20</xdr:row>
      <xdr:rowOff>279401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06020" y="1574801"/>
          <a:ext cx="4272687" cy="44323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225137</xdr:colOff>
      <xdr:row>9</xdr:row>
      <xdr:rowOff>69272</xdr:rowOff>
    </xdr:from>
    <xdr:to>
      <xdr:col>14</xdr:col>
      <xdr:colOff>176038</xdr:colOff>
      <xdr:row>10</xdr:row>
      <xdr:rowOff>145669</xdr:rowOff>
    </xdr:to>
    <xdr:sp macro="" textlink="">
      <xdr:nvSpPr>
        <xdr:cNvPr id="4" name="角丸四角形吹き出し 9">
          <a:extLst>
            <a:ext uri="{FF2B5EF4-FFF2-40B4-BE49-F238E27FC236}">
              <a16:creationId xmlns:a16="http://schemas.microsoft.com/office/drawing/2014/main" id="{00000000-0008-0000-0100-000004000000}"/>
            </a:ext>
          </a:extLst>
        </xdr:cNvPr>
        <xdr:cNvSpPr/>
      </xdr:nvSpPr>
      <xdr:spPr>
        <a:xfrm>
          <a:off x="8745682" y="204354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27</xdr:row>
      <xdr:rowOff>225137</xdr:rowOff>
    </xdr:from>
    <xdr:to>
      <xdr:col>23</xdr:col>
      <xdr:colOff>366293</xdr:colOff>
      <xdr:row>30</xdr:row>
      <xdr:rowOff>209799</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14114318" y="8122228"/>
          <a:ext cx="3431611" cy="919844"/>
        </a:xfrm>
        <a:prstGeom prst="wedgeRoundRectCallout">
          <a:avLst>
            <a:gd name="adj1" fmla="val -79806"/>
            <a:gd name="adj2" fmla="val 734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14</xdr:col>
      <xdr:colOff>467590</xdr:colOff>
      <xdr:row>37</xdr:row>
      <xdr:rowOff>155863</xdr:rowOff>
    </xdr:from>
    <xdr:to>
      <xdr:col>19</xdr:col>
      <xdr:colOff>369648</xdr:colOff>
      <xdr:row>42</xdr:row>
      <xdr:rowOff>71449</xdr:rowOff>
    </xdr:to>
    <xdr:sp macro="" textlink="">
      <xdr:nvSpPr>
        <xdr:cNvPr id="6" name="角丸四角形吹き出し 7">
          <a:extLst>
            <a:ext uri="{FF2B5EF4-FFF2-40B4-BE49-F238E27FC236}">
              <a16:creationId xmlns:a16="http://schemas.microsoft.com/office/drawing/2014/main" id="{00000000-0008-0000-0100-000006000000}"/>
            </a:ext>
          </a:extLst>
        </xdr:cNvPr>
        <xdr:cNvSpPr/>
      </xdr:nvSpPr>
      <xdr:spPr>
        <a:xfrm>
          <a:off x="11897590" y="11741727"/>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277091</xdr:colOff>
      <xdr:row>31</xdr:row>
      <xdr:rowOff>173183</xdr:rowOff>
    </xdr:from>
    <xdr:to>
      <xdr:col>24</xdr:col>
      <xdr:colOff>142441</xdr:colOff>
      <xdr:row>35</xdr:row>
      <xdr:rowOff>259772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4079682" y="9317183"/>
          <a:ext cx="3935123" cy="1662544"/>
        </a:xfrm>
        <a:prstGeom prst="wedgeRoundRectCallout">
          <a:avLst>
            <a:gd name="adj1" fmla="val -70612"/>
            <a:gd name="adj2" fmla="val -231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364490</xdr:colOff>
      <xdr:row>22</xdr:row>
      <xdr:rowOff>132715</xdr:rowOff>
    </xdr:from>
    <xdr:to>
      <xdr:col>23</xdr:col>
      <xdr:colOff>417151</xdr:colOff>
      <xdr:row>23</xdr:row>
      <xdr:rowOff>235199</xdr:rowOff>
    </xdr:to>
    <xdr:sp macro="" textlink="">
      <xdr:nvSpPr>
        <xdr:cNvPr id="8" name="角丸四角形吹き出し 12">
          <a:extLst>
            <a:ext uri="{FF2B5EF4-FFF2-40B4-BE49-F238E27FC236}">
              <a16:creationId xmlns:a16="http://schemas.microsoft.com/office/drawing/2014/main" id="{00000000-0008-0000-0100-000008000000}"/>
            </a:ext>
          </a:extLst>
        </xdr:cNvPr>
        <xdr:cNvSpPr/>
      </xdr:nvSpPr>
      <xdr:spPr>
        <a:xfrm>
          <a:off x="12826365" y="6609715"/>
          <a:ext cx="3100661" cy="404109"/>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17</xdr:col>
      <xdr:colOff>317500</xdr:colOff>
      <xdr:row>36</xdr:row>
      <xdr:rowOff>12700</xdr:rowOff>
    </xdr:from>
    <xdr:to>
      <xdr:col>23</xdr:col>
      <xdr:colOff>419171</xdr:colOff>
      <xdr:row>37</xdr:row>
      <xdr:rowOff>81915</xdr:rowOff>
    </xdr:to>
    <xdr:sp macro="" textlink="">
      <xdr:nvSpPr>
        <xdr:cNvPr id="9" name="角丸四角形吹き出し 12">
          <a:extLst>
            <a:ext uri="{FF2B5EF4-FFF2-40B4-BE49-F238E27FC236}">
              <a16:creationId xmlns:a16="http://schemas.microsoft.com/office/drawing/2014/main" id="{00000000-0008-0000-0100-000009000000}"/>
            </a:ext>
          </a:extLst>
        </xdr:cNvPr>
        <xdr:cNvSpPr/>
      </xdr:nvSpPr>
      <xdr:spPr>
        <a:xfrm>
          <a:off x="12801600" y="11798300"/>
          <a:ext cx="3149671" cy="628015"/>
        </a:xfrm>
        <a:prstGeom prst="wedgeRoundRectCallout">
          <a:avLst>
            <a:gd name="adj1" fmla="val -75767"/>
            <a:gd name="adj2" fmla="val -660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18</xdr:col>
      <xdr:colOff>74930</xdr:colOff>
      <xdr:row>24</xdr:row>
      <xdr:rowOff>15240</xdr:rowOff>
    </xdr:from>
    <xdr:to>
      <xdr:col>23</xdr:col>
      <xdr:colOff>520656</xdr:colOff>
      <xdr:row>25</xdr:row>
      <xdr:rowOff>222250</xdr:rowOff>
    </xdr:to>
    <xdr:sp macro="" textlink="">
      <xdr:nvSpPr>
        <xdr:cNvPr id="12" name="角丸四角形吹き出し 12">
          <a:extLst>
            <a:ext uri="{FF2B5EF4-FFF2-40B4-BE49-F238E27FC236}">
              <a16:creationId xmlns:a16="http://schemas.microsoft.com/office/drawing/2014/main" id="{00000000-0008-0000-0100-00000C000000}"/>
            </a:ext>
          </a:extLst>
        </xdr:cNvPr>
        <xdr:cNvSpPr/>
      </xdr:nvSpPr>
      <xdr:spPr>
        <a:xfrm>
          <a:off x="12933680" y="7254240"/>
          <a:ext cx="3096851" cy="667385"/>
        </a:xfrm>
        <a:prstGeom prst="wedgeRoundRectCallout">
          <a:avLst>
            <a:gd name="adj1" fmla="val -82365"/>
            <a:gd name="adj2" fmla="val -39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15875</xdr:colOff>
      <xdr:row>12</xdr:row>
      <xdr:rowOff>206375</xdr:rowOff>
    </xdr:from>
    <xdr:to>
      <xdr:col>14</xdr:col>
      <xdr:colOff>651963</xdr:colOff>
      <xdr:row>13</xdr:row>
      <xdr:rowOff>290285</xdr:rowOff>
    </xdr:to>
    <xdr:sp macro="" textlink="">
      <xdr:nvSpPr>
        <xdr:cNvPr id="11" name="角丸四角形吹き出し 11">
          <a:extLst>
            <a:ext uri="{FF2B5EF4-FFF2-40B4-BE49-F238E27FC236}">
              <a16:creationId xmlns:a16="http://schemas.microsoft.com/office/drawing/2014/main" id="{00000000-0008-0000-0100-00000B000000}"/>
            </a:ext>
          </a:extLst>
        </xdr:cNvPr>
        <xdr:cNvSpPr/>
      </xdr:nvSpPr>
      <xdr:spPr>
        <a:xfrm>
          <a:off x="7715250" y="3143250"/>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190500</xdr:colOff>
      <xdr:row>14</xdr:row>
      <xdr:rowOff>79374</xdr:rowOff>
    </xdr:from>
    <xdr:to>
      <xdr:col>14</xdr:col>
      <xdr:colOff>841375</xdr:colOff>
      <xdr:row>15</xdr:row>
      <xdr:rowOff>243840</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xdr:nvSpPr>
      <xdr:spPr>
        <a:xfrm>
          <a:off x="7889875" y="3619499"/>
          <a:ext cx="327025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488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190500</xdr:colOff>
      <xdr:row>8</xdr:row>
      <xdr:rowOff>0</xdr:rowOff>
    </xdr:from>
    <xdr:to>
      <xdr:col>25</xdr:col>
      <xdr:colOff>151537</xdr:colOff>
      <xdr:row>22</xdr:row>
      <xdr:rowOff>73026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0284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86592</xdr:colOff>
      <xdr:row>9</xdr:row>
      <xdr:rowOff>34636</xdr:rowOff>
    </xdr:from>
    <xdr:to>
      <xdr:col>14</xdr:col>
      <xdr:colOff>37493</xdr:colOff>
      <xdr:row>10</xdr:row>
      <xdr:rowOff>111033</xdr:rowOff>
    </xdr:to>
    <xdr:sp macro="" textlink="">
      <xdr:nvSpPr>
        <xdr:cNvPr id="4" name="角丸四角形吹き出し 9">
          <a:extLst>
            <a:ext uri="{FF2B5EF4-FFF2-40B4-BE49-F238E27FC236}">
              <a16:creationId xmlns:a16="http://schemas.microsoft.com/office/drawing/2014/main" id="{00000000-0008-0000-0200-000004000000}"/>
            </a:ext>
          </a:extLst>
        </xdr:cNvPr>
        <xdr:cNvSpPr/>
      </xdr:nvSpPr>
      <xdr:spPr>
        <a:xfrm>
          <a:off x="8607137" y="2008909"/>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28</xdr:row>
      <xdr:rowOff>138545</xdr:rowOff>
    </xdr:from>
    <xdr:to>
      <xdr:col>23</xdr:col>
      <xdr:colOff>366293</xdr:colOff>
      <xdr:row>31</xdr:row>
      <xdr:rowOff>123207</xdr:rowOff>
    </xdr:to>
    <xdr:sp macro="" textlink="">
      <xdr:nvSpPr>
        <xdr:cNvPr id="5" name="角丸四角形吹き出し 12">
          <a:extLst>
            <a:ext uri="{FF2B5EF4-FFF2-40B4-BE49-F238E27FC236}">
              <a16:creationId xmlns:a16="http://schemas.microsoft.com/office/drawing/2014/main" id="{00000000-0008-0000-0200-000005000000}"/>
            </a:ext>
          </a:extLst>
        </xdr:cNvPr>
        <xdr:cNvSpPr/>
      </xdr:nvSpPr>
      <xdr:spPr>
        <a:xfrm>
          <a:off x="14114318" y="8347363"/>
          <a:ext cx="3431611" cy="919844"/>
        </a:xfrm>
        <a:prstGeom prst="wedgeRoundRectCallout">
          <a:avLst>
            <a:gd name="adj1" fmla="val -73750"/>
            <a:gd name="adj2" fmla="val 4712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762000</xdr:colOff>
      <xdr:row>37</xdr:row>
      <xdr:rowOff>190499</xdr:rowOff>
    </xdr:from>
    <xdr:to>
      <xdr:col>18</xdr:col>
      <xdr:colOff>127195</xdr:colOff>
      <xdr:row>42</xdr:row>
      <xdr:rowOff>106085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11222182" y="11776363"/>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18</xdr:col>
      <xdr:colOff>1</xdr:colOff>
      <xdr:row>31</xdr:row>
      <xdr:rowOff>170873</xdr:rowOff>
    </xdr:from>
    <xdr:to>
      <xdr:col>24</xdr:col>
      <xdr:colOff>298305</xdr:colOff>
      <xdr:row>35</xdr:row>
      <xdr:rowOff>250535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877801" y="10076873"/>
          <a:ext cx="3574904" cy="1654462"/>
        </a:xfrm>
        <a:prstGeom prst="wedgeRoundRectCallout">
          <a:avLst>
            <a:gd name="adj1" fmla="val -77027"/>
            <a:gd name="adj2" fmla="val -23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324485</xdr:colOff>
      <xdr:row>22</xdr:row>
      <xdr:rowOff>160655</xdr:rowOff>
    </xdr:from>
    <xdr:to>
      <xdr:col>23</xdr:col>
      <xdr:colOff>362585</xdr:colOff>
      <xdr:row>23</xdr:row>
      <xdr:rowOff>254000</xdr:rowOff>
    </xdr:to>
    <xdr:sp macro="" textlink="">
      <xdr:nvSpPr>
        <xdr:cNvPr id="8" name="角丸四角形吹き出し 12">
          <a:extLst>
            <a:ext uri="{FF2B5EF4-FFF2-40B4-BE49-F238E27FC236}">
              <a16:creationId xmlns:a16="http://schemas.microsoft.com/office/drawing/2014/main" id="{00000000-0008-0000-0200-000008000000}"/>
            </a:ext>
          </a:extLst>
        </xdr:cNvPr>
        <xdr:cNvSpPr/>
      </xdr:nvSpPr>
      <xdr:spPr>
        <a:xfrm>
          <a:off x="12786360" y="6637655"/>
          <a:ext cx="3086100" cy="394970"/>
        </a:xfrm>
        <a:prstGeom prst="wedgeRoundRectCallout">
          <a:avLst>
            <a:gd name="adj1" fmla="val -78571"/>
            <a:gd name="adj2" fmla="val 3536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50800</xdr:colOff>
      <xdr:row>36</xdr:row>
      <xdr:rowOff>50800</xdr:rowOff>
    </xdr:from>
    <xdr:to>
      <xdr:col>23</xdr:col>
      <xdr:colOff>546171</xdr:colOff>
      <xdr:row>37</xdr:row>
      <xdr:rowOff>120015</xdr:rowOff>
    </xdr:to>
    <xdr:sp macro="" textlink="">
      <xdr:nvSpPr>
        <xdr:cNvPr id="9" name="角丸四角形吹き出し 12">
          <a:extLst>
            <a:ext uri="{FF2B5EF4-FFF2-40B4-BE49-F238E27FC236}">
              <a16:creationId xmlns:a16="http://schemas.microsoft.com/office/drawing/2014/main" id="{00000000-0008-0000-0200-000009000000}"/>
            </a:ext>
          </a:extLst>
        </xdr:cNvPr>
        <xdr:cNvSpPr/>
      </xdr:nvSpPr>
      <xdr:spPr>
        <a:xfrm>
          <a:off x="12928600" y="11836400"/>
          <a:ext cx="3149671" cy="628015"/>
        </a:xfrm>
        <a:prstGeom prst="wedgeRoundRectCallout">
          <a:avLst>
            <a:gd name="adj1" fmla="val -81009"/>
            <a:gd name="adj2" fmla="val -842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351155</xdr:colOff>
      <xdr:row>24</xdr:row>
      <xdr:rowOff>140970</xdr:rowOff>
    </xdr:from>
    <xdr:to>
      <xdr:col>23</xdr:col>
      <xdr:colOff>392386</xdr:colOff>
      <xdr:row>25</xdr:row>
      <xdr:rowOff>346075</xdr:rowOff>
    </xdr:to>
    <xdr:sp macro="" textlink="">
      <xdr:nvSpPr>
        <xdr:cNvPr id="12" name="角丸四角形吹き出し 12">
          <a:extLst>
            <a:ext uri="{FF2B5EF4-FFF2-40B4-BE49-F238E27FC236}">
              <a16:creationId xmlns:a16="http://schemas.microsoft.com/office/drawing/2014/main" id="{00000000-0008-0000-0200-00000C000000}"/>
            </a:ext>
          </a:extLst>
        </xdr:cNvPr>
        <xdr:cNvSpPr/>
      </xdr:nvSpPr>
      <xdr:spPr>
        <a:xfrm>
          <a:off x="12813030" y="7379970"/>
          <a:ext cx="3089231" cy="665480"/>
        </a:xfrm>
        <a:prstGeom prst="wedgeRoundRectCallout">
          <a:avLst>
            <a:gd name="adj1" fmla="val -82365"/>
            <a:gd name="adj2" fmla="val -254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0</xdr:colOff>
      <xdr:row>12</xdr:row>
      <xdr:rowOff>158750</xdr:rowOff>
    </xdr:from>
    <xdr:to>
      <xdr:col>14</xdr:col>
      <xdr:colOff>636088</xdr:colOff>
      <xdr:row>13</xdr:row>
      <xdr:rowOff>242660</xdr:rowOff>
    </xdr:to>
    <xdr:sp macro="" textlink="">
      <xdr:nvSpPr>
        <xdr:cNvPr id="11" name="角丸四角形吹き出し 11">
          <a:extLst>
            <a:ext uri="{FF2B5EF4-FFF2-40B4-BE49-F238E27FC236}">
              <a16:creationId xmlns:a16="http://schemas.microsoft.com/office/drawing/2014/main" id="{00000000-0008-0000-0200-00000B000000}"/>
            </a:ext>
          </a:extLst>
        </xdr:cNvPr>
        <xdr:cNvSpPr/>
      </xdr:nvSpPr>
      <xdr:spPr>
        <a:xfrm>
          <a:off x="76993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15875</xdr:colOff>
      <xdr:row>14</xdr:row>
      <xdr:rowOff>95250</xdr:rowOff>
    </xdr:from>
    <xdr:to>
      <xdr:col>14</xdr:col>
      <xdr:colOff>670560</xdr:colOff>
      <xdr:row>15</xdr:row>
      <xdr:rowOff>259716</xdr:rowOff>
    </xdr:to>
    <xdr:sp macro="" textlink="">
      <xdr:nvSpPr>
        <xdr:cNvPr id="14" name="角丸四角形吹き出し 11">
          <a:extLst>
            <a:ext uri="{FF2B5EF4-FFF2-40B4-BE49-F238E27FC236}">
              <a16:creationId xmlns:a16="http://schemas.microsoft.com/office/drawing/2014/main" id="{00000000-0008-0000-0200-00000E000000}"/>
            </a:ext>
          </a:extLst>
        </xdr:cNvPr>
        <xdr:cNvSpPr/>
      </xdr:nvSpPr>
      <xdr:spPr>
        <a:xfrm>
          <a:off x="7715250" y="3635375"/>
          <a:ext cx="327406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488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228600</xdr:colOff>
      <xdr:row>8</xdr:row>
      <xdr:rowOff>0</xdr:rowOff>
    </xdr:from>
    <xdr:to>
      <xdr:col>25</xdr:col>
      <xdr:colOff>189637</xdr:colOff>
      <xdr:row>22</xdr:row>
      <xdr:rowOff>73026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0665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12</xdr:col>
      <xdr:colOff>127000</xdr:colOff>
      <xdr:row>9</xdr:row>
      <xdr:rowOff>31750</xdr:rowOff>
    </xdr:from>
    <xdr:to>
      <xdr:col>15</xdr:col>
      <xdr:colOff>82231</xdr:colOff>
      <xdr:row>10</xdr:row>
      <xdr:rowOff>118249</xdr:rowOff>
    </xdr:to>
    <xdr:sp macro="" textlink="">
      <xdr:nvSpPr>
        <xdr:cNvPr id="4" name="角丸四角形吹き出し 9">
          <a:extLst>
            <a:ext uri="{FF2B5EF4-FFF2-40B4-BE49-F238E27FC236}">
              <a16:creationId xmlns:a16="http://schemas.microsoft.com/office/drawing/2014/main" id="{00000000-0008-0000-0300-000004000000}"/>
            </a:ext>
          </a:extLst>
        </xdr:cNvPr>
        <xdr:cNvSpPr/>
      </xdr:nvSpPr>
      <xdr:spPr>
        <a:xfrm>
          <a:off x="9588500" y="198437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27</xdr:row>
      <xdr:rowOff>250825</xdr:rowOff>
    </xdr:from>
    <xdr:to>
      <xdr:col>23</xdr:col>
      <xdr:colOff>462986</xdr:colOff>
      <xdr:row>30</xdr:row>
      <xdr:rowOff>262619</xdr:rowOff>
    </xdr:to>
    <xdr:sp macro="" textlink="">
      <xdr:nvSpPr>
        <xdr:cNvPr id="5" name="角丸四角形吹き出し 12">
          <a:extLst>
            <a:ext uri="{FF2B5EF4-FFF2-40B4-BE49-F238E27FC236}">
              <a16:creationId xmlns:a16="http://schemas.microsoft.com/office/drawing/2014/main" id="{00000000-0008-0000-0300-000005000000}"/>
            </a:ext>
          </a:extLst>
        </xdr:cNvPr>
        <xdr:cNvSpPr/>
      </xdr:nvSpPr>
      <xdr:spPr>
        <a:xfrm>
          <a:off x="12849225" y="8937625"/>
          <a:ext cx="3145861" cy="926194"/>
        </a:xfrm>
        <a:prstGeom prst="wedgeRoundRectCallout">
          <a:avLst>
            <a:gd name="adj1" fmla="val -75534"/>
            <a:gd name="adj2" fmla="val 622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222250</xdr:colOff>
      <xdr:row>38</xdr:row>
      <xdr:rowOff>31750</xdr:rowOff>
    </xdr:from>
    <xdr:to>
      <xdr:col>17</xdr:col>
      <xdr:colOff>29058</xdr:colOff>
      <xdr:row>42</xdr:row>
      <xdr:rowOff>160927</xdr:rowOff>
    </xdr:to>
    <xdr:sp macro="" textlink="">
      <xdr:nvSpPr>
        <xdr:cNvPr id="6" name="角丸四角形吹き出し 7">
          <a:extLst>
            <a:ext uri="{FF2B5EF4-FFF2-40B4-BE49-F238E27FC236}">
              <a16:creationId xmlns:a16="http://schemas.microsoft.com/office/drawing/2014/main" id="{00000000-0008-0000-0300-000006000000}"/>
            </a:ext>
          </a:extLst>
        </xdr:cNvPr>
        <xdr:cNvSpPr/>
      </xdr:nvSpPr>
      <xdr:spPr>
        <a:xfrm>
          <a:off x="10652125" y="11652250"/>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301625</xdr:colOff>
      <xdr:row>31</xdr:row>
      <xdr:rowOff>130175</xdr:rowOff>
    </xdr:from>
    <xdr:to>
      <xdr:col>24</xdr:col>
      <xdr:colOff>220373</xdr:colOff>
      <xdr:row>35</xdr:row>
      <xdr:rowOff>240144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12785725" y="10036175"/>
          <a:ext cx="3589048" cy="1684769"/>
        </a:xfrm>
        <a:prstGeom prst="wedgeRoundRectCallout">
          <a:avLst>
            <a:gd name="adj1" fmla="val -72997"/>
            <a:gd name="adj2" fmla="val -3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212090</xdr:colOff>
      <xdr:row>22</xdr:row>
      <xdr:rowOff>238125</xdr:rowOff>
    </xdr:from>
    <xdr:to>
      <xdr:col>23</xdr:col>
      <xdr:colOff>304800</xdr:colOff>
      <xdr:row>23</xdr:row>
      <xdr:rowOff>334010</xdr:rowOff>
    </xdr:to>
    <xdr:sp macro="" textlink="">
      <xdr:nvSpPr>
        <xdr:cNvPr id="8" name="角丸四角形吹き出し 12">
          <a:extLst>
            <a:ext uri="{FF2B5EF4-FFF2-40B4-BE49-F238E27FC236}">
              <a16:creationId xmlns:a16="http://schemas.microsoft.com/office/drawing/2014/main" id="{00000000-0008-0000-0300-000008000000}"/>
            </a:ext>
          </a:extLst>
        </xdr:cNvPr>
        <xdr:cNvSpPr/>
      </xdr:nvSpPr>
      <xdr:spPr>
        <a:xfrm>
          <a:off x="12673965" y="6715125"/>
          <a:ext cx="3140710" cy="397510"/>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12700</xdr:colOff>
      <xdr:row>36</xdr:row>
      <xdr:rowOff>88900</xdr:rowOff>
    </xdr:from>
    <xdr:to>
      <xdr:col>23</xdr:col>
      <xdr:colOff>508071</xdr:colOff>
      <xdr:row>37</xdr:row>
      <xdr:rowOff>158115</xdr:rowOff>
    </xdr:to>
    <xdr:sp macro="" textlink="">
      <xdr:nvSpPr>
        <xdr:cNvPr id="9" name="角丸四角形吹き出し 12">
          <a:extLst>
            <a:ext uri="{FF2B5EF4-FFF2-40B4-BE49-F238E27FC236}">
              <a16:creationId xmlns:a16="http://schemas.microsoft.com/office/drawing/2014/main" id="{00000000-0008-0000-0300-000009000000}"/>
            </a:ext>
          </a:extLst>
        </xdr:cNvPr>
        <xdr:cNvSpPr/>
      </xdr:nvSpPr>
      <xdr:spPr>
        <a:xfrm>
          <a:off x="12890500" y="11874500"/>
          <a:ext cx="3149671" cy="628015"/>
        </a:xfrm>
        <a:prstGeom prst="wedgeRoundRectCallout">
          <a:avLst>
            <a:gd name="adj1" fmla="val -78993"/>
            <a:gd name="adj2" fmla="val -8630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281940</xdr:colOff>
      <xdr:row>24</xdr:row>
      <xdr:rowOff>170815</xdr:rowOff>
    </xdr:from>
    <xdr:to>
      <xdr:col>23</xdr:col>
      <xdr:colOff>325076</xdr:colOff>
      <xdr:row>25</xdr:row>
      <xdr:rowOff>377825</xdr:rowOff>
    </xdr:to>
    <xdr:sp macro="" textlink="">
      <xdr:nvSpPr>
        <xdr:cNvPr id="12" name="角丸四角形吹き出し 12">
          <a:extLst>
            <a:ext uri="{FF2B5EF4-FFF2-40B4-BE49-F238E27FC236}">
              <a16:creationId xmlns:a16="http://schemas.microsoft.com/office/drawing/2014/main" id="{00000000-0008-0000-0300-00000C000000}"/>
            </a:ext>
          </a:extLst>
        </xdr:cNvPr>
        <xdr:cNvSpPr/>
      </xdr:nvSpPr>
      <xdr:spPr>
        <a:xfrm>
          <a:off x="12743815" y="7409815"/>
          <a:ext cx="3091136" cy="667385"/>
        </a:xfrm>
        <a:prstGeom prst="wedgeRoundRectCallout">
          <a:avLst>
            <a:gd name="adj1" fmla="val -83392"/>
            <a:gd name="adj2" fmla="val -3251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63500</xdr:colOff>
      <xdr:row>12</xdr:row>
      <xdr:rowOff>158750</xdr:rowOff>
    </xdr:from>
    <xdr:to>
      <xdr:col>14</xdr:col>
      <xdr:colOff>699588</xdr:colOff>
      <xdr:row>13</xdr:row>
      <xdr:rowOff>242660</xdr:rowOff>
    </xdr:to>
    <xdr:sp macro="" textlink="">
      <xdr:nvSpPr>
        <xdr:cNvPr id="11" name="角丸四角形吹き出し 11">
          <a:extLst>
            <a:ext uri="{FF2B5EF4-FFF2-40B4-BE49-F238E27FC236}">
              <a16:creationId xmlns:a16="http://schemas.microsoft.com/office/drawing/2014/main" id="{00000000-0008-0000-0300-00000B000000}"/>
            </a:ext>
          </a:extLst>
        </xdr:cNvPr>
        <xdr:cNvSpPr/>
      </xdr:nvSpPr>
      <xdr:spPr>
        <a:xfrm>
          <a:off x="77628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111125</xdr:colOff>
      <xdr:row>14</xdr:row>
      <xdr:rowOff>79375</xdr:rowOff>
    </xdr:from>
    <xdr:to>
      <xdr:col>14</xdr:col>
      <xdr:colOff>758190</xdr:colOff>
      <xdr:row>15</xdr:row>
      <xdr:rowOff>243841</xdr:rowOff>
    </xdr:to>
    <xdr:sp macro="" textlink="">
      <xdr:nvSpPr>
        <xdr:cNvPr id="14" name="角丸四角形吹き出し 11">
          <a:extLst>
            <a:ext uri="{FF2B5EF4-FFF2-40B4-BE49-F238E27FC236}">
              <a16:creationId xmlns:a16="http://schemas.microsoft.com/office/drawing/2014/main" id="{00000000-0008-0000-0300-00000E000000}"/>
            </a:ext>
          </a:extLst>
        </xdr:cNvPr>
        <xdr:cNvSpPr/>
      </xdr:nvSpPr>
      <xdr:spPr>
        <a:xfrm>
          <a:off x="7810500" y="3619500"/>
          <a:ext cx="326644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6587</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693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30480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139065</xdr:colOff>
      <xdr:row>11</xdr:row>
      <xdr:rowOff>7620</xdr:rowOff>
    </xdr:from>
    <xdr:to>
      <xdr:col>25</xdr:col>
      <xdr:colOff>102007</xdr:colOff>
      <xdr:row>22</xdr:row>
      <xdr:rowOff>221615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505440" y="2309495"/>
          <a:ext cx="4249192" cy="39763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71755</xdr:colOff>
      <xdr:row>4</xdr:row>
      <xdr:rowOff>35561</xdr:rowOff>
    </xdr:from>
    <xdr:to>
      <xdr:col>25</xdr:col>
      <xdr:colOff>51207</xdr:colOff>
      <xdr:row>18</xdr:row>
      <xdr:rowOff>215901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555855" y="848361"/>
          <a:ext cx="4272052" cy="439674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190500</xdr:colOff>
      <xdr:row>8</xdr:row>
      <xdr:rowOff>0</xdr:rowOff>
    </xdr:from>
    <xdr:to>
      <xdr:col>25</xdr:col>
      <xdr:colOff>151537</xdr:colOff>
      <xdr:row>20</xdr:row>
      <xdr:rowOff>304800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2674600" y="1625600"/>
          <a:ext cx="4596537" cy="43307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228600</xdr:colOff>
      <xdr:row>8</xdr:row>
      <xdr:rowOff>0</xdr:rowOff>
    </xdr:from>
    <xdr:to>
      <xdr:col>25</xdr:col>
      <xdr:colOff>189637</xdr:colOff>
      <xdr:row>20</xdr:row>
      <xdr:rowOff>368300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2712700" y="1625600"/>
          <a:ext cx="4253637" cy="43434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518056</xdr:colOff>
      <xdr:row>0</xdr:row>
      <xdr:rowOff>0</xdr:rowOff>
    </xdr:from>
    <xdr:ext cx="4035208" cy="473463"/>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7702627" y="0"/>
          <a:ext cx="4035208"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21499</xdr:rowOff>
    </xdr:from>
    <xdr:to>
      <xdr:col>11</xdr:col>
      <xdr:colOff>340178</xdr:colOff>
      <xdr:row>2</xdr:row>
      <xdr:rowOff>134166</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21499"/>
          <a:ext cx="6871607"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容量市場システムへのデータ取り込み用シート</a:t>
          </a:r>
          <a:endParaRPr kumimoji="1" lang="en-US" altLang="ja-JP" sz="1400">
            <a:solidFill>
              <a:srgbClr val="FF0000"/>
            </a:solidFill>
          </a:endParaRPr>
        </a:p>
      </xdr:txBody>
    </xdr:sp>
    <xdr:clientData/>
  </xdr:twoCellAnchor>
  <xdr:twoCellAnchor>
    <xdr:from>
      <xdr:col>20</xdr:col>
      <xdr:colOff>408576</xdr:colOff>
      <xdr:row>11</xdr:row>
      <xdr:rowOff>161380</xdr:rowOff>
    </xdr:from>
    <xdr:to>
      <xdr:col>27</xdr:col>
      <xdr:colOff>572859</xdr:colOff>
      <xdr:row>13</xdr:row>
      <xdr:rowOff>344804</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3210176" y="2556237"/>
          <a:ext cx="4964883" cy="79302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2025</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389981</xdr:colOff>
      <xdr:row>12</xdr:row>
      <xdr:rowOff>227059</xdr:rowOff>
    </xdr:from>
    <xdr:to>
      <xdr:col>20</xdr:col>
      <xdr:colOff>410481</xdr:colOff>
      <xdr:row>12</xdr:row>
      <xdr:rowOff>252140</xdr:rowOff>
    </xdr:to>
    <xdr:cxnSp macro="">
      <xdr:nvCxnSpPr>
        <xdr:cNvPr id="7" name="直線矢印コネクタ 6">
          <a:extLst>
            <a:ext uri="{FF2B5EF4-FFF2-40B4-BE49-F238E27FC236}">
              <a16:creationId xmlns:a16="http://schemas.microsoft.com/office/drawing/2014/main" id="{00000000-0008-0000-0900-000007000000}"/>
            </a:ext>
          </a:extLst>
        </xdr:cNvPr>
        <xdr:cNvCxnSpPr>
          <a:stCxn id="5" idx="1"/>
        </xdr:cNvCxnSpPr>
      </xdr:nvCxnSpPr>
      <xdr:spPr>
        <a:xfrm flipH="1" flipV="1">
          <a:off x="11493410" y="2926716"/>
          <a:ext cx="1718671" cy="2508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711382</xdr:colOff>
      <xdr:row>12</xdr:row>
      <xdr:rowOff>252140</xdr:rowOff>
    </xdr:from>
    <xdr:to>
      <xdr:col>20</xdr:col>
      <xdr:colOff>410481</xdr:colOff>
      <xdr:row>23</xdr:row>
      <xdr:rowOff>161381</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5" idx="1"/>
        </xdr:cNvCxnSpPr>
      </xdr:nvCxnSpPr>
      <xdr:spPr>
        <a:xfrm flipH="1">
          <a:off x="11031039" y="2951797"/>
          <a:ext cx="2181042" cy="341444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575A-178F-4B8B-AB92-91E601E8A86C}">
  <sheetPr codeName="Sheet8">
    <tabColor theme="0" tint="-0.499984740745262"/>
    <pageSetUpPr fitToPage="1"/>
  </sheetPr>
  <dimension ref="A1:Z48"/>
  <sheetViews>
    <sheetView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3" t="s">
        <v>165</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40</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2" x14ac:dyDescent="0.3">
      <c r="A8" s="106" t="s">
        <v>156</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8.600000000000001" x14ac:dyDescent="0.3">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2" x14ac:dyDescent="0.3">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2" x14ac:dyDescent="0.3">
      <c r="A11" s="86"/>
      <c r="B11" s="86"/>
      <c r="C11" s="86"/>
      <c r="D11" s="86"/>
      <c r="E11" s="86"/>
      <c r="F11" s="86"/>
      <c r="G11" s="86"/>
      <c r="H11" s="86"/>
      <c r="I11" s="86"/>
      <c r="J11" s="86"/>
      <c r="K11" s="86"/>
      <c r="L11" s="86"/>
      <c r="M11" s="164" t="s">
        <v>75</v>
      </c>
      <c r="N11" s="164"/>
      <c r="O11" s="164"/>
      <c r="P11" s="164"/>
      <c r="Q11" s="164"/>
      <c r="R11" s="35"/>
      <c r="S11" s="35"/>
      <c r="T11" s="35"/>
      <c r="U11" s="35"/>
      <c r="V11" s="35"/>
      <c r="W11" s="35"/>
      <c r="X11" s="35"/>
      <c r="Y11" s="35"/>
      <c r="Z11" s="35"/>
    </row>
    <row r="12" spans="1:26" ht="24" customHeight="1" thickBot="1" x14ac:dyDescent="0.35">
      <c r="A12" s="165" t="s">
        <v>1</v>
      </c>
      <c r="B12" s="165"/>
      <c r="C12" s="165"/>
      <c r="D12" s="165"/>
      <c r="E12" s="166" t="s">
        <v>24</v>
      </c>
      <c r="F12" s="167"/>
      <c r="G12" s="167"/>
      <c r="H12" s="167"/>
      <c r="I12" s="167"/>
      <c r="J12" s="167"/>
      <c r="K12" s="167"/>
      <c r="L12" s="167"/>
      <c r="M12" s="167"/>
      <c r="N12" s="167"/>
      <c r="O12" s="167"/>
      <c r="P12" s="168"/>
      <c r="Q12" s="102" t="s">
        <v>2</v>
      </c>
      <c r="R12" s="35"/>
      <c r="S12" s="35"/>
      <c r="T12" s="35"/>
      <c r="U12" s="35"/>
      <c r="V12" s="35"/>
      <c r="W12" s="35"/>
      <c r="X12" s="35"/>
      <c r="Y12" s="35"/>
      <c r="Z12" s="35"/>
    </row>
    <row r="13" spans="1:26" ht="24" customHeight="1" x14ac:dyDescent="0.3">
      <c r="A13" s="165" t="s">
        <v>3</v>
      </c>
      <c r="B13" s="165"/>
      <c r="C13" s="165"/>
      <c r="D13" s="169"/>
      <c r="E13" s="170">
        <v>0</v>
      </c>
      <c r="F13" s="171"/>
      <c r="G13" s="171"/>
      <c r="H13" s="171"/>
      <c r="I13" s="171"/>
      <c r="J13" s="171"/>
      <c r="K13" s="171"/>
      <c r="L13" s="171"/>
      <c r="M13" s="171"/>
      <c r="N13" s="171"/>
      <c r="O13" s="171"/>
      <c r="P13" s="172"/>
      <c r="Q13" s="89"/>
      <c r="R13" s="35"/>
      <c r="S13" s="35"/>
      <c r="T13" s="35"/>
      <c r="U13" s="35"/>
      <c r="V13" s="35"/>
      <c r="W13" s="35"/>
      <c r="X13" s="35"/>
      <c r="Y13" s="35"/>
      <c r="Z13" s="35"/>
    </row>
    <row r="14" spans="1:26" ht="30" customHeight="1" x14ac:dyDescent="0.3">
      <c r="A14" s="173" t="s">
        <v>4</v>
      </c>
      <c r="B14" s="173"/>
      <c r="C14" s="173"/>
      <c r="D14" s="174"/>
      <c r="E14" s="175" t="s">
        <v>110</v>
      </c>
      <c r="F14" s="176"/>
      <c r="G14" s="176"/>
      <c r="H14" s="176"/>
      <c r="I14" s="176"/>
      <c r="J14" s="176"/>
      <c r="K14" s="176"/>
      <c r="L14" s="176"/>
      <c r="M14" s="176"/>
      <c r="N14" s="176"/>
      <c r="O14" s="176"/>
      <c r="P14" s="177"/>
      <c r="Q14" s="89"/>
      <c r="R14" s="35"/>
      <c r="S14" s="35"/>
      <c r="T14" s="35"/>
      <c r="U14" s="35"/>
      <c r="V14" s="35"/>
      <c r="W14" s="35"/>
      <c r="X14" s="35"/>
      <c r="Y14" s="35"/>
      <c r="Z14" s="35"/>
    </row>
    <row r="15" spans="1:26" ht="24" customHeight="1" x14ac:dyDescent="0.3">
      <c r="A15" s="165" t="s">
        <v>5</v>
      </c>
      <c r="B15" s="165"/>
      <c r="C15" s="165"/>
      <c r="D15" s="169"/>
      <c r="E15" s="175" t="s">
        <v>164</v>
      </c>
      <c r="F15" s="176"/>
      <c r="G15" s="176"/>
      <c r="H15" s="176"/>
      <c r="I15" s="176"/>
      <c r="J15" s="176"/>
      <c r="K15" s="176"/>
      <c r="L15" s="176"/>
      <c r="M15" s="176"/>
      <c r="N15" s="176"/>
      <c r="O15" s="176"/>
      <c r="P15" s="177"/>
      <c r="Q15" s="89"/>
      <c r="R15" s="35"/>
      <c r="S15" s="35"/>
      <c r="T15" s="35"/>
      <c r="U15" s="35"/>
      <c r="V15" s="35"/>
      <c r="W15" s="35"/>
      <c r="X15" s="35"/>
      <c r="Y15" s="35"/>
      <c r="Z15" s="35"/>
    </row>
    <row r="16" spans="1:26" ht="24" customHeight="1" x14ac:dyDescent="0.3">
      <c r="A16" s="165" t="s">
        <v>6</v>
      </c>
      <c r="B16" s="165"/>
      <c r="C16" s="165"/>
      <c r="D16" s="169"/>
      <c r="E16" s="175" t="s">
        <v>163</v>
      </c>
      <c r="F16" s="176"/>
      <c r="G16" s="176"/>
      <c r="H16" s="176"/>
      <c r="I16" s="176"/>
      <c r="J16" s="176"/>
      <c r="K16" s="176"/>
      <c r="L16" s="176"/>
      <c r="M16" s="176"/>
      <c r="N16" s="176"/>
      <c r="O16" s="176"/>
      <c r="P16" s="177"/>
      <c r="Q16" s="89"/>
      <c r="R16" s="35"/>
      <c r="S16" s="35"/>
      <c r="T16" s="35"/>
      <c r="U16" s="35"/>
      <c r="V16" s="35"/>
      <c r="W16" s="35"/>
      <c r="X16" s="35"/>
      <c r="Y16" s="35"/>
      <c r="Z16" s="35"/>
    </row>
    <row r="17" spans="1:26" ht="24" customHeight="1" x14ac:dyDescent="0.3">
      <c r="A17" s="165" t="s">
        <v>7</v>
      </c>
      <c r="B17" s="165"/>
      <c r="C17" s="165"/>
      <c r="D17" s="169"/>
      <c r="E17" s="178" t="s">
        <v>139</v>
      </c>
      <c r="F17" s="179"/>
      <c r="G17" s="179"/>
      <c r="H17" s="179"/>
      <c r="I17" s="179"/>
      <c r="J17" s="179"/>
      <c r="K17" s="179"/>
      <c r="L17" s="179"/>
      <c r="M17" s="179"/>
      <c r="N17" s="179"/>
      <c r="O17" s="179"/>
      <c r="P17" s="180"/>
      <c r="Q17" s="90" t="s">
        <v>23</v>
      </c>
      <c r="R17" s="35"/>
      <c r="S17" s="35"/>
      <c r="T17" s="35"/>
      <c r="U17" s="35"/>
      <c r="V17" s="35"/>
      <c r="W17" s="35"/>
      <c r="X17" s="35"/>
      <c r="Y17" s="35"/>
      <c r="Z17" s="35"/>
    </row>
    <row r="18" spans="1:26" ht="34.950000000000003" customHeight="1" thickBot="1" x14ac:dyDescent="0.35">
      <c r="A18" s="173" t="s">
        <v>161</v>
      </c>
      <c r="B18" s="165"/>
      <c r="C18" s="165"/>
      <c r="D18" s="169"/>
      <c r="E18" s="181" t="s">
        <v>139</v>
      </c>
      <c r="F18" s="182"/>
      <c r="G18" s="182"/>
      <c r="H18" s="182"/>
      <c r="I18" s="182"/>
      <c r="J18" s="182"/>
      <c r="K18" s="182"/>
      <c r="L18" s="182"/>
      <c r="M18" s="182"/>
      <c r="N18" s="182"/>
      <c r="O18" s="182"/>
      <c r="P18" s="183"/>
      <c r="Q18" s="90" t="s">
        <v>23</v>
      </c>
      <c r="R18" s="35"/>
      <c r="S18" s="35"/>
      <c r="T18" s="35"/>
      <c r="U18" s="35"/>
      <c r="V18" s="35"/>
      <c r="W18" s="35"/>
      <c r="X18" s="35"/>
      <c r="Y18" s="35"/>
      <c r="Z18" s="35"/>
    </row>
    <row r="19" spans="1:26" ht="24" customHeight="1" x14ac:dyDescent="0.3">
      <c r="A19" s="169" t="s">
        <v>42</v>
      </c>
      <c r="B19" s="184"/>
      <c r="C19" s="184"/>
      <c r="D19" s="184"/>
      <c r="E19" s="185" t="s">
        <v>51</v>
      </c>
      <c r="F19" s="186"/>
      <c r="G19" s="186"/>
      <c r="H19" s="186"/>
      <c r="I19" s="186"/>
      <c r="J19" s="186"/>
      <c r="K19" s="186"/>
      <c r="L19" s="186"/>
      <c r="M19" s="186"/>
      <c r="N19" s="186"/>
      <c r="O19" s="186"/>
      <c r="P19" s="187"/>
      <c r="Q19" s="90" t="s">
        <v>23</v>
      </c>
      <c r="R19" s="35"/>
      <c r="S19" s="35"/>
      <c r="T19" s="35"/>
      <c r="U19" s="35"/>
      <c r="V19" s="35"/>
      <c r="W19" s="35"/>
      <c r="X19" s="35"/>
      <c r="Y19" s="35"/>
      <c r="Z19" s="35"/>
    </row>
    <row r="20" spans="1:26" ht="24" customHeight="1" x14ac:dyDescent="0.3">
      <c r="A20" s="173" t="s">
        <v>131</v>
      </c>
      <c r="B20" s="165"/>
      <c r="C20" s="165"/>
      <c r="D20" s="169"/>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3">
      <c r="A21" s="165"/>
      <c r="B21" s="165"/>
      <c r="C21" s="165"/>
      <c r="D21" s="169"/>
      <c r="E21" s="120">
        <v>8622</v>
      </c>
      <c r="F21" s="33">
        <v>9055</v>
      </c>
      <c r="G21" s="33">
        <v>9387</v>
      </c>
      <c r="H21" s="33">
        <v>9142</v>
      </c>
      <c r="I21" s="33">
        <v>8721</v>
      </c>
      <c r="J21" s="33">
        <v>7380</v>
      </c>
      <c r="K21" s="33">
        <v>5963</v>
      </c>
      <c r="L21" s="33">
        <v>5946</v>
      </c>
      <c r="M21" s="33">
        <v>6601</v>
      </c>
      <c r="N21" s="33">
        <v>7436</v>
      </c>
      <c r="O21" s="33">
        <v>7618</v>
      </c>
      <c r="P21" s="121">
        <v>7995</v>
      </c>
      <c r="Q21" s="90" t="s">
        <v>23</v>
      </c>
      <c r="R21" s="35"/>
      <c r="S21" s="35"/>
      <c r="T21" s="35"/>
      <c r="U21" s="35"/>
      <c r="V21" s="35"/>
      <c r="W21" s="35"/>
      <c r="X21" s="35"/>
      <c r="Y21" s="35"/>
      <c r="Z21" s="35"/>
    </row>
    <row r="22" spans="1:26" ht="37.950000000000003" customHeight="1" x14ac:dyDescent="0.3">
      <c r="A22" s="173" t="s">
        <v>138</v>
      </c>
      <c r="B22" s="165"/>
      <c r="C22" s="165"/>
      <c r="D22" s="169"/>
      <c r="E22" s="188">
        <v>9294</v>
      </c>
      <c r="F22" s="189"/>
      <c r="G22" s="189"/>
      <c r="H22" s="189"/>
      <c r="I22" s="189"/>
      <c r="J22" s="189"/>
      <c r="K22" s="189"/>
      <c r="L22" s="189"/>
      <c r="M22" s="189"/>
      <c r="N22" s="189"/>
      <c r="O22" s="189"/>
      <c r="P22" s="190"/>
      <c r="Q22" s="90" t="s">
        <v>23</v>
      </c>
      <c r="R22" s="35"/>
      <c r="S22" s="35"/>
      <c r="T22" s="35"/>
      <c r="U22" s="35"/>
      <c r="V22" s="35"/>
      <c r="W22" s="35"/>
      <c r="X22" s="35"/>
      <c r="Y22" s="35"/>
      <c r="Z22" s="35"/>
    </row>
    <row r="23" spans="1:26" ht="24" customHeight="1" x14ac:dyDescent="0.3">
      <c r="A23" s="173" t="s">
        <v>129</v>
      </c>
      <c r="B23" s="165"/>
      <c r="C23" s="165"/>
      <c r="D23" s="169"/>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3">
      <c r="A24" s="165"/>
      <c r="B24" s="165"/>
      <c r="C24" s="165"/>
      <c r="D24" s="169"/>
      <c r="E24" s="153">
        <v>15000</v>
      </c>
      <c r="F24" s="154">
        <v>15000</v>
      </c>
      <c r="G24" s="154">
        <v>15000</v>
      </c>
      <c r="H24" s="154">
        <v>15000</v>
      </c>
      <c r="I24" s="154">
        <v>15000</v>
      </c>
      <c r="J24" s="154">
        <v>15000</v>
      </c>
      <c r="K24" s="154">
        <v>15000</v>
      </c>
      <c r="L24" s="154">
        <v>15000</v>
      </c>
      <c r="M24" s="154">
        <v>15000</v>
      </c>
      <c r="N24" s="154">
        <v>15000</v>
      </c>
      <c r="O24" s="154">
        <v>15000</v>
      </c>
      <c r="P24" s="155">
        <v>15000</v>
      </c>
      <c r="Q24" s="90" t="s">
        <v>23</v>
      </c>
      <c r="R24" s="35"/>
      <c r="S24" s="35"/>
      <c r="T24" s="35"/>
      <c r="U24" s="35"/>
      <c r="V24" s="35"/>
      <c r="W24" s="35"/>
      <c r="X24" s="35"/>
      <c r="Y24" s="35"/>
      <c r="Z24" s="35"/>
    </row>
    <row r="25" spans="1:26" s="146" customFormat="1" ht="33" customHeight="1" x14ac:dyDescent="0.3">
      <c r="A25" s="191" t="s">
        <v>162</v>
      </c>
      <c r="B25" s="192"/>
      <c r="C25" s="192"/>
      <c r="D25" s="192"/>
      <c r="E25" s="193" t="s">
        <v>139</v>
      </c>
      <c r="F25" s="194"/>
      <c r="G25" s="194"/>
      <c r="H25" s="194"/>
      <c r="I25" s="194"/>
      <c r="J25" s="194"/>
      <c r="K25" s="194"/>
      <c r="L25" s="194"/>
      <c r="M25" s="194"/>
      <c r="N25" s="194"/>
      <c r="O25" s="194"/>
      <c r="P25" s="195"/>
      <c r="Q25" s="93" t="s">
        <v>23</v>
      </c>
      <c r="R25" s="35"/>
      <c r="S25" s="35"/>
      <c r="T25" s="35"/>
      <c r="U25" s="35"/>
      <c r="V25" s="35"/>
      <c r="W25" s="35"/>
      <c r="X25" s="35"/>
      <c r="Y25" s="35"/>
      <c r="Z25" s="35"/>
    </row>
    <row r="26" spans="1:26" ht="40.950000000000003" customHeight="1" x14ac:dyDescent="0.3">
      <c r="A26" s="173" t="s">
        <v>130</v>
      </c>
      <c r="B26" s="165"/>
      <c r="C26" s="165"/>
      <c r="D26" s="169"/>
      <c r="E26" s="201">
        <v>4647</v>
      </c>
      <c r="F26" s="202"/>
      <c r="G26" s="202"/>
      <c r="H26" s="202"/>
      <c r="I26" s="202"/>
      <c r="J26" s="202"/>
      <c r="K26" s="202"/>
      <c r="L26" s="202"/>
      <c r="M26" s="202"/>
      <c r="N26" s="202"/>
      <c r="O26" s="202"/>
      <c r="P26" s="203"/>
      <c r="Q26" s="90" t="s">
        <v>23</v>
      </c>
      <c r="R26" s="35"/>
      <c r="S26" s="35"/>
      <c r="T26" s="35"/>
      <c r="U26" s="35"/>
      <c r="V26" s="35"/>
      <c r="W26" s="35"/>
      <c r="X26" s="35"/>
      <c r="Y26" s="35"/>
      <c r="Z26" s="35"/>
    </row>
    <row r="27" spans="1:26" ht="48.6" customHeight="1" x14ac:dyDescent="0.3">
      <c r="A27" s="174" t="s">
        <v>155</v>
      </c>
      <c r="B27" s="204"/>
      <c r="C27" s="204"/>
      <c r="D27" s="205"/>
      <c r="E27" s="206">
        <v>300000</v>
      </c>
      <c r="F27" s="207"/>
      <c r="G27" s="207"/>
      <c r="H27" s="207"/>
      <c r="I27" s="207"/>
      <c r="J27" s="207"/>
      <c r="K27" s="207"/>
      <c r="L27" s="207"/>
      <c r="M27" s="207"/>
      <c r="N27" s="207"/>
      <c r="O27" s="207"/>
      <c r="P27" s="208"/>
      <c r="Q27" s="23" t="s">
        <v>23</v>
      </c>
      <c r="R27" s="35"/>
      <c r="S27" s="35"/>
      <c r="T27" s="35"/>
      <c r="U27" s="35"/>
      <c r="V27" s="35"/>
      <c r="W27" s="35"/>
      <c r="X27" s="35"/>
      <c r="Y27" s="35"/>
      <c r="Z27" s="35"/>
    </row>
    <row r="28" spans="1:26" ht="24" customHeight="1" x14ac:dyDescent="0.3">
      <c r="A28" s="173" t="s">
        <v>135</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65"/>
      <c r="B29" s="165"/>
      <c r="C29" s="165"/>
      <c r="D29" s="165"/>
      <c r="E29" s="33">
        <v>13372.857310918409</v>
      </c>
      <c r="F29" s="33">
        <v>18994.433913543515</v>
      </c>
      <c r="G29" s="33">
        <v>17102.142444175835</v>
      </c>
      <c r="H29" s="33">
        <v>14278.59171372751</v>
      </c>
      <c r="I29" s="33">
        <v>14209.145610002393</v>
      </c>
      <c r="J29" s="33">
        <v>12597.444639623816</v>
      </c>
      <c r="K29" s="33">
        <v>10520.339472013333</v>
      </c>
      <c r="L29" s="33">
        <v>11607.221351917662</v>
      </c>
      <c r="M29" s="33">
        <v>12392.82212099756</v>
      </c>
      <c r="N29" s="33">
        <v>9452.9289866475447</v>
      </c>
      <c r="O29" s="33">
        <v>10671.296775214558</v>
      </c>
      <c r="P29" s="33">
        <v>10152.964370474985</v>
      </c>
      <c r="Q29" s="23" t="s">
        <v>23</v>
      </c>
      <c r="R29" s="35"/>
      <c r="S29" s="35"/>
      <c r="T29" s="35"/>
      <c r="U29" s="35"/>
      <c r="V29" s="35"/>
      <c r="W29" s="35"/>
      <c r="X29" s="35"/>
      <c r="Y29" s="35"/>
      <c r="Z29" s="35"/>
    </row>
    <row r="30" spans="1:26" ht="39.6" customHeight="1" x14ac:dyDescent="0.3">
      <c r="A30" s="173" t="s">
        <v>136</v>
      </c>
      <c r="B30" s="165"/>
      <c r="C30" s="165"/>
      <c r="D30" s="165"/>
      <c r="E30" s="209">
        <v>19763</v>
      </c>
      <c r="F30" s="189"/>
      <c r="G30" s="189"/>
      <c r="H30" s="189"/>
      <c r="I30" s="189"/>
      <c r="J30" s="189"/>
      <c r="K30" s="189"/>
      <c r="L30" s="189"/>
      <c r="M30" s="189"/>
      <c r="N30" s="189"/>
      <c r="O30" s="189"/>
      <c r="P30" s="210"/>
      <c r="Q30" s="23" t="s">
        <v>23</v>
      </c>
      <c r="R30" s="35"/>
      <c r="S30" s="35"/>
      <c r="T30" s="35"/>
      <c r="U30" s="35"/>
      <c r="V30" s="35"/>
      <c r="W30" s="35"/>
      <c r="X30" s="35"/>
      <c r="Y30" s="35"/>
      <c r="Z30" s="35"/>
    </row>
    <row r="31" spans="1:26" ht="24" customHeight="1" x14ac:dyDescent="0.3">
      <c r="A31" s="196" t="s">
        <v>137</v>
      </c>
      <c r="B31" s="197"/>
      <c r="C31" s="197"/>
      <c r="D31" s="197"/>
      <c r="E31" s="102" t="s">
        <v>11</v>
      </c>
      <c r="F31" s="102" t="s">
        <v>12</v>
      </c>
      <c r="G31" s="102" t="s">
        <v>13</v>
      </c>
      <c r="H31" s="102" t="s">
        <v>14</v>
      </c>
      <c r="I31" s="102" t="s">
        <v>15</v>
      </c>
      <c r="J31" s="102" t="s">
        <v>16</v>
      </c>
      <c r="K31" s="102" t="s">
        <v>17</v>
      </c>
      <c r="L31" s="102" t="s">
        <v>18</v>
      </c>
      <c r="M31" s="102" t="s">
        <v>19</v>
      </c>
      <c r="N31" s="102" t="s">
        <v>20</v>
      </c>
      <c r="O31" s="102" t="s">
        <v>21</v>
      </c>
      <c r="P31" s="102" t="s">
        <v>22</v>
      </c>
      <c r="Q31" s="23"/>
      <c r="R31" s="35"/>
      <c r="S31" s="35"/>
      <c r="T31" s="35"/>
      <c r="U31" s="35"/>
      <c r="V31" s="35"/>
      <c r="W31" s="35"/>
      <c r="X31" s="35"/>
      <c r="Y31" s="35"/>
      <c r="Z31" s="35"/>
    </row>
    <row r="32" spans="1:26" ht="24" customHeight="1" x14ac:dyDescent="0.3">
      <c r="A32" s="197"/>
      <c r="B32" s="197"/>
      <c r="C32" s="197"/>
      <c r="D32" s="197"/>
      <c r="E32" s="33">
        <v>20000</v>
      </c>
      <c r="F32" s="33">
        <v>20000</v>
      </c>
      <c r="G32" s="33">
        <v>20000</v>
      </c>
      <c r="H32" s="33">
        <v>20000</v>
      </c>
      <c r="I32" s="33">
        <v>20000</v>
      </c>
      <c r="J32" s="33">
        <v>20000</v>
      </c>
      <c r="K32" s="33">
        <v>20000</v>
      </c>
      <c r="L32" s="33">
        <v>20000</v>
      </c>
      <c r="M32" s="33">
        <v>20000</v>
      </c>
      <c r="N32" s="33">
        <v>20000</v>
      </c>
      <c r="O32" s="33">
        <v>20000</v>
      </c>
      <c r="P32" s="33">
        <v>20000</v>
      </c>
      <c r="Q32" s="23" t="s">
        <v>23</v>
      </c>
      <c r="R32" s="35"/>
      <c r="S32" s="35"/>
      <c r="T32" s="35"/>
      <c r="U32" s="35"/>
      <c r="V32" s="35"/>
      <c r="W32" s="35"/>
      <c r="X32" s="35"/>
      <c r="Y32" s="35"/>
      <c r="Z32" s="35"/>
    </row>
    <row r="33" spans="1:26" ht="24" customHeight="1" x14ac:dyDescent="0.3">
      <c r="A33" s="173" t="s">
        <v>81</v>
      </c>
      <c r="B33" s="165"/>
      <c r="C33" s="165"/>
      <c r="D33" s="165"/>
      <c r="E33" s="102" t="s">
        <v>11</v>
      </c>
      <c r="F33" s="102" t="s">
        <v>12</v>
      </c>
      <c r="G33" s="102" t="s">
        <v>13</v>
      </c>
      <c r="H33" s="102" t="s">
        <v>14</v>
      </c>
      <c r="I33" s="102" t="s">
        <v>15</v>
      </c>
      <c r="J33" s="102" t="s">
        <v>16</v>
      </c>
      <c r="K33" s="102" t="s">
        <v>17</v>
      </c>
      <c r="L33" s="102" t="s">
        <v>18</v>
      </c>
      <c r="M33" s="102" t="s">
        <v>19</v>
      </c>
      <c r="N33" s="102" t="s">
        <v>20</v>
      </c>
      <c r="O33" s="102" t="s">
        <v>21</v>
      </c>
      <c r="P33" s="102" t="s">
        <v>22</v>
      </c>
      <c r="Q33" s="23"/>
      <c r="R33" s="35"/>
      <c r="S33" s="35"/>
      <c r="T33" s="35"/>
      <c r="U33" s="35"/>
      <c r="V33" s="35"/>
      <c r="W33" s="35"/>
      <c r="X33" s="35"/>
      <c r="Y33" s="35"/>
      <c r="Z33" s="35"/>
    </row>
    <row r="34" spans="1:26" ht="24" customHeight="1" x14ac:dyDescent="0.3">
      <c r="A34" s="165"/>
      <c r="B34" s="165"/>
      <c r="C34" s="165"/>
      <c r="D34" s="165"/>
      <c r="E34" s="33">
        <v>9382</v>
      </c>
      <c r="F34" s="33">
        <v>18547</v>
      </c>
      <c r="G34" s="33">
        <v>21364</v>
      </c>
      <c r="H34" s="33">
        <v>8187</v>
      </c>
      <c r="I34" s="33">
        <v>6849</v>
      </c>
      <c r="J34" s="33">
        <v>5929</v>
      </c>
      <c r="K34" s="33">
        <v>5450</v>
      </c>
      <c r="L34" s="33">
        <v>6639</v>
      </c>
      <c r="M34" s="33">
        <v>7272</v>
      </c>
      <c r="N34" s="33">
        <v>5300</v>
      </c>
      <c r="O34" s="33">
        <v>6520</v>
      </c>
      <c r="P34" s="33">
        <v>5933</v>
      </c>
      <c r="Q34" s="23" t="s">
        <v>23</v>
      </c>
      <c r="R34" s="35"/>
      <c r="S34" s="35"/>
      <c r="T34" s="35"/>
      <c r="U34" s="35"/>
      <c r="V34" s="35"/>
      <c r="W34" s="35"/>
      <c r="X34" s="35"/>
      <c r="Y34" s="35"/>
      <c r="Z34" s="35"/>
    </row>
    <row r="35" spans="1:26" ht="24" customHeight="1" x14ac:dyDescent="0.3">
      <c r="A35" s="165" t="s">
        <v>10</v>
      </c>
      <c r="B35" s="165"/>
      <c r="C35" s="165"/>
      <c r="D35" s="165"/>
      <c r="E35" s="198">
        <v>9364</v>
      </c>
      <c r="F35" s="199"/>
      <c r="G35" s="199"/>
      <c r="H35" s="199"/>
      <c r="I35" s="199"/>
      <c r="J35" s="199"/>
      <c r="K35" s="199"/>
      <c r="L35" s="199"/>
      <c r="M35" s="199"/>
      <c r="N35" s="199"/>
      <c r="O35" s="199"/>
      <c r="P35" s="200"/>
      <c r="Q35" s="23" t="s">
        <v>23</v>
      </c>
      <c r="R35" s="35"/>
      <c r="S35" s="35"/>
      <c r="T35" s="35"/>
      <c r="U35" s="35"/>
      <c r="V35" s="35"/>
      <c r="W35" s="35"/>
      <c r="X35" s="35"/>
      <c r="Y35" s="35"/>
      <c r="Z35" s="35"/>
    </row>
    <row r="36" spans="1:26" x14ac:dyDescent="0.3">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3">
      <c r="A37" s="35" t="s">
        <v>167</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3">
      <c r="A38" s="35"/>
      <c r="B38" s="87" t="s">
        <v>150</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58</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101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35" t="s">
        <v>146</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t="s">
        <v>168</v>
      </c>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35" t="s">
        <v>100</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149</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99</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sheetData>
  <sheetProtection algorithmName="SHA-512" hashValue="W9UHbpSU9/vvdvNv4UELv7it07E36Q3erqVCF88jNNV20/TALSkXWrbjCW8SazVmm2F5MHKoNY97kDjd/JMUDg==" saltValue="w2u6iC3KTu7wHVjFOC9yxQ==" spinCount="100000" sheet="1" objects="1" scenarios="1"/>
  <dataConsolidate/>
  <mergeCells count="37">
    <mergeCell ref="A25:D25"/>
    <mergeCell ref="E25:P25"/>
    <mergeCell ref="A31:D32"/>
    <mergeCell ref="A33:D34"/>
    <mergeCell ref="A35:D35"/>
    <mergeCell ref="E35:P35"/>
    <mergeCell ref="A26:D26"/>
    <mergeCell ref="E26:P26"/>
    <mergeCell ref="A27:D27"/>
    <mergeCell ref="E27:P27"/>
    <mergeCell ref="A28:D29"/>
    <mergeCell ref="A30:D30"/>
    <mergeCell ref="E30:P30"/>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35:P35">
    <cfRule type="cellIs" dxfId="44" priority="1" operator="lessThan">
      <formula>1000</formula>
    </cfRule>
    <cfRule type="cellIs" dxfId="43" priority="2" operator="greaterThan">
      <formula>#REF!</formula>
    </cfRule>
  </conditionalFormatting>
  <pageMargins left="0.11811023622047245" right="0.11811023622047245" top="0.35433070866141736" bottom="0.35433070866141736"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0</xdr:col>
                    <xdr:colOff>160020</xdr:colOff>
                    <xdr:row>7</xdr:row>
                    <xdr:rowOff>152400</xdr:rowOff>
                  </from>
                  <to>
                    <xdr:col>1</xdr:col>
                    <xdr:colOff>99060</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Q40"/>
  <sheetViews>
    <sheetView workbookViewId="0">
      <selection activeCell="A6" sqref="A6: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68" t="s">
        <v>0</v>
      </c>
      <c r="B2" s="269"/>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0" t="s">
        <v>151</v>
      </c>
      <c r="B4" s="270"/>
      <c r="C4" s="270"/>
      <c r="D4" s="270"/>
      <c r="E4" s="270"/>
      <c r="F4" s="270"/>
      <c r="G4" s="270"/>
      <c r="H4" s="270"/>
      <c r="I4" s="270"/>
      <c r="J4" s="270"/>
      <c r="K4" s="270"/>
      <c r="L4" s="270"/>
      <c r="M4" s="270"/>
      <c r="N4" s="270"/>
      <c r="O4" s="270"/>
      <c r="P4" s="270"/>
      <c r="Q4" s="270"/>
    </row>
    <row r="5" spans="1:17" ht="16.2" x14ac:dyDescent="0.3">
      <c r="A5" s="7"/>
      <c r="B5" s="7"/>
      <c r="C5" s="7"/>
      <c r="D5" s="7"/>
      <c r="E5" s="7"/>
      <c r="F5" s="7"/>
      <c r="G5" s="7"/>
      <c r="H5" s="7"/>
      <c r="I5" s="7"/>
      <c r="J5" s="7"/>
      <c r="K5" s="7"/>
      <c r="L5" s="7"/>
      <c r="M5" s="7"/>
      <c r="N5" s="7"/>
      <c r="O5" s="7"/>
      <c r="P5" s="7"/>
      <c r="Q5" s="7"/>
    </row>
    <row r="6" spans="1:17" ht="16.2" x14ac:dyDescent="0.3">
      <c r="A6" s="270" t="s">
        <v>40</v>
      </c>
      <c r="B6" s="270"/>
      <c r="C6" s="270"/>
      <c r="D6" s="270"/>
      <c r="E6" s="270"/>
      <c r="F6" s="270"/>
      <c r="G6" s="270"/>
      <c r="H6" s="270"/>
      <c r="I6" s="270"/>
      <c r="J6" s="270"/>
      <c r="K6" s="270"/>
      <c r="L6" s="270"/>
      <c r="M6" s="270"/>
      <c r="N6" s="270"/>
      <c r="O6" s="270"/>
      <c r="P6" s="270"/>
      <c r="Q6" s="270"/>
    </row>
    <row r="7" spans="1:17" ht="16.2" x14ac:dyDescent="0.3">
      <c r="A7" s="48"/>
      <c r="B7" s="48"/>
      <c r="C7" s="48"/>
      <c r="D7" s="48"/>
      <c r="E7" s="48"/>
      <c r="F7" s="48"/>
      <c r="G7" s="48"/>
      <c r="H7" s="48"/>
      <c r="I7" s="48"/>
      <c r="J7" s="48"/>
      <c r="K7" s="48"/>
      <c r="L7" s="48"/>
      <c r="M7" s="48"/>
      <c r="N7" s="48"/>
      <c r="O7" s="48"/>
      <c r="P7" s="48"/>
      <c r="Q7" s="48"/>
    </row>
    <row r="8" spans="1:17" ht="16.2" x14ac:dyDescent="0.3">
      <c r="A8" s="49" t="s">
        <v>102</v>
      </c>
      <c r="B8" s="48"/>
      <c r="C8" s="48"/>
      <c r="D8" s="48"/>
      <c r="E8" s="48"/>
      <c r="F8" s="48"/>
      <c r="G8" s="48"/>
      <c r="H8" s="48"/>
      <c r="I8" s="48"/>
      <c r="J8" s="48"/>
      <c r="K8" s="48"/>
      <c r="L8" s="48"/>
      <c r="M8" s="48"/>
      <c r="N8" s="48"/>
      <c r="O8" s="48"/>
      <c r="P8" s="48"/>
      <c r="Q8" s="48"/>
    </row>
    <row r="9" spans="1:17" ht="16.2" x14ac:dyDescent="0.3">
      <c r="A9" s="48"/>
      <c r="B9" s="49" t="s">
        <v>103</v>
      </c>
      <c r="C9" s="48"/>
      <c r="D9" s="48"/>
      <c r="E9" s="48"/>
      <c r="F9" s="48"/>
      <c r="G9" s="48"/>
      <c r="H9" s="48"/>
      <c r="I9" s="48"/>
      <c r="J9" s="48"/>
      <c r="K9" s="48"/>
      <c r="L9" s="48"/>
      <c r="M9" s="48"/>
      <c r="N9" s="48"/>
      <c r="O9" s="48"/>
      <c r="P9" s="48"/>
      <c r="Q9" s="48"/>
    </row>
    <row r="10" spans="1:17" ht="16.2" x14ac:dyDescent="0.3">
      <c r="C10" s="7"/>
      <c r="D10" s="7"/>
      <c r="E10" s="7"/>
      <c r="F10" s="7"/>
      <c r="G10" s="7"/>
      <c r="H10" s="7"/>
      <c r="I10" s="7"/>
      <c r="J10" s="7"/>
      <c r="K10" s="7"/>
      <c r="L10" s="7"/>
      <c r="M10" s="7"/>
      <c r="N10" s="7"/>
      <c r="O10" s="7"/>
      <c r="P10" s="7"/>
      <c r="Q10" s="7"/>
    </row>
    <row r="11" spans="1:17" ht="16.2" x14ac:dyDescent="0.3">
      <c r="A11" s="28"/>
      <c r="B11" s="28"/>
      <c r="C11" s="28"/>
      <c r="D11" s="28"/>
      <c r="E11" s="28"/>
      <c r="F11" s="28"/>
      <c r="G11" s="28"/>
      <c r="H11" s="28"/>
      <c r="I11" s="28"/>
      <c r="J11" s="28"/>
      <c r="K11" s="28"/>
      <c r="L11" s="28"/>
      <c r="M11" s="164" t="s">
        <v>75</v>
      </c>
      <c r="N11" s="164"/>
      <c r="O11" s="164"/>
      <c r="P11" s="164"/>
      <c r="Q11" s="164"/>
    </row>
    <row r="12" spans="1:17" ht="24" customHeight="1" x14ac:dyDescent="0.3">
      <c r="A12" s="165" t="s">
        <v>1</v>
      </c>
      <c r="B12" s="165"/>
      <c r="C12" s="165"/>
      <c r="D12" s="165"/>
      <c r="E12" s="169" t="s">
        <v>24</v>
      </c>
      <c r="F12" s="184"/>
      <c r="G12" s="184"/>
      <c r="H12" s="184"/>
      <c r="I12" s="184"/>
      <c r="J12" s="184"/>
      <c r="K12" s="184"/>
      <c r="L12" s="184"/>
      <c r="M12" s="184"/>
      <c r="N12" s="184"/>
      <c r="O12" s="184"/>
      <c r="P12" s="271"/>
      <c r="Q12" s="24" t="s">
        <v>2</v>
      </c>
    </row>
    <row r="13" spans="1:17" ht="24" customHeight="1" x14ac:dyDescent="0.3">
      <c r="A13" s="165" t="s">
        <v>3</v>
      </c>
      <c r="B13" s="165"/>
      <c r="C13" s="165"/>
      <c r="D13" s="165"/>
      <c r="E13" s="272">
        <f>【調達AX】合計!E13</f>
        <v>0</v>
      </c>
      <c r="F13" s="273"/>
      <c r="G13" s="273"/>
      <c r="H13" s="273"/>
      <c r="I13" s="273"/>
      <c r="J13" s="273"/>
      <c r="K13" s="273"/>
      <c r="L13" s="273"/>
      <c r="M13" s="273"/>
      <c r="N13" s="273"/>
      <c r="O13" s="273"/>
      <c r="P13" s="274"/>
      <c r="Q13" s="5"/>
    </row>
    <row r="14" spans="1:17" ht="30" customHeight="1" x14ac:dyDescent="0.3">
      <c r="A14" s="279" t="s">
        <v>4</v>
      </c>
      <c r="B14" s="279"/>
      <c r="C14" s="279"/>
      <c r="D14" s="279"/>
      <c r="E14" s="276">
        <f>【調達AX】合計!E14</f>
        <v>0</v>
      </c>
      <c r="F14" s="277"/>
      <c r="G14" s="277"/>
      <c r="H14" s="277"/>
      <c r="I14" s="277"/>
      <c r="J14" s="277"/>
      <c r="K14" s="277"/>
      <c r="L14" s="277"/>
      <c r="M14" s="277"/>
      <c r="N14" s="277"/>
      <c r="O14" s="277"/>
      <c r="P14" s="278"/>
      <c r="Q14" s="114"/>
    </row>
    <row r="15" spans="1:17" ht="24" customHeight="1" x14ac:dyDescent="0.3">
      <c r="A15" s="275" t="s">
        <v>5</v>
      </c>
      <c r="B15" s="275"/>
      <c r="C15" s="275"/>
      <c r="D15" s="275"/>
      <c r="E15" s="276">
        <f>【調達AX】合計!E15</f>
        <v>0</v>
      </c>
      <c r="F15" s="277"/>
      <c r="G15" s="277"/>
      <c r="H15" s="277"/>
      <c r="I15" s="277"/>
      <c r="J15" s="277"/>
      <c r="K15" s="277"/>
      <c r="L15" s="277"/>
      <c r="M15" s="277"/>
      <c r="N15" s="277"/>
      <c r="O15" s="277"/>
      <c r="P15" s="278"/>
      <c r="Q15" s="114"/>
    </row>
    <row r="16" spans="1:17" ht="24" customHeight="1" x14ac:dyDescent="0.3">
      <c r="A16" s="275" t="s">
        <v>6</v>
      </c>
      <c r="B16" s="275"/>
      <c r="C16" s="275"/>
      <c r="D16" s="275"/>
      <c r="E16" s="276">
        <f>【調達AX】合計!E16</f>
        <v>0</v>
      </c>
      <c r="F16" s="277"/>
      <c r="G16" s="277"/>
      <c r="H16" s="277"/>
      <c r="I16" s="277"/>
      <c r="J16" s="277"/>
      <c r="K16" s="277"/>
      <c r="L16" s="277"/>
      <c r="M16" s="277"/>
      <c r="N16" s="277"/>
      <c r="O16" s="277"/>
      <c r="P16" s="278"/>
      <c r="Q16" s="114"/>
    </row>
    <row r="17" spans="1:17" ht="24" customHeight="1" x14ac:dyDescent="0.3">
      <c r="A17" s="275" t="s">
        <v>7</v>
      </c>
      <c r="B17" s="275"/>
      <c r="C17" s="275"/>
      <c r="D17" s="275"/>
      <c r="E17" s="276">
        <f>【調達AX】合計!E17</f>
        <v>0</v>
      </c>
      <c r="F17" s="277"/>
      <c r="G17" s="277"/>
      <c r="H17" s="277"/>
      <c r="I17" s="277"/>
      <c r="J17" s="277"/>
      <c r="K17" s="277"/>
      <c r="L17" s="277"/>
      <c r="M17" s="277"/>
      <c r="N17" s="277"/>
      <c r="O17" s="277"/>
      <c r="P17" s="278"/>
      <c r="Q17" s="115" t="s">
        <v>23</v>
      </c>
    </row>
    <row r="18" spans="1:17" ht="24" customHeight="1" x14ac:dyDescent="0.3">
      <c r="A18" s="275" t="s">
        <v>41</v>
      </c>
      <c r="B18" s="275"/>
      <c r="C18" s="275"/>
      <c r="D18" s="275"/>
      <c r="E18" s="276">
        <f>【調達AX】合計!E18</f>
        <v>0</v>
      </c>
      <c r="F18" s="277"/>
      <c r="G18" s="277"/>
      <c r="H18" s="277"/>
      <c r="I18" s="277"/>
      <c r="J18" s="277"/>
      <c r="K18" s="277"/>
      <c r="L18" s="277"/>
      <c r="M18" s="277"/>
      <c r="N18" s="277"/>
      <c r="O18" s="277"/>
      <c r="P18" s="278"/>
      <c r="Q18" s="115" t="s">
        <v>23</v>
      </c>
    </row>
    <row r="19" spans="1:17" ht="24" customHeight="1" x14ac:dyDescent="0.3">
      <c r="A19" s="275" t="s">
        <v>42</v>
      </c>
      <c r="B19" s="275"/>
      <c r="C19" s="275"/>
      <c r="D19" s="275"/>
      <c r="E19" s="276" t="str">
        <f>【調達AX】合計!E19</f>
        <v>－</v>
      </c>
      <c r="F19" s="277"/>
      <c r="G19" s="277"/>
      <c r="H19" s="277"/>
      <c r="I19" s="277"/>
      <c r="J19" s="277"/>
      <c r="K19" s="277"/>
      <c r="L19" s="277"/>
      <c r="M19" s="277"/>
      <c r="N19" s="277"/>
      <c r="O19" s="277"/>
      <c r="P19" s="278"/>
      <c r="Q19" s="115" t="s">
        <v>23</v>
      </c>
    </row>
    <row r="20" spans="1:17" ht="24" customHeight="1" x14ac:dyDescent="0.3">
      <c r="A20" s="279" t="s">
        <v>132</v>
      </c>
      <c r="B20" s="275"/>
      <c r="C20" s="275"/>
      <c r="D20" s="275"/>
      <c r="E20" s="115" t="s">
        <v>11</v>
      </c>
      <c r="F20" s="115" t="s">
        <v>12</v>
      </c>
      <c r="G20" s="115" t="s">
        <v>13</v>
      </c>
      <c r="H20" s="115" t="s">
        <v>14</v>
      </c>
      <c r="I20" s="115" t="s">
        <v>15</v>
      </c>
      <c r="J20" s="115" t="s">
        <v>16</v>
      </c>
      <c r="K20" s="115" t="s">
        <v>17</v>
      </c>
      <c r="L20" s="115" t="s">
        <v>18</v>
      </c>
      <c r="M20" s="115" t="s">
        <v>19</v>
      </c>
      <c r="N20" s="115" t="s">
        <v>20</v>
      </c>
      <c r="O20" s="115" t="s">
        <v>21</v>
      </c>
      <c r="P20" s="115" t="s">
        <v>22</v>
      </c>
      <c r="Q20" s="114"/>
    </row>
    <row r="21" spans="1:17" ht="24" customHeight="1" x14ac:dyDescent="0.3">
      <c r="A21" s="275"/>
      <c r="B21" s="275"/>
      <c r="C21" s="275"/>
      <c r="D21" s="275"/>
      <c r="E21" s="116">
        <f>【調達AX】合計!E29</f>
        <v>0</v>
      </c>
      <c r="F21" s="116">
        <f>【調達AX】合計!F29</f>
        <v>0</v>
      </c>
      <c r="G21" s="116">
        <f>【調達AX】合計!G29</f>
        <v>0</v>
      </c>
      <c r="H21" s="116">
        <f>【調達AX】合計!H29</f>
        <v>0</v>
      </c>
      <c r="I21" s="116">
        <f>【調達AX】合計!I29</f>
        <v>0</v>
      </c>
      <c r="J21" s="116">
        <f>【調達AX】合計!J29</f>
        <v>0</v>
      </c>
      <c r="K21" s="116">
        <f>【調達AX】合計!K29</f>
        <v>0</v>
      </c>
      <c r="L21" s="116">
        <f>【調達AX】合計!L29</f>
        <v>0</v>
      </c>
      <c r="M21" s="116">
        <f>【調達AX】合計!M29</f>
        <v>0</v>
      </c>
      <c r="N21" s="116">
        <f>【調達AX】合計!N29</f>
        <v>0</v>
      </c>
      <c r="O21" s="116">
        <f>【調達AX】合計!O29</f>
        <v>0</v>
      </c>
      <c r="P21" s="116">
        <f>【調達AX】合計!P29</f>
        <v>0</v>
      </c>
      <c r="Q21" s="115" t="s">
        <v>23</v>
      </c>
    </row>
    <row r="22" spans="1:17" ht="30.6" customHeight="1" x14ac:dyDescent="0.3">
      <c r="A22" s="279" t="s">
        <v>133</v>
      </c>
      <c r="B22" s="275"/>
      <c r="C22" s="275"/>
      <c r="D22" s="275"/>
      <c r="E22" s="283" t="e">
        <f>【調達AX】合計!E30</f>
        <v>#N/A</v>
      </c>
      <c r="F22" s="284"/>
      <c r="G22" s="284"/>
      <c r="H22" s="284"/>
      <c r="I22" s="284"/>
      <c r="J22" s="284"/>
      <c r="K22" s="284"/>
      <c r="L22" s="284"/>
      <c r="M22" s="284"/>
      <c r="N22" s="284"/>
      <c r="O22" s="284"/>
      <c r="P22" s="285"/>
      <c r="Q22" s="115" t="s">
        <v>23</v>
      </c>
    </row>
    <row r="23" spans="1:17" ht="24" customHeight="1" x14ac:dyDescent="0.3">
      <c r="A23" s="286" t="s">
        <v>134</v>
      </c>
      <c r="B23" s="287"/>
      <c r="C23" s="287"/>
      <c r="D23" s="287"/>
      <c r="E23" s="24" t="s">
        <v>11</v>
      </c>
      <c r="F23" s="24" t="s">
        <v>12</v>
      </c>
      <c r="G23" s="24" t="s">
        <v>13</v>
      </c>
      <c r="H23" s="24" t="s">
        <v>14</v>
      </c>
      <c r="I23" s="24" t="s">
        <v>15</v>
      </c>
      <c r="J23" s="24" t="s">
        <v>16</v>
      </c>
      <c r="K23" s="24" t="s">
        <v>17</v>
      </c>
      <c r="L23" s="24" t="s">
        <v>18</v>
      </c>
      <c r="M23" s="24" t="s">
        <v>19</v>
      </c>
      <c r="N23" s="24" t="s">
        <v>20</v>
      </c>
      <c r="O23" s="24" t="s">
        <v>21</v>
      </c>
      <c r="P23" s="24" t="s">
        <v>22</v>
      </c>
      <c r="Q23" s="5"/>
    </row>
    <row r="24" spans="1:17" ht="24" customHeight="1" x14ac:dyDescent="0.3">
      <c r="A24" s="287"/>
      <c r="B24" s="287"/>
      <c r="C24" s="287"/>
      <c r="D24" s="287"/>
      <c r="E24" s="117">
        <f>【調達AX】合計!E34+ROUND(【調達AX】合計!E24,0)</f>
        <v>0</v>
      </c>
      <c r="F24" s="117">
        <f>【調達AX】合計!F34+ROUND(【調達AX】合計!F24,0)</f>
        <v>0</v>
      </c>
      <c r="G24" s="117">
        <f>【調達AX】合計!G34+ROUND(【調達AX】合計!G24,0)</f>
        <v>0</v>
      </c>
      <c r="H24" s="117">
        <f>【調達AX】合計!H34+ROUND(【調達AX】合計!H24,0)</f>
        <v>0</v>
      </c>
      <c r="I24" s="117">
        <f>【調達AX】合計!I34+ROUND(【調達AX】合計!I24,0)</f>
        <v>0</v>
      </c>
      <c r="J24" s="117">
        <f>【調達AX】合計!J34+ROUND(【調達AX】合計!J24,0)</f>
        <v>0</v>
      </c>
      <c r="K24" s="117">
        <f>【調達AX】合計!K34+ROUND(【調達AX】合計!K24,0)</f>
        <v>0</v>
      </c>
      <c r="L24" s="117">
        <f>【調達AX】合計!L34+ROUND(【調達AX】合計!L24,0)</f>
        <v>0</v>
      </c>
      <c r="M24" s="117">
        <f>【調達AX】合計!M34+ROUND(【調達AX】合計!M24,0)</f>
        <v>0</v>
      </c>
      <c r="N24" s="117">
        <f>【調達AX】合計!N34+ROUND(【調達AX】合計!N24,0)</f>
        <v>0</v>
      </c>
      <c r="O24" s="117">
        <f>【調達AX】合計!O34+ROUND(【調達AX】合計!O24,0)</f>
        <v>0</v>
      </c>
      <c r="P24" s="117">
        <f>【調達AX】合計!P34+ROUND(【調達AX】合計!P24,0)</f>
        <v>0</v>
      </c>
      <c r="Q24" s="23" t="s">
        <v>23</v>
      </c>
    </row>
    <row r="25" spans="1:17" ht="24" customHeight="1" x14ac:dyDescent="0.3">
      <c r="A25" s="279" t="s">
        <v>81</v>
      </c>
      <c r="B25" s="275"/>
      <c r="C25" s="275"/>
      <c r="D25" s="275"/>
      <c r="E25" s="115" t="s">
        <v>11</v>
      </c>
      <c r="F25" s="115" t="s">
        <v>12</v>
      </c>
      <c r="G25" s="115" t="s">
        <v>13</v>
      </c>
      <c r="H25" s="115" t="s">
        <v>14</v>
      </c>
      <c r="I25" s="115" t="s">
        <v>15</v>
      </c>
      <c r="J25" s="115" t="s">
        <v>16</v>
      </c>
      <c r="K25" s="115" t="s">
        <v>17</v>
      </c>
      <c r="L25" s="115" t="s">
        <v>18</v>
      </c>
      <c r="M25" s="115" t="s">
        <v>19</v>
      </c>
      <c r="N25" s="115" t="s">
        <v>20</v>
      </c>
      <c r="O25" s="115" t="s">
        <v>21</v>
      </c>
      <c r="P25" s="115" t="s">
        <v>22</v>
      </c>
      <c r="Q25" s="114"/>
    </row>
    <row r="26" spans="1:17" ht="24" customHeight="1" x14ac:dyDescent="0.3">
      <c r="A26" s="275"/>
      <c r="B26" s="275"/>
      <c r="C26" s="275"/>
      <c r="D26" s="275"/>
      <c r="E26" s="116">
        <f>【調達AX】合計!E34</f>
        <v>0</v>
      </c>
      <c r="F26" s="116">
        <f>【調達AX】合計!F34</f>
        <v>0</v>
      </c>
      <c r="G26" s="116">
        <f>【調達AX】合計!G34</f>
        <v>0</v>
      </c>
      <c r="H26" s="116">
        <f>【調達AX】合計!H34</f>
        <v>0</v>
      </c>
      <c r="I26" s="116">
        <f>【調達AX】合計!I34</f>
        <v>0</v>
      </c>
      <c r="J26" s="116">
        <f>【調達AX】合計!J34</f>
        <v>0</v>
      </c>
      <c r="K26" s="116">
        <f>【調達AX】合計!K34</f>
        <v>0</v>
      </c>
      <c r="L26" s="116">
        <f>【調達AX】合計!L34</f>
        <v>0</v>
      </c>
      <c r="M26" s="116">
        <f>【調達AX】合計!M34</f>
        <v>0</v>
      </c>
      <c r="N26" s="116">
        <f>【調達AX】合計!N34</f>
        <v>0</v>
      </c>
      <c r="O26" s="116">
        <f>【調達AX】合計!O34</f>
        <v>0</v>
      </c>
      <c r="P26" s="116">
        <f>【調達AX】合計!P34</f>
        <v>0</v>
      </c>
      <c r="Q26" s="115" t="s">
        <v>23</v>
      </c>
    </row>
    <row r="27" spans="1:17" ht="24" customHeight="1" x14ac:dyDescent="0.3">
      <c r="A27" s="275" t="s">
        <v>10</v>
      </c>
      <c r="B27" s="275"/>
      <c r="C27" s="275"/>
      <c r="D27" s="275"/>
      <c r="E27" s="280" t="e">
        <f>【調達AX】合計!E35</f>
        <v>#DIV/0!</v>
      </c>
      <c r="F27" s="281"/>
      <c r="G27" s="281"/>
      <c r="H27" s="281"/>
      <c r="I27" s="281"/>
      <c r="J27" s="281"/>
      <c r="K27" s="281"/>
      <c r="L27" s="281"/>
      <c r="M27" s="281"/>
      <c r="N27" s="281"/>
      <c r="O27" s="281"/>
      <c r="P27" s="282"/>
      <c r="Q27" s="115" t="s">
        <v>23</v>
      </c>
    </row>
    <row r="28" spans="1:17" x14ac:dyDescent="0.3">
      <c r="A28" s="1" t="s">
        <v>25</v>
      </c>
    </row>
    <row r="29" spans="1:17" x14ac:dyDescent="0.3">
      <c r="A29" s="1" t="s">
        <v>119</v>
      </c>
    </row>
    <row r="30" spans="1:17" x14ac:dyDescent="0.3">
      <c r="B30" s="1" t="s">
        <v>121</v>
      </c>
    </row>
    <row r="31" spans="1:17" x14ac:dyDescent="0.3">
      <c r="B31" s="1" t="s">
        <v>59</v>
      </c>
    </row>
    <row r="32" spans="1:17" x14ac:dyDescent="0.3">
      <c r="B32" s="34" t="s">
        <v>58</v>
      </c>
    </row>
    <row r="33" spans="1:2" x14ac:dyDescent="0.3">
      <c r="B33" s="1" t="s">
        <v>56</v>
      </c>
    </row>
    <row r="34" spans="1:2" x14ac:dyDescent="0.3">
      <c r="B34" s="34" t="s">
        <v>101</v>
      </c>
    </row>
    <row r="35" spans="1:2" x14ac:dyDescent="0.3">
      <c r="B35" s="1" t="s">
        <v>54</v>
      </c>
    </row>
    <row r="37" spans="1:2" x14ac:dyDescent="0.3">
      <c r="A37" s="1" t="s">
        <v>120</v>
      </c>
    </row>
    <row r="38" spans="1:2" x14ac:dyDescent="0.3">
      <c r="B38" s="1" t="s">
        <v>100</v>
      </c>
    </row>
    <row r="39" spans="1:2" x14ac:dyDescent="0.3">
      <c r="B39" s="1" t="s">
        <v>98</v>
      </c>
    </row>
    <row r="40" spans="1:2" x14ac:dyDescent="0.3">
      <c r="B40" s="1" t="s">
        <v>99</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workbookViewId="0">
      <selection activeCell="A6" sqref="A6: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68" t="s">
        <v>0</v>
      </c>
      <c r="B2" s="269"/>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0" t="s">
        <v>118</v>
      </c>
      <c r="B4" s="270"/>
      <c r="C4" s="270"/>
      <c r="D4" s="270"/>
      <c r="E4" s="270"/>
      <c r="F4" s="270"/>
      <c r="G4" s="270"/>
      <c r="H4" s="270"/>
      <c r="I4" s="270"/>
      <c r="J4" s="270"/>
      <c r="K4" s="270"/>
      <c r="L4" s="270"/>
      <c r="M4" s="270"/>
      <c r="N4" s="270"/>
      <c r="O4" s="270"/>
      <c r="P4" s="270"/>
      <c r="Q4" s="270"/>
    </row>
    <row r="5" spans="1:17" ht="16.2" x14ac:dyDescent="0.3">
      <c r="A5" s="7"/>
      <c r="B5" s="7"/>
      <c r="C5" s="7"/>
      <c r="D5" s="7"/>
      <c r="E5" s="7"/>
      <c r="F5" s="7"/>
      <c r="G5" s="7"/>
      <c r="H5" s="7"/>
      <c r="I5" s="7"/>
      <c r="J5" s="7"/>
      <c r="K5" s="7"/>
      <c r="L5" s="7"/>
      <c r="M5" s="7"/>
      <c r="N5" s="7"/>
      <c r="O5" s="7"/>
      <c r="P5" s="7"/>
      <c r="Q5" s="7"/>
    </row>
    <row r="6" spans="1:17" ht="16.2" x14ac:dyDescent="0.3">
      <c r="A6" s="270" t="s">
        <v>52</v>
      </c>
      <c r="B6" s="270"/>
      <c r="C6" s="270"/>
      <c r="D6" s="270"/>
      <c r="E6" s="270"/>
      <c r="F6" s="270"/>
      <c r="G6" s="270"/>
      <c r="H6" s="270"/>
      <c r="I6" s="270"/>
      <c r="J6" s="270"/>
      <c r="K6" s="270"/>
      <c r="L6" s="270"/>
      <c r="M6" s="270"/>
      <c r="N6" s="270"/>
      <c r="O6" s="270"/>
      <c r="P6" s="270"/>
      <c r="Q6" s="270"/>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15" t="str">
        <f>合計!M11</f>
        <v>&lt;会社名&gt;</v>
      </c>
      <c r="N8" s="315"/>
      <c r="O8" s="315"/>
      <c r="P8" s="315"/>
      <c r="Q8" s="315"/>
    </row>
    <row r="9" spans="1:17" ht="24" customHeight="1" x14ac:dyDescent="0.3">
      <c r="A9" s="165" t="s">
        <v>1</v>
      </c>
      <c r="B9" s="165"/>
      <c r="C9" s="165"/>
      <c r="D9" s="165"/>
      <c r="E9" s="169" t="s">
        <v>24</v>
      </c>
      <c r="F9" s="184"/>
      <c r="G9" s="184"/>
      <c r="H9" s="184"/>
      <c r="I9" s="184"/>
      <c r="J9" s="184"/>
      <c r="K9" s="184"/>
      <c r="L9" s="184"/>
      <c r="M9" s="184"/>
      <c r="N9" s="184"/>
      <c r="O9" s="184"/>
      <c r="P9" s="271"/>
      <c r="Q9" s="6" t="s">
        <v>2</v>
      </c>
    </row>
    <row r="10" spans="1:17" ht="24" customHeight="1" x14ac:dyDescent="0.3">
      <c r="A10" s="165" t="s">
        <v>3</v>
      </c>
      <c r="B10" s="165"/>
      <c r="C10" s="165"/>
      <c r="D10" s="165"/>
      <c r="E10" s="294">
        <f>合計!E13</f>
        <v>0</v>
      </c>
      <c r="F10" s="295"/>
      <c r="G10" s="295"/>
      <c r="H10" s="295"/>
      <c r="I10" s="295"/>
      <c r="J10" s="295"/>
      <c r="K10" s="295"/>
      <c r="L10" s="295"/>
      <c r="M10" s="295"/>
      <c r="N10" s="295"/>
      <c r="O10" s="295"/>
      <c r="P10" s="296"/>
      <c r="Q10" s="5"/>
    </row>
    <row r="11" spans="1:17" ht="30" customHeight="1" x14ac:dyDescent="0.3">
      <c r="A11" s="173" t="s">
        <v>4</v>
      </c>
      <c r="B11" s="173"/>
      <c r="C11" s="173"/>
      <c r="D11" s="173"/>
      <c r="E11" s="297">
        <f>合計!E14</f>
        <v>0</v>
      </c>
      <c r="F11" s="298"/>
      <c r="G11" s="298"/>
      <c r="H11" s="298"/>
      <c r="I11" s="298"/>
      <c r="J11" s="298"/>
      <c r="K11" s="298"/>
      <c r="L11" s="298"/>
      <c r="M11" s="298"/>
      <c r="N11" s="298"/>
      <c r="O11" s="298"/>
      <c r="P11" s="299"/>
      <c r="Q11" s="5"/>
    </row>
    <row r="12" spans="1:17" ht="24" customHeight="1" x14ac:dyDescent="0.3">
      <c r="A12" s="165" t="s">
        <v>5</v>
      </c>
      <c r="B12" s="165"/>
      <c r="C12" s="165"/>
      <c r="D12" s="165"/>
      <c r="E12" s="300" t="str">
        <f>'【調達AX】入力(太陽光)'!$E$12</f>
        <v>太陽光</v>
      </c>
      <c r="F12" s="301"/>
      <c r="G12" s="301"/>
      <c r="H12" s="301"/>
      <c r="I12" s="301"/>
      <c r="J12" s="301"/>
      <c r="K12" s="301"/>
      <c r="L12" s="301"/>
      <c r="M12" s="301"/>
      <c r="N12" s="301"/>
      <c r="O12" s="301"/>
      <c r="P12" s="302"/>
      <c r="Q12" s="5"/>
    </row>
    <row r="13" spans="1:17" ht="24" customHeight="1" x14ac:dyDescent="0.3">
      <c r="A13" s="165" t="s">
        <v>6</v>
      </c>
      <c r="B13" s="165"/>
      <c r="C13" s="165"/>
      <c r="D13" s="165"/>
      <c r="E13" s="303">
        <f>合計!E16</f>
        <v>0</v>
      </c>
      <c r="F13" s="304"/>
      <c r="G13" s="304"/>
      <c r="H13" s="304"/>
      <c r="I13" s="304"/>
      <c r="J13" s="304"/>
      <c r="K13" s="304"/>
      <c r="L13" s="304"/>
      <c r="M13" s="304"/>
      <c r="N13" s="304"/>
      <c r="O13" s="304"/>
      <c r="P13" s="305"/>
      <c r="Q13" s="5"/>
    </row>
    <row r="14" spans="1:17" ht="24" customHeight="1" x14ac:dyDescent="0.3">
      <c r="A14" s="165" t="s">
        <v>7</v>
      </c>
      <c r="B14" s="165"/>
      <c r="C14" s="165"/>
      <c r="D14" s="165"/>
      <c r="E14" s="306">
        <f>ROUND('【調達AX】入力(太陽光)'!E14,0)</f>
        <v>0</v>
      </c>
      <c r="F14" s="307"/>
      <c r="G14" s="307"/>
      <c r="H14" s="307"/>
      <c r="I14" s="307"/>
      <c r="J14" s="307"/>
      <c r="K14" s="307"/>
      <c r="L14" s="307"/>
      <c r="M14" s="307"/>
      <c r="N14" s="307"/>
      <c r="O14" s="307"/>
      <c r="P14" s="308"/>
      <c r="Q14" s="3" t="s">
        <v>23</v>
      </c>
    </row>
    <row r="15" spans="1:17" ht="49.95" customHeight="1" x14ac:dyDescent="0.3">
      <c r="A15" s="309" t="s">
        <v>155</v>
      </c>
      <c r="B15" s="310"/>
      <c r="C15" s="310"/>
      <c r="D15" s="311"/>
      <c r="E15" s="312">
        <f>ROUND('【調達AX】入力(太陽光)'!E26,0)</f>
        <v>0</v>
      </c>
      <c r="F15" s="313"/>
      <c r="G15" s="313"/>
      <c r="H15" s="313"/>
      <c r="I15" s="313"/>
      <c r="J15" s="313"/>
      <c r="K15" s="313"/>
      <c r="L15" s="313"/>
      <c r="M15" s="313"/>
      <c r="N15" s="313"/>
      <c r="O15" s="313"/>
      <c r="P15" s="314"/>
      <c r="Q15" s="78" t="s">
        <v>23</v>
      </c>
    </row>
    <row r="16" spans="1:17" ht="24" customHeight="1" x14ac:dyDescent="0.3">
      <c r="A16" s="165" t="s">
        <v>79</v>
      </c>
      <c r="B16" s="165"/>
      <c r="C16" s="165"/>
      <c r="D16" s="165"/>
      <c r="E16" s="223" t="e">
        <f>'計算用(太陽光)'!B83</f>
        <v>#N/A</v>
      </c>
      <c r="F16" s="224"/>
      <c r="G16" s="224"/>
      <c r="H16" s="224"/>
      <c r="I16" s="224"/>
      <c r="J16" s="224"/>
      <c r="K16" s="224"/>
      <c r="L16" s="224"/>
      <c r="M16" s="224"/>
      <c r="N16" s="224"/>
      <c r="O16" s="224"/>
      <c r="P16" s="225"/>
      <c r="Q16" s="4" t="s">
        <v>80</v>
      </c>
    </row>
    <row r="17" spans="1:26" ht="24" customHeight="1" x14ac:dyDescent="0.3">
      <c r="A17" s="165" t="s">
        <v>78</v>
      </c>
      <c r="B17" s="165"/>
      <c r="C17" s="165"/>
      <c r="D17" s="165"/>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3">
      <c r="A18" s="165"/>
      <c r="B18" s="165"/>
      <c r="C18" s="165"/>
      <c r="D18" s="165"/>
      <c r="E18" s="42" t="e">
        <f>'計算用(太陽光)'!N20</f>
        <v>#N/A</v>
      </c>
      <c r="F18" s="42" t="e">
        <f>'計算用(太陽光)'!N21</f>
        <v>#N/A</v>
      </c>
      <c r="G18" s="42" t="e">
        <f>'計算用(太陽光)'!N22</f>
        <v>#N/A</v>
      </c>
      <c r="H18" s="42" t="e">
        <f>'計算用(太陽光)'!N23</f>
        <v>#N/A</v>
      </c>
      <c r="I18" s="42" t="e">
        <f>'計算用(太陽光)'!N24</f>
        <v>#N/A</v>
      </c>
      <c r="J18" s="42" t="e">
        <f>'計算用(太陽光)'!N25</f>
        <v>#N/A</v>
      </c>
      <c r="K18" s="42" t="e">
        <f>'計算用(太陽光)'!N26</f>
        <v>#N/A</v>
      </c>
      <c r="L18" s="42" t="e">
        <f>'計算用(太陽光)'!N27</f>
        <v>#N/A</v>
      </c>
      <c r="M18" s="42" t="e">
        <f>'計算用(太陽光)'!N28</f>
        <v>#N/A</v>
      </c>
      <c r="N18" s="42" t="e">
        <f>'計算用(太陽光)'!N29</f>
        <v>#N/A</v>
      </c>
      <c r="O18" s="42" t="e">
        <f>'計算用(太陽光)'!N30</f>
        <v>#N/A</v>
      </c>
      <c r="P18" s="42" t="e">
        <f>'計算用(太陽光)'!N31</f>
        <v>#N/A</v>
      </c>
      <c r="Q18" s="3" t="s">
        <v>80</v>
      </c>
    </row>
    <row r="19" spans="1:26" ht="24" customHeight="1" x14ac:dyDescent="0.3">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26" ht="24" customHeight="1" x14ac:dyDescent="0.3">
      <c r="A20" s="165"/>
      <c r="B20" s="165"/>
      <c r="C20" s="165"/>
      <c r="D20" s="165"/>
      <c r="E20" s="80">
        <f>'計算用(太陽光)'!N34</f>
        <v>0</v>
      </c>
      <c r="F20" s="80">
        <f>'計算用(太陽光)'!N35</f>
        <v>0</v>
      </c>
      <c r="G20" s="80">
        <f>'計算用(太陽光)'!N36</f>
        <v>0</v>
      </c>
      <c r="H20" s="80">
        <f>'計算用(太陽光)'!N37</f>
        <v>0</v>
      </c>
      <c r="I20" s="80">
        <f>'計算用(太陽光)'!N38</f>
        <v>0</v>
      </c>
      <c r="J20" s="80">
        <f>'計算用(太陽光)'!N39</f>
        <v>0</v>
      </c>
      <c r="K20" s="80">
        <f>'計算用(太陽光)'!N40</f>
        <v>0</v>
      </c>
      <c r="L20" s="80">
        <f>'計算用(太陽光)'!N41</f>
        <v>0</v>
      </c>
      <c r="M20" s="80">
        <f>'計算用(太陽光)'!N42</f>
        <v>0</v>
      </c>
      <c r="N20" s="80">
        <f>'計算用(太陽光)'!N43</f>
        <v>0</v>
      </c>
      <c r="O20" s="80">
        <f>'計算用(太陽光)'!N44</f>
        <v>0</v>
      </c>
      <c r="P20" s="80">
        <f>'計算用(太陽光)'!N45</f>
        <v>0</v>
      </c>
      <c r="Q20" s="23" t="s">
        <v>23</v>
      </c>
    </row>
    <row r="21" spans="1:26" ht="24" customHeight="1" x14ac:dyDescent="0.3">
      <c r="A21" s="165" t="s">
        <v>9</v>
      </c>
      <c r="B21" s="165"/>
      <c r="C21" s="165"/>
      <c r="D21" s="165"/>
      <c r="E21" s="288" t="e">
        <f>ROUND('計算用(太陽光)'!B81,0)</f>
        <v>#N/A</v>
      </c>
      <c r="F21" s="289"/>
      <c r="G21" s="289"/>
      <c r="H21" s="289"/>
      <c r="I21" s="289"/>
      <c r="J21" s="289"/>
      <c r="K21" s="289"/>
      <c r="L21" s="289"/>
      <c r="M21" s="289"/>
      <c r="N21" s="289"/>
      <c r="O21" s="289"/>
      <c r="P21" s="290"/>
      <c r="Q21" s="3" t="s">
        <v>23</v>
      </c>
    </row>
    <row r="22" spans="1:26" ht="24" customHeight="1" x14ac:dyDescent="0.3">
      <c r="A22" s="286" t="s">
        <v>122</v>
      </c>
      <c r="B22" s="287"/>
      <c r="C22" s="287"/>
      <c r="D22" s="287"/>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3">
      <c r="A23" s="287"/>
      <c r="B23" s="287"/>
      <c r="C23" s="287"/>
      <c r="D23" s="287"/>
      <c r="E23" s="81">
        <f>ROUND('【調達AX】入力(太陽光)'!E34,0)</f>
        <v>0</v>
      </c>
      <c r="F23" s="81">
        <f>ROUND('【調達AX】入力(太陽光)'!F34,0)</f>
        <v>0</v>
      </c>
      <c r="G23" s="81">
        <f>ROUND('【調達AX】入力(太陽光)'!G34,0)</f>
        <v>0</v>
      </c>
      <c r="H23" s="81">
        <f>ROUND('【調達AX】入力(太陽光)'!H34,0)</f>
        <v>0</v>
      </c>
      <c r="I23" s="81">
        <f>ROUND('【調達AX】入力(太陽光)'!I34,0)</f>
        <v>0</v>
      </c>
      <c r="J23" s="81">
        <f>ROUND('【調達AX】入力(太陽光)'!J34,0)</f>
        <v>0</v>
      </c>
      <c r="K23" s="81">
        <f>ROUND('【調達AX】入力(太陽光)'!K34,0)</f>
        <v>0</v>
      </c>
      <c r="L23" s="81">
        <f>ROUND('【調達AX】入力(太陽光)'!L34,0)</f>
        <v>0</v>
      </c>
      <c r="M23" s="81">
        <f>ROUND('【調達AX】入力(太陽光)'!M34,0)</f>
        <v>0</v>
      </c>
      <c r="N23" s="81">
        <f>ROUND('【調達AX】入力(太陽光)'!N34,0)</f>
        <v>0</v>
      </c>
      <c r="O23" s="81">
        <f>ROUND('【調達AX】入力(太陽光)'!O34,0)</f>
        <v>0</v>
      </c>
      <c r="P23" s="81">
        <f>ROUND('【調達AX】入力(太陽光)'!P34,0)</f>
        <v>0</v>
      </c>
      <c r="Q23" s="78" t="s">
        <v>23</v>
      </c>
    </row>
    <row r="24" spans="1:26" ht="24" customHeight="1" x14ac:dyDescent="0.3">
      <c r="A24" s="173" t="s">
        <v>81</v>
      </c>
      <c r="B24" s="165"/>
      <c r="C24" s="165"/>
      <c r="D24" s="165"/>
      <c r="E24" s="39" t="s">
        <v>11</v>
      </c>
      <c r="F24" s="39" t="s">
        <v>12</v>
      </c>
      <c r="G24" s="39" t="s">
        <v>13</v>
      </c>
      <c r="H24" s="39" t="s">
        <v>14</v>
      </c>
      <c r="I24" s="39" t="s">
        <v>15</v>
      </c>
      <c r="J24" s="39" t="s">
        <v>16</v>
      </c>
      <c r="K24" s="39" t="s">
        <v>17</v>
      </c>
      <c r="L24" s="39" t="s">
        <v>18</v>
      </c>
      <c r="M24" s="39" t="s">
        <v>19</v>
      </c>
      <c r="N24" s="39" t="s">
        <v>20</v>
      </c>
      <c r="O24" s="39" t="s">
        <v>21</v>
      </c>
      <c r="P24" s="39" t="s">
        <v>22</v>
      </c>
      <c r="Q24" s="5"/>
      <c r="Z24" s="40"/>
    </row>
    <row r="25" spans="1:26" ht="24" customHeight="1" x14ac:dyDescent="0.3">
      <c r="A25" s="165"/>
      <c r="B25" s="165"/>
      <c r="C25" s="165"/>
      <c r="D25" s="165"/>
      <c r="E25" s="81">
        <f>ROUND('計算用(太陽光)'!AD34,0)</f>
        <v>0</v>
      </c>
      <c r="F25" s="81">
        <f>ROUND('計算用(太陽光)'!AD35,0)</f>
        <v>0</v>
      </c>
      <c r="G25" s="81">
        <f>ROUND('計算用(太陽光)'!AD36,0)</f>
        <v>0</v>
      </c>
      <c r="H25" s="81">
        <f>ROUND('計算用(太陽光)'!AD37,0)</f>
        <v>0</v>
      </c>
      <c r="I25" s="81">
        <f>ROUND('計算用(太陽光)'!AD38,0)</f>
        <v>0</v>
      </c>
      <c r="J25" s="81">
        <f>ROUND('計算用(太陽光)'!AD39,0)</f>
        <v>0</v>
      </c>
      <c r="K25" s="81">
        <f>ROUND('計算用(太陽光)'!AD40,0)</f>
        <v>0</v>
      </c>
      <c r="L25" s="81">
        <f>ROUND('計算用(太陽光)'!AD41,0)</f>
        <v>0</v>
      </c>
      <c r="M25" s="81">
        <f>ROUND('計算用(太陽光)'!AD42,0)</f>
        <v>0</v>
      </c>
      <c r="N25" s="81">
        <f>ROUND('計算用(太陽光)'!AD43,0)</f>
        <v>0</v>
      </c>
      <c r="O25" s="81">
        <f>ROUND('計算用(太陽光)'!AD44,0)</f>
        <v>0</v>
      </c>
      <c r="P25" s="81">
        <f>ROUND('計算用(太陽光)'!AD45,0)</f>
        <v>0</v>
      </c>
      <c r="Q25" s="23" t="s">
        <v>23</v>
      </c>
      <c r="Z25" s="40"/>
    </row>
    <row r="26" spans="1:26" ht="24" customHeight="1" x14ac:dyDescent="0.3">
      <c r="A26" s="165" t="s">
        <v>10</v>
      </c>
      <c r="B26" s="165"/>
      <c r="C26" s="165"/>
      <c r="D26" s="165"/>
      <c r="E26" s="291" t="e">
        <f>ROUND('計算用(太陽光)'!R81,0)</f>
        <v>#DIV/0!</v>
      </c>
      <c r="F26" s="292"/>
      <c r="G26" s="292"/>
      <c r="H26" s="292"/>
      <c r="I26" s="292"/>
      <c r="J26" s="292"/>
      <c r="K26" s="292"/>
      <c r="L26" s="292"/>
      <c r="M26" s="292"/>
      <c r="N26" s="292"/>
      <c r="O26" s="292"/>
      <c r="P26" s="293"/>
      <c r="Q26" s="3" t="s">
        <v>23</v>
      </c>
    </row>
    <row r="27" spans="1:26" x14ac:dyDescent="0.3">
      <c r="A27" s="1" t="s">
        <v>25</v>
      </c>
    </row>
    <row r="28" spans="1:26" x14ac:dyDescent="0.3">
      <c r="A28" s="1" t="s">
        <v>119</v>
      </c>
    </row>
    <row r="29" spans="1:26" x14ac:dyDescent="0.3">
      <c r="B29" s="34" t="s">
        <v>71</v>
      </c>
    </row>
    <row r="30" spans="1:26" x14ac:dyDescent="0.3">
      <c r="B30" s="34" t="s">
        <v>60</v>
      </c>
    </row>
    <row r="31" spans="1:26" x14ac:dyDescent="0.3">
      <c r="B31" s="34" t="s">
        <v>61</v>
      </c>
    </row>
    <row r="32" spans="1:26" x14ac:dyDescent="0.3">
      <c r="B32" s="34" t="s">
        <v>69</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1" t="s">
        <v>55</v>
      </c>
    </row>
    <row r="40" spans="1:2" x14ac:dyDescent="0.3">
      <c r="A40" s="1" t="s">
        <v>120</v>
      </c>
    </row>
    <row r="41" spans="1:2" x14ac:dyDescent="0.3">
      <c r="B41" s="1" t="s">
        <v>97</v>
      </c>
    </row>
    <row r="42" spans="1:2" x14ac:dyDescent="0.3">
      <c r="B42" s="1" t="s">
        <v>98</v>
      </c>
    </row>
    <row r="43" spans="1:2" x14ac:dyDescent="0.3">
      <c r="B43" s="1" t="s">
        <v>99</v>
      </c>
    </row>
  </sheetData>
  <dataConsolidate/>
  <mergeCells count="28">
    <mergeCell ref="A6:Q6"/>
    <mergeCell ref="A4:Q4"/>
    <mergeCell ref="A2:B2"/>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E21:P21"/>
    <mergeCell ref="E26:P26"/>
    <mergeCell ref="E9:P9"/>
    <mergeCell ref="E10:P10"/>
    <mergeCell ref="E11:P11"/>
    <mergeCell ref="E12:P12"/>
    <mergeCell ref="E13:P13"/>
    <mergeCell ref="E14:P14"/>
    <mergeCell ref="E16:P16"/>
  </mergeCells>
  <phoneticPr fontId="2"/>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workbookViewId="0">
      <selection activeCell="A6" sqref="A6: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68" t="s">
        <v>0</v>
      </c>
      <c r="B2" s="269"/>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0" t="s">
        <v>118</v>
      </c>
      <c r="B4" s="270"/>
      <c r="C4" s="270"/>
      <c r="D4" s="270"/>
      <c r="E4" s="270"/>
      <c r="F4" s="270"/>
      <c r="G4" s="270"/>
      <c r="H4" s="270"/>
      <c r="I4" s="270"/>
      <c r="J4" s="270"/>
      <c r="K4" s="270"/>
      <c r="L4" s="270"/>
      <c r="M4" s="270"/>
      <c r="N4" s="270"/>
      <c r="O4" s="270"/>
      <c r="P4" s="270"/>
      <c r="Q4" s="270"/>
    </row>
    <row r="5" spans="1:17" ht="16.2" x14ac:dyDescent="0.3">
      <c r="A5" s="7"/>
      <c r="B5" s="7"/>
      <c r="C5" s="7"/>
      <c r="D5" s="7"/>
      <c r="E5" s="7"/>
      <c r="F5" s="7"/>
      <c r="G5" s="7"/>
      <c r="H5" s="7"/>
      <c r="I5" s="7"/>
      <c r="J5" s="7"/>
      <c r="K5" s="7"/>
      <c r="L5" s="7"/>
      <c r="M5" s="7"/>
      <c r="N5" s="7"/>
      <c r="O5" s="7"/>
      <c r="P5" s="7"/>
      <c r="Q5" s="7"/>
    </row>
    <row r="6" spans="1:17" ht="16.2" x14ac:dyDescent="0.3">
      <c r="A6" s="270" t="s">
        <v>52</v>
      </c>
      <c r="B6" s="270"/>
      <c r="C6" s="270"/>
      <c r="D6" s="270"/>
      <c r="E6" s="270"/>
      <c r="F6" s="270"/>
      <c r="G6" s="270"/>
      <c r="H6" s="270"/>
      <c r="I6" s="270"/>
      <c r="J6" s="270"/>
      <c r="K6" s="270"/>
      <c r="L6" s="270"/>
      <c r="M6" s="270"/>
      <c r="N6" s="270"/>
      <c r="O6" s="270"/>
      <c r="P6" s="270"/>
      <c r="Q6" s="270"/>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15" t="str">
        <f>合計!M11</f>
        <v>&lt;会社名&gt;</v>
      </c>
      <c r="N8" s="315"/>
      <c r="O8" s="315"/>
      <c r="P8" s="315"/>
      <c r="Q8" s="315"/>
    </row>
    <row r="9" spans="1:17" ht="24" customHeight="1" x14ac:dyDescent="0.3">
      <c r="A9" s="165" t="s">
        <v>1</v>
      </c>
      <c r="B9" s="165"/>
      <c r="C9" s="165"/>
      <c r="D9" s="165"/>
      <c r="E9" s="169" t="s">
        <v>24</v>
      </c>
      <c r="F9" s="184"/>
      <c r="G9" s="184"/>
      <c r="H9" s="184"/>
      <c r="I9" s="184"/>
      <c r="J9" s="184"/>
      <c r="K9" s="184"/>
      <c r="L9" s="184"/>
      <c r="M9" s="184"/>
      <c r="N9" s="184"/>
      <c r="O9" s="184"/>
      <c r="P9" s="271"/>
      <c r="Q9" s="24" t="s">
        <v>2</v>
      </c>
    </row>
    <row r="10" spans="1:17" ht="24" customHeight="1" x14ac:dyDescent="0.3">
      <c r="A10" s="165" t="s">
        <v>3</v>
      </c>
      <c r="B10" s="165"/>
      <c r="C10" s="165"/>
      <c r="D10" s="165"/>
      <c r="E10" s="294">
        <f>合計!E13</f>
        <v>0</v>
      </c>
      <c r="F10" s="295"/>
      <c r="G10" s="295"/>
      <c r="H10" s="295"/>
      <c r="I10" s="295"/>
      <c r="J10" s="295"/>
      <c r="K10" s="295"/>
      <c r="L10" s="295"/>
      <c r="M10" s="295"/>
      <c r="N10" s="295"/>
      <c r="O10" s="295"/>
      <c r="P10" s="296"/>
      <c r="Q10" s="5"/>
    </row>
    <row r="11" spans="1:17" ht="30" customHeight="1" x14ac:dyDescent="0.3">
      <c r="A11" s="173" t="s">
        <v>4</v>
      </c>
      <c r="B11" s="173"/>
      <c r="C11" s="173"/>
      <c r="D11" s="173"/>
      <c r="E11" s="297">
        <f>合計!E14</f>
        <v>0</v>
      </c>
      <c r="F11" s="298"/>
      <c r="G11" s="298"/>
      <c r="H11" s="298"/>
      <c r="I11" s="298"/>
      <c r="J11" s="298"/>
      <c r="K11" s="298"/>
      <c r="L11" s="298"/>
      <c r="M11" s="298"/>
      <c r="N11" s="298"/>
      <c r="O11" s="298"/>
      <c r="P11" s="299"/>
      <c r="Q11" s="5"/>
    </row>
    <row r="12" spans="1:17" ht="24" customHeight="1" x14ac:dyDescent="0.3">
      <c r="A12" s="165" t="s">
        <v>5</v>
      </c>
      <c r="B12" s="165"/>
      <c r="C12" s="165"/>
      <c r="D12" s="165"/>
      <c r="E12" s="300" t="e">
        <f>#REF!</f>
        <v>#REF!</v>
      </c>
      <c r="F12" s="301"/>
      <c r="G12" s="301"/>
      <c r="H12" s="301"/>
      <c r="I12" s="301"/>
      <c r="J12" s="301"/>
      <c r="K12" s="301"/>
      <c r="L12" s="301"/>
      <c r="M12" s="301"/>
      <c r="N12" s="301"/>
      <c r="O12" s="301"/>
      <c r="P12" s="302"/>
      <c r="Q12" s="5"/>
    </row>
    <row r="13" spans="1:17" ht="24" customHeight="1" x14ac:dyDescent="0.3">
      <c r="A13" s="165" t="s">
        <v>6</v>
      </c>
      <c r="B13" s="165"/>
      <c r="C13" s="165"/>
      <c r="D13" s="165"/>
      <c r="E13" s="303">
        <f>合計!E16</f>
        <v>0</v>
      </c>
      <c r="F13" s="304"/>
      <c r="G13" s="304"/>
      <c r="H13" s="304"/>
      <c r="I13" s="304"/>
      <c r="J13" s="304"/>
      <c r="K13" s="304"/>
      <c r="L13" s="304"/>
      <c r="M13" s="304"/>
      <c r="N13" s="304"/>
      <c r="O13" s="304"/>
      <c r="P13" s="305"/>
      <c r="Q13" s="5"/>
    </row>
    <row r="14" spans="1:17" ht="24" customHeight="1" x14ac:dyDescent="0.3">
      <c r="A14" s="165" t="s">
        <v>7</v>
      </c>
      <c r="B14" s="165"/>
      <c r="C14" s="165"/>
      <c r="D14" s="165"/>
      <c r="E14" s="316">
        <f>'【調達AX】入力(風力)'!E14:P14</f>
        <v>0</v>
      </c>
      <c r="F14" s="317"/>
      <c r="G14" s="317"/>
      <c r="H14" s="317"/>
      <c r="I14" s="317"/>
      <c r="J14" s="317"/>
      <c r="K14" s="317"/>
      <c r="L14" s="317"/>
      <c r="M14" s="317"/>
      <c r="N14" s="317"/>
      <c r="O14" s="317"/>
      <c r="P14" s="318"/>
      <c r="Q14" s="23" t="s">
        <v>23</v>
      </c>
    </row>
    <row r="15" spans="1:17" ht="37.5" customHeight="1" x14ac:dyDescent="0.3">
      <c r="A15" s="309" t="s">
        <v>155</v>
      </c>
      <c r="B15" s="310"/>
      <c r="C15" s="310"/>
      <c r="D15" s="311"/>
      <c r="E15" s="312">
        <f>'【調達AX】入力(風力)'!E26:P26</f>
        <v>0</v>
      </c>
      <c r="F15" s="313"/>
      <c r="G15" s="313"/>
      <c r="H15" s="313"/>
      <c r="I15" s="313"/>
      <c r="J15" s="313"/>
      <c r="K15" s="313"/>
      <c r="L15" s="313"/>
      <c r="M15" s="313"/>
      <c r="N15" s="313"/>
      <c r="O15" s="313"/>
      <c r="P15" s="314"/>
      <c r="Q15" s="79" t="s">
        <v>125</v>
      </c>
    </row>
    <row r="16" spans="1:17" ht="24" customHeight="1" x14ac:dyDescent="0.3">
      <c r="A16" s="165" t="s">
        <v>79</v>
      </c>
      <c r="B16" s="165"/>
      <c r="C16" s="165"/>
      <c r="D16" s="165"/>
      <c r="E16" s="223" t="e">
        <f>'計算用(風力)'!B83</f>
        <v>#N/A</v>
      </c>
      <c r="F16" s="224"/>
      <c r="G16" s="224"/>
      <c r="H16" s="224"/>
      <c r="I16" s="224"/>
      <c r="J16" s="224"/>
      <c r="K16" s="224"/>
      <c r="L16" s="224"/>
      <c r="M16" s="224"/>
      <c r="N16" s="224"/>
      <c r="O16" s="224"/>
      <c r="P16" s="225"/>
      <c r="Q16" s="23" t="s">
        <v>80</v>
      </c>
    </row>
    <row r="17" spans="1:17" ht="24" customHeight="1" x14ac:dyDescent="0.3">
      <c r="A17" s="165" t="s">
        <v>78</v>
      </c>
      <c r="B17" s="165"/>
      <c r="C17" s="165"/>
      <c r="D17" s="165"/>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65"/>
      <c r="B18" s="165"/>
      <c r="C18" s="165"/>
      <c r="D18" s="165"/>
      <c r="E18" s="42" t="e">
        <f>'計算用(風力)'!N20</f>
        <v>#N/A</v>
      </c>
      <c r="F18" s="42" t="e">
        <f>'計算用(風力)'!N21</f>
        <v>#N/A</v>
      </c>
      <c r="G18" s="42" t="e">
        <f>'計算用(風力)'!N22</f>
        <v>#N/A</v>
      </c>
      <c r="H18" s="42" t="e">
        <f>'計算用(風力)'!N23</f>
        <v>#N/A</v>
      </c>
      <c r="I18" s="42" t="e">
        <f>'計算用(風力)'!N24</f>
        <v>#N/A</v>
      </c>
      <c r="J18" s="42" t="e">
        <f>'計算用(風力)'!N25</f>
        <v>#N/A</v>
      </c>
      <c r="K18" s="42" t="e">
        <f>'計算用(風力)'!N26</f>
        <v>#N/A</v>
      </c>
      <c r="L18" s="42" t="e">
        <f>'計算用(風力)'!N27</f>
        <v>#N/A</v>
      </c>
      <c r="M18" s="42" t="e">
        <f>'計算用(風力)'!N28</f>
        <v>#N/A</v>
      </c>
      <c r="N18" s="42" t="e">
        <f>'計算用(風力)'!N29</f>
        <v>#N/A</v>
      </c>
      <c r="O18" s="42" t="e">
        <f>'計算用(風力)'!N30</f>
        <v>#N/A</v>
      </c>
      <c r="P18" s="42" t="e">
        <f>'計算用(風力)'!N31</f>
        <v>#N/A</v>
      </c>
      <c r="Q18" s="23" t="s">
        <v>80</v>
      </c>
    </row>
    <row r="19" spans="1:17" ht="24" customHeight="1" x14ac:dyDescent="0.3">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65"/>
      <c r="B20" s="165"/>
      <c r="C20" s="165"/>
      <c r="D20" s="165"/>
      <c r="E20" s="80">
        <f>'計算用(風力)'!N34</f>
        <v>0</v>
      </c>
      <c r="F20" s="80">
        <f>'計算用(風力)'!N35</f>
        <v>0</v>
      </c>
      <c r="G20" s="80">
        <f>'計算用(風力)'!N36</f>
        <v>0</v>
      </c>
      <c r="H20" s="80">
        <f>'計算用(風力)'!N37</f>
        <v>0</v>
      </c>
      <c r="I20" s="80">
        <f>'計算用(風力)'!N38</f>
        <v>0</v>
      </c>
      <c r="J20" s="80">
        <f>'計算用(風力)'!N39</f>
        <v>0</v>
      </c>
      <c r="K20" s="80">
        <f>'計算用(風力)'!N40</f>
        <v>0</v>
      </c>
      <c r="L20" s="80">
        <f>'計算用(風力)'!N41</f>
        <v>0</v>
      </c>
      <c r="M20" s="80">
        <f>'計算用(風力)'!N42</f>
        <v>0</v>
      </c>
      <c r="N20" s="80">
        <f>'計算用(風力)'!N43</f>
        <v>0</v>
      </c>
      <c r="O20" s="80">
        <f>'計算用(風力)'!N44</f>
        <v>0</v>
      </c>
      <c r="P20" s="80">
        <f>'計算用(風力)'!N45</f>
        <v>0</v>
      </c>
      <c r="Q20" s="23" t="s">
        <v>23</v>
      </c>
    </row>
    <row r="21" spans="1:17" ht="24" customHeight="1" x14ac:dyDescent="0.3">
      <c r="A21" s="165" t="s">
        <v>9</v>
      </c>
      <c r="B21" s="165"/>
      <c r="C21" s="165"/>
      <c r="D21" s="165"/>
      <c r="E21" s="288" t="e">
        <f>ROUND('計算用(風力)'!B81,0)</f>
        <v>#N/A</v>
      </c>
      <c r="F21" s="289"/>
      <c r="G21" s="289"/>
      <c r="H21" s="289"/>
      <c r="I21" s="289"/>
      <c r="J21" s="289"/>
      <c r="K21" s="289"/>
      <c r="L21" s="289"/>
      <c r="M21" s="289"/>
      <c r="N21" s="289"/>
      <c r="O21" s="289"/>
      <c r="P21" s="290"/>
      <c r="Q21" s="23" t="s">
        <v>23</v>
      </c>
    </row>
    <row r="22" spans="1:17" ht="24" customHeight="1" x14ac:dyDescent="0.3">
      <c r="A22" s="286" t="s">
        <v>122</v>
      </c>
      <c r="B22" s="287"/>
      <c r="C22" s="287"/>
      <c r="D22" s="287"/>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87"/>
      <c r="B23" s="287"/>
      <c r="C23" s="287"/>
      <c r="D23" s="287"/>
      <c r="E23" s="81">
        <f>'【調達AX】入力(風力)'!E34</f>
        <v>0</v>
      </c>
      <c r="F23" s="81">
        <f>'【調達AX】入力(風力)'!F34</f>
        <v>0</v>
      </c>
      <c r="G23" s="81">
        <f>'【調達AX】入力(風力)'!G34</f>
        <v>0</v>
      </c>
      <c r="H23" s="81">
        <f>'【調達AX】入力(風力)'!H34</f>
        <v>0</v>
      </c>
      <c r="I23" s="81">
        <f>'【調達AX】入力(風力)'!I34</f>
        <v>0</v>
      </c>
      <c r="J23" s="81">
        <f>'【調達AX】入力(風力)'!J34</f>
        <v>0</v>
      </c>
      <c r="K23" s="81">
        <f>'【調達AX】入力(風力)'!K34</f>
        <v>0</v>
      </c>
      <c r="L23" s="81">
        <f>'【調達AX】入力(風力)'!L34</f>
        <v>0</v>
      </c>
      <c r="M23" s="81">
        <f>'【調達AX】入力(風力)'!M34</f>
        <v>0</v>
      </c>
      <c r="N23" s="81">
        <f>'【調達AX】入力(風力)'!N34</f>
        <v>0</v>
      </c>
      <c r="O23" s="81">
        <f>'【調達AX】入力(風力)'!O34</f>
        <v>0</v>
      </c>
      <c r="P23" s="81">
        <f>'【調達AX】入力(風力)'!P34</f>
        <v>0</v>
      </c>
      <c r="Q23" s="79" t="s">
        <v>125</v>
      </c>
    </row>
    <row r="24" spans="1:17" ht="24" customHeight="1" x14ac:dyDescent="0.3">
      <c r="A24" s="173" t="s">
        <v>81</v>
      </c>
      <c r="B24" s="165"/>
      <c r="C24" s="165"/>
      <c r="D24" s="165"/>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65"/>
      <c r="B25" s="165"/>
      <c r="C25" s="165"/>
      <c r="D25" s="165"/>
      <c r="E25" s="81">
        <f>ROUND('計算用(風力)'!AD34,0)</f>
        <v>0</v>
      </c>
      <c r="F25" s="81">
        <f>ROUND('計算用(風力)'!AD35,0)</f>
        <v>0</v>
      </c>
      <c r="G25" s="81">
        <f>ROUND('計算用(風力)'!AD36,0)</f>
        <v>0</v>
      </c>
      <c r="H25" s="81">
        <f>ROUND('計算用(風力)'!AD37,0)</f>
        <v>0</v>
      </c>
      <c r="I25" s="81">
        <f>ROUND('計算用(風力)'!AD38,0)</f>
        <v>0</v>
      </c>
      <c r="J25" s="81">
        <f>ROUND('計算用(風力)'!AD39,0)</f>
        <v>0</v>
      </c>
      <c r="K25" s="81">
        <f>ROUND('計算用(風力)'!AD40,0)</f>
        <v>0</v>
      </c>
      <c r="L25" s="81">
        <f>ROUND('計算用(風力)'!AD41,0)</f>
        <v>0</v>
      </c>
      <c r="M25" s="81">
        <f>ROUND('計算用(風力)'!AD42,0)</f>
        <v>0</v>
      </c>
      <c r="N25" s="81">
        <f>ROUND('計算用(風力)'!AD43,0)</f>
        <v>0</v>
      </c>
      <c r="O25" s="81">
        <f>ROUND('計算用(風力)'!AD44,0)</f>
        <v>0</v>
      </c>
      <c r="P25" s="81">
        <f>ROUND('計算用(風力)'!AD45,0)</f>
        <v>0</v>
      </c>
      <c r="Q25" s="23" t="s">
        <v>23</v>
      </c>
    </row>
    <row r="26" spans="1:17" ht="24" customHeight="1" x14ac:dyDescent="0.3">
      <c r="A26" s="165" t="s">
        <v>10</v>
      </c>
      <c r="B26" s="165"/>
      <c r="C26" s="165"/>
      <c r="D26" s="165"/>
      <c r="E26" s="291" t="e">
        <f>ROUND('計算用(風力)'!R81,0)</f>
        <v>#DIV/0!</v>
      </c>
      <c r="F26" s="292"/>
      <c r="G26" s="292"/>
      <c r="H26" s="292"/>
      <c r="I26" s="292"/>
      <c r="J26" s="292"/>
      <c r="K26" s="292"/>
      <c r="L26" s="292"/>
      <c r="M26" s="292"/>
      <c r="N26" s="292"/>
      <c r="O26" s="292"/>
      <c r="P26" s="293"/>
      <c r="Q26" s="23" t="s">
        <v>23</v>
      </c>
    </row>
    <row r="27" spans="1:17" x14ac:dyDescent="0.3">
      <c r="A27" s="1" t="s">
        <v>25</v>
      </c>
    </row>
    <row r="28" spans="1:17" x14ac:dyDescent="0.3">
      <c r="A28" s="1" t="s">
        <v>119</v>
      </c>
    </row>
    <row r="29" spans="1:17" x14ac:dyDescent="0.3">
      <c r="B29" s="34" t="s">
        <v>71</v>
      </c>
    </row>
    <row r="30" spans="1:17" x14ac:dyDescent="0.3">
      <c r="B30" s="34" t="s">
        <v>60</v>
      </c>
    </row>
    <row r="31" spans="1:17" x14ac:dyDescent="0.3">
      <c r="B31" s="34" t="s">
        <v>61</v>
      </c>
    </row>
    <row r="32" spans="1:17" x14ac:dyDescent="0.3">
      <c r="B32" s="34" t="s">
        <v>70</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34" t="s">
        <v>73</v>
      </c>
    </row>
    <row r="39" spans="1:2" x14ac:dyDescent="0.3">
      <c r="B39" s="34"/>
    </row>
    <row r="40" spans="1:2" x14ac:dyDescent="0.3">
      <c r="A40" s="1" t="s">
        <v>120</v>
      </c>
      <c r="B40" s="34"/>
    </row>
    <row r="41" spans="1:2" x14ac:dyDescent="0.3">
      <c r="B41" s="1" t="s">
        <v>97</v>
      </c>
    </row>
    <row r="42" spans="1:2" x14ac:dyDescent="0.3">
      <c r="B42" s="1" t="s">
        <v>98</v>
      </c>
    </row>
    <row r="43" spans="1:2" x14ac:dyDescent="0.3">
      <c r="B43" s="1" t="s">
        <v>99</v>
      </c>
    </row>
  </sheetData>
  <dataConsolidate/>
  <mergeCells count="28">
    <mergeCell ref="E15:P15"/>
    <mergeCell ref="A26:D26"/>
    <mergeCell ref="E26:P26"/>
    <mergeCell ref="A16:D16"/>
    <mergeCell ref="E16:P16"/>
    <mergeCell ref="A19:D20"/>
    <mergeCell ref="A21:D21"/>
    <mergeCell ref="E21:P21"/>
    <mergeCell ref="A22:D23"/>
    <mergeCell ref="A24:D25"/>
    <mergeCell ref="A17:D18"/>
    <mergeCell ref="A15:D15"/>
    <mergeCell ref="A2:B2"/>
    <mergeCell ref="A4:Q4"/>
    <mergeCell ref="A6:Q6"/>
    <mergeCell ref="A9:D9"/>
    <mergeCell ref="E9:P9"/>
    <mergeCell ref="M8:Q8"/>
    <mergeCell ref="A13:D13"/>
    <mergeCell ref="E13:P13"/>
    <mergeCell ref="A14:D14"/>
    <mergeCell ref="A10:D10"/>
    <mergeCell ref="E10:P10"/>
    <mergeCell ref="A11:D11"/>
    <mergeCell ref="E11:P11"/>
    <mergeCell ref="A12:D12"/>
    <mergeCell ref="E12:P12"/>
    <mergeCell ref="E14:P14"/>
  </mergeCells>
  <phoneticPr fontId="2"/>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workbookViewId="0">
      <selection activeCell="A6" sqref="A6:Q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68" t="s">
        <v>0</v>
      </c>
      <c r="B2" s="269"/>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0" t="s">
        <v>118</v>
      </c>
      <c r="B4" s="270"/>
      <c r="C4" s="270"/>
      <c r="D4" s="270"/>
      <c r="E4" s="270"/>
      <c r="F4" s="270"/>
      <c r="G4" s="270"/>
      <c r="H4" s="270"/>
      <c r="I4" s="270"/>
      <c r="J4" s="270"/>
      <c r="K4" s="270"/>
      <c r="L4" s="270"/>
      <c r="M4" s="270"/>
      <c r="N4" s="270"/>
      <c r="O4" s="270"/>
      <c r="P4" s="270"/>
      <c r="Q4" s="270"/>
    </row>
    <row r="5" spans="1:17" ht="16.2" x14ac:dyDescent="0.3">
      <c r="A5" s="7"/>
      <c r="B5" s="7"/>
      <c r="C5" s="7"/>
      <c r="D5" s="7"/>
      <c r="E5" s="7"/>
      <c r="F5" s="7"/>
      <c r="G5" s="7"/>
      <c r="H5" s="7"/>
      <c r="I5" s="7"/>
      <c r="J5" s="7"/>
      <c r="K5" s="7"/>
      <c r="L5" s="7"/>
      <c r="M5" s="7"/>
      <c r="N5" s="7"/>
      <c r="O5" s="7"/>
      <c r="P5" s="7"/>
      <c r="Q5" s="7"/>
    </row>
    <row r="6" spans="1:17" ht="16.2" x14ac:dyDescent="0.3">
      <c r="A6" s="270" t="s">
        <v>52</v>
      </c>
      <c r="B6" s="270"/>
      <c r="C6" s="270"/>
      <c r="D6" s="270"/>
      <c r="E6" s="270"/>
      <c r="F6" s="270"/>
      <c r="G6" s="270"/>
      <c r="H6" s="270"/>
      <c r="I6" s="270"/>
      <c r="J6" s="270"/>
      <c r="K6" s="270"/>
      <c r="L6" s="270"/>
      <c r="M6" s="270"/>
      <c r="N6" s="270"/>
      <c r="O6" s="270"/>
      <c r="P6" s="270"/>
      <c r="Q6" s="270"/>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15" t="str">
        <f>合計!M11</f>
        <v>&lt;会社名&gt;</v>
      </c>
      <c r="N8" s="315"/>
      <c r="O8" s="315"/>
      <c r="P8" s="315"/>
      <c r="Q8" s="315"/>
    </row>
    <row r="9" spans="1:17" ht="24" customHeight="1" x14ac:dyDescent="0.3">
      <c r="A9" s="165" t="s">
        <v>1</v>
      </c>
      <c r="B9" s="165"/>
      <c r="C9" s="165"/>
      <c r="D9" s="165"/>
      <c r="E9" s="169" t="s">
        <v>24</v>
      </c>
      <c r="F9" s="184"/>
      <c r="G9" s="184"/>
      <c r="H9" s="184"/>
      <c r="I9" s="184"/>
      <c r="J9" s="184"/>
      <c r="K9" s="184"/>
      <c r="L9" s="184"/>
      <c r="M9" s="184"/>
      <c r="N9" s="184"/>
      <c r="O9" s="184"/>
      <c r="P9" s="271"/>
      <c r="Q9" s="24" t="s">
        <v>2</v>
      </c>
    </row>
    <row r="10" spans="1:17" ht="24" customHeight="1" x14ac:dyDescent="0.3">
      <c r="A10" s="165" t="s">
        <v>3</v>
      </c>
      <c r="B10" s="165"/>
      <c r="C10" s="165"/>
      <c r="D10" s="165"/>
      <c r="E10" s="294">
        <f>合計!E13</f>
        <v>0</v>
      </c>
      <c r="F10" s="295"/>
      <c r="G10" s="295"/>
      <c r="H10" s="295"/>
      <c r="I10" s="295"/>
      <c r="J10" s="295"/>
      <c r="K10" s="295"/>
      <c r="L10" s="295"/>
      <c r="M10" s="295"/>
      <c r="N10" s="295"/>
      <c r="O10" s="295"/>
      <c r="P10" s="296"/>
      <c r="Q10" s="5"/>
    </row>
    <row r="11" spans="1:17" ht="30" customHeight="1" x14ac:dyDescent="0.3">
      <c r="A11" s="173" t="s">
        <v>4</v>
      </c>
      <c r="B11" s="173"/>
      <c r="C11" s="173"/>
      <c r="D11" s="173"/>
      <c r="E11" s="297">
        <f>合計!E14</f>
        <v>0</v>
      </c>
      <c r="F11" s="298"/>
      <c r="G11" s="298"/>
      <c r="H11" s="298"/>
      <c r="I11" s="298"/>
      <c r="J11" s="298"/>
      <c r="K11" s="298"/>
      <c r="L11" s="298"/>
      <c r="M11" s="298"/>
      <c r="N11" s="298"/>
      <c r="O11" s="298"/>
      <c r="P11" s="299"/>
      <c r="Q11" s="5"/>
    </row>
    <row r="12" spans="1:17" ht="24" customHeight="1" x14ac:dyDescent="0.3">
      <c r="A12" s="165" t="s">
        <v>5</v>
      </c>
      <c r="B12" s="165"/>
      <c r="C12" s="165"/>
      <c r="D12" s="165"/>
      <c r="E12" s="319" t="s">
        <v>53</v>
      </c>
      <c r="F12" s="320"/>
      <c r="G12" s="320"/>
      <c r="H12" s="320"/>
      <c r="I12" s="320"/>
      <c r="J12" s="320"/>
      <c r="K12" s="320"/>
      <c r="L12" s="320"/>
      <c r="M12" s="320"/>
      <c r="N12" s="320"/>
      <c r="O12" s="320"/>
      <c r="P12" s="321"/>
      <c r="Q12" s="5"/>
    </row>
    <row r="13" spans="1:17" ht="24" customHeight="1" x14ac:dyDescent="0.3">
      <c r="A13" s="165" t="s">
        <v>6</v>
      </c>
      <c r="B13" s="165"/>
      <c r="C13" s="165"/>
      <c r="D13" s="165"/>
      <c r="E13" s="303">
        <f>合計!E16</f>
        <v>0</v>
      </c>
      <c r="F13" s="304"/>
      <c r="G13" s="304"/>
      <c r="H13" s="304"/>
      <c r="I13" s="304"/>
      <c r="J13" s="304"/>
      <c r="K13" s="304"/>
      <c r="L13" s="304"/>
      <c r="M13" s="304"/>
      <c r="N13" s="304"/>
      <c r="O13" s="304"/>
      <c r="P13" s="305"/>
      <c r="Q13" s="5"/>
    </row>
    <row r="14" spans="1:17" ht="24" customHeight="1" x14ac:dyDescent="0.3">
      <c r="A14" s="165" t="s">
        <v>7</v>
      </c>
      <c r="B14" s="165"/>
      <c r="C14" s="165"/>
      <c r="D14" s="165"/>
      <c r="E14" s="306">
        <v>10000</v>
      </c>
      <c r="F14" s="307"/>
      <c r="G14" s="307"/>
      <c r="H14" s="307"/>
      <c r="I14" s="307"/>
      <c r="J14" s="307"/>
      <c r="K14" s="307"/>
      <c r="L14" s="307"/>
      <c r="M14" s="307"/>
      <c r="N14" s="307"/>
      <c r="O14" s="307"/>
      <c r="P14" s="308"/>
      <c r="Q14" s="23" t="s">
        <v>23</v>
      </c>
    </row>
    <row r="15" spans="1:17" ht="48.75" customHeight="1" x14ac:dyDescent="0.3">
      <c r="A15" s="309" t="s">
        <v>155</v>
      </c>
      <c r="B15" s="310"/>
      <c r="C15" s="310"/>
      <c r="D15" s="311"/>
      <c r="E15" s="322">
        <f>'【調達AX】入力(水力)'!E26:P26</f>
        <v>0</v>
      </c>
      <c r="F15" s="323"/>
      <c r="G15" s="323"/>
      <c r="H15" s="323"/>
      <c r="I15" s="323"/>
      <c r="J15" s="323"/>
      <c r="K15" s="323"/>
      <c r="L15" s="323"/>
      <c r="M15" s="323"/>
      <c r="N15" s="323"/>
      <c r="O15" s="323"/>
      <c r="P15" s="324"/>
      <c r="Q15" s="23" t="s">
        <v>23</v>
      </c>
    </row>
    <row r="16" spans="1:17" ht="24" customHeight="1" x14ac:dyDescent="0.3">
      <c r="A16" s="165" t="s">
        <v>79</v>
      </c>
      <c r="B16" s="165"/>
      <c r="C16" s="165"/>
      <c r="D16" s="165"/>
      <c r="E16" s="223" t="e">
        <f>'計算用(水力)'!B83</f>
        <v>#N/A</v>
      </c>
      <c r="F16" s="224"/>
      <c r="G16" s="224"/>
      <c r="H16" s="224"/>
      <c r="I16" s="224"/>
      <c r="J16" s="224"/>
      <c r="K16" s="224"/>
      <c r="L16" s="224"/>
      <c r="M16" s="224"/>
      <c r="N16" s="224"/>
      <c r="O16" s="224"/>
      <c r="P16" s="225"/>
      <c r="Q16" s="23" t="s">
        <v>80</v>
      </c>
    </row>
    <row r="17" spans="1:17" ht="24" customHeight="1" x14ac:dyDescent="0.3">
      <c r="A17" s="165" t="s">
        <v>78</v>
      </c>
      <c r="B17" s="165"/>
      <c r="C17" s="165"/>
      <c r="D17" s="165"/>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65"/>
      <c r="B18" s="165"/>
      <c r="C18" s="165"/>
      <c r="D18" s="165"/>
      <c r="E18" s="42" t="e">
        <f>'計算用(水力)'!N20</f>
        <v>#N/A</v>
      </c>
      <c r="F18" s="42" t="e">
        <f>'計算用(水力)'!N21</f>
        <v>#N/A</v>
      </c>
      <c r="G18" s="42" t="e">
        <f>'計算用(水力)'!N22</f>
        <v>#N/A</v>
      </c>
      <c r="H18" s="42" t="e">
        <f>'計算用(水力)'!N23</f>
        <v>#N/A</v>
      </c>
      <c r="I18" s="42" t="e">
        <f>'計算用(水力)'!N24</f>
        <v>#N/A</v>
      </c>
      <c r="J18" s="42" t="e">
        <f>'計算用(水力)'!N25</f>
        <v>#N/A</v>
      </c>
      <c r="K18" s="42" t="e">
        <f>'計算用(水力)'!N26</f>
        <v>#N/A</v>
      </c>
      <c r="L18" s="42" t="e">
        <f>'計算用(水力)'!N27</f>
        <v>#N/A</v>
      </c>
      <c r="M18" s="42" t="e">
        <f>'計算用(水力)'!N28</f>
        <v>#N/A</v>
      </c>
      <c r="N18" s="42" t="e">
        <f>'計算用(水力)'!N29</f>
        <v>#N/A</v>
      </c>
      <c r="O18" s="42" t="e">
        <f>'計算用(水力)'!N30</f>
        <v>#N/A</v>
      </c>
      <c r="P18" s="42" t="e">
        <f>'計算用(水力)'!N31</f>
        <v>#N/A</v>
      </c>
      <c r="Q18" s="23" t="s">
        <v>80</v>
      </c>
    </row>
    <row r="19" spans="1:17" ht="24" customHeight="1" x14ac:dyDescent="0.3">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65"/>
      <c r="B20" s="165"/>
      <c r="C20" s="165"/>
      <c r="D20" s="165"/>
      <c r="E20" s="80">
        <f>'計算用(水力)'!N34</f>
        <v>0</v>
      </c>
      <c r="F20" s="80">
        <f>'計算用(水力)'!N35</f>
        <v>0</v>
      </c>
      <c r="G20" s="80">
        <f>'計算用(水力)'!N36</f>
        <v>0</v>
      </c>
      <c r="H20" s="80">
        <f>'計算用(水力)'!N37</f>
        <v>0</v>
      </c>
      <c r="I20" s="80">
        <f>'計算用(水力)'!N38</f>
        <v>0</v>
      </c>
      <c r="J20" s="80">
        <f>'計算用(水力)'!N39</f>
        <v>0</v>
      </c>
      <c r="K20" s="80">
        <f>'計算用(水力)'!N40</f>
        <v>0</v>
      </c>
      <c r="L20" s="80">
        <f>'計算用(水力)'!N41</f>
        <v>0</v>
      </c>
      <c r="M20" s="80">
        <f>'計算用(水力)'!N42</f>
        <v>0</v>
      </c>
      <c r="N20" s="80">
        <f>'計算用(水力)'!N43</f>
        <v>0</v>
      </c>
      <c r="O20" s="80">
        <f>'計算用(水力)'!N44</f>
        <v>0</v>
      </c>
      <c r="P20" s="80">
        <f>'計算用(水力)'!N45</f>
        <v>0</v>
      </c>
      <c r="Q20" s="23" t="s">
        <v>23</v>
      </c>
    </row>
    <row r="21" spans="1:17" ht="24" customHeight="1" x14ac:dyDescent="0.3">
      <c r="A21" s="165" t="s">
        <v>9</v>
      </c>
      <c r="B21" s="165"/>
      <c r="C21" s="165"/>
      <c r="D21" s="165"/>
      <c r="E21" s="325" t="e">
        <f>ROUND('計算用(水力)'!B81,0)</f>
        <v>#N/A</v>
      </c>
      <c r="F21" s="326"/>
      <c r="G21" s="326"/>
      <c r="H21" s="326"/>
      <c r="I21" s="326"/>
      <c r="J21" s="326"/>
      <c r="K21" s="326"/>
      <c r="L21" s="326"/>
      <c r="M21" s="326"/>
      <c r="N21" s="326"/>
      <c r="O21" s="326"/>
      <c r="P21" s="327"/>
      <c r="Q21" s="23" t="s">
        <v>23</v>
      </c>
    </row>
    <row r="22" spans="1:17" ht="24" customHeight="1" x14ac:dyDescent="0.3">
      <c r="A22" s="286" t="s">
        <v>122</v>
      </c>
      <c r="B22" s="287"/>
      <c r="C22" s="287"/>
      <c r="D22" s="287"/>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87"/>
      <c r="B23" s="287"/>
      <c r="C23" s="287"/>
      <c r="D23" s="287"/>
      <c r="E23" s="81">
        <f>'【調達AX】入力(水力)'!E34</f>
        <v>0</v>
      </c>
      <c r="F23" s="81">
        <f>'【調達AX】入力(水力)'!F34</f>
        <v>0</v>
      </c>
      <c r="G23" s="81">
        <f>'【調達AX】入力(水力)'!G34</f>
        <v>0</v>
      </c>
      <c r="H23" s="81">
        <f>'【調達AX】入力(水力)'!H34</f>
        <v>0</v>
      </c>
      <c r="I23" s="81">
        <f>'【調達AX】入力(水力)'!I34</f>
        <v>0</v>
      </c>
      <c r="J23" s="81">
        <f>'【調達AX】入力(水力)'!J34</f>
        <v>0</v>
      </c>
      <c r="K23" s="81">
        <f>'【調達AX】入力(水力)'!K34</f>
        <v>0</v>
      </c>
      <c r="L23" s="81">
        <f>'【調達AX】入力(水力)'!L34</f>
        <v>0</v>
      </c>
      <c r="M23" s="81">
        <f>'【調達AX】入力(水力)'!M34</f>
        <v>0</v>
      </c>
      <c r="N23" s="81">
        <f>'【調達AX】入力(水力)'!N34</f>
        <v>0</v>
      </c>
      <c r="O23" s="81">
        <f>'【調達AX】入力(水力)'!O34</f>
        <v>0</v>
      </c>
      <c r="P23" s="81">
        <f>'【調達AX】入力(水力)'!P34</f>
        <v>0</v>
      </c>
      <c r="Q23" s="79" t="s">
        <v>124</v>
      </c>
    </row>
    <row r="24" spans="1:17" ht="24" customHeight="1" x14ac:dyDescent="0.3">
      <c r="A24" s="173" t="s">
        <v>81</v>
      </c>
      <c r="B24" s="165"/>
      <c r="C24" s="165"/>
      <c r="D24" s="165"/>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65"/>
      <c r="B25" s="165"/>
      <c r="C25" s="165"/>
      <c r="D25" s="165"/>
      <c r="E25" s="81">
        <f>ROUND('計算用(水力)'!AD34,0)</f>
        <v>0</v>
      </c>
      <c r="F25" s="81">
        <f>ROUND('計算用(水力)'!AD35,0)</f>
        <v>0</v>
      </c>
      <c r="G25" s="81">
        <f>ROUND('計算用(水力)'!AD36,0)</f>
        <v>0</v>
      </c>
      <c r="H25" s="81">
        <f>ROUND('計算用(水力)'!AD37,0)</f>
        <v>0</v>
      </c>
      <c r="I25" s="81">
        <f>ROUND('計算用(水力)'!AD38,0)</f>
        <v>0</v>
      </c>
      <c r="J25" s="81">
        <f>ROUND('計算用(水力)'!AD39,0)</f>
        <v>0</v>
      </c>
      <c r="K25" s="81">
        <f>ROUND('計算用(水力)'!AD40,0)</f>
        <v>0</v>
      </c>
      <c r="L25" s="81">
        <f>ROUND('計算用(水力)'!AD41,0)</f>
        <v>0</v>
      </c>
      <c r="M25" s="81">
        <f>ROUND('計算用(水力)'!AD42,0)</f>
        <v>0</v>
      </c>
      <c r="N25" s="81">
        <f>ROUND('計算用(水力)'!AD43,0)</f>
        <v>0</v>
      </c>
      <c r="O25" s="81">
        <f>ROUND('計算用(水力)'!AD44,0)</f>
        <v>0</v>
      </c>
      <c r="P25" s="81">
        <f>ROUND('計算用(水力)'!AD45,0)</f>
        <v>0</v>
      </c>
      <c r="Q25" s="23" t="s">
        <v>23</v>
      </c>
    </row>
    <row r="26" spans="1:17" ht="24" customHeight="1" x14ac:dyDescent="0.3">
      <c r="A26" s="165" t="s">
        <v>10</v>
      </c>
      <c r="B26" s="165"/>
      <c r="C26" s="165"/>
      <c r="D26" s="165"/>
      <c r="E26" s="291" t="e">
        <f>ROUND('計算用(水力)'!R81,0)</f>
        <v>#DIV/0!</v>
      </c>
      <c r="F26" s="292"/>
      <c r="G26" s="292"/>
      <c r="H26" s="292"/>
      <c r="I26" s="292"/>
      <c r="J26" s="292"/>
      <c r="K26" s="292"/>
      <c r="L26" s="292"/>
      <c r="M26" s="292"/>
      <c r="N26" s="292"/>
      <c r="O26" s="292"/>
      <c r="P26" s="293"/>
      <c r="Q26" s="23" t="s">
        <v>23</v>
      </c>
    </row>
    <row r="27" spans="1:17" x14ac:dyDescent="0.3">
      <c r="A27" s="1" t="s">
        <v>25</v>
      </c>
    </row>
    <row r="28" spans="1:17" x14ac:dyDescent="0.3">
      <c r="A28" s="1" t="s">
        <v>119</v>
      </c>
    </row>
    <row r="29" spans="1:17" x14ac:dyDescent="0.3">
      <c r="B29" s="34" t="s">
        <v>71</v>
      </c>
    </row>
    <row r="30" spans="1:17" x14ac:dyDescent="0.3">
      <c r="B30" s="34" t="s">
        <v>60</v>
      </c>
    </row>
    <row r="31" spans="1:17" x14ac:dyDescent="0.3">
      <c r="B31" s="34" t="s">
        <v>61</v>
      </c>
    </row>
    <row r="32" spans="1:17" x14ac:dyDescent="0.3">
      <c r="B32" s="34" t="s">
        <v>72</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34" t="s">
        <v>73</v>
      </c>
    </row>
    <row r="39" spans="1:2" x14ac:dyDescent="0.3">
      <c r="B39" s="34"/>
    </row>
    <row r="40" spans="1:2" x14ac:dyDescent="0.3">
      <c r="A40" s="1" t="s">
        <v>120</v>
      </c>
      <c r="B40" s="34"/>
    </row>
    <row r="41" spans="1:2" x14ac:dyDescent="0.3">
      <c r="B41" s="1" t="s">
        <v>97</v>
      </c>
    </row>
    <row r="42" spans="1:2" x14ac:dyDescent="0.3">
      <c r="B42" s="1" t="s">
        <v>98</v>
      </c>
    </row>
    <row r="43" spans="1:2" x14ac:dyDescent="0.3">
      <c r="B43" s="1" t="s">
        <v>99</v>
      </c>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E15:P15"/>
    <mergeCell ref="A15:D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zoomScale="90" zoomScaleNormal="90" workbookViewId="0">
      <selection activeCell="A6" sqref="A6:Q6"/>
    </sheetView>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5" width="17.21875" style="1" customWidth="1"/>
    <col min="6"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113</v>
      </c>
    </row>
    <row r="2" spans="1:34" x14ac:dyDescent="0.3">
      <c r="B2" s="11" t="s">
        <v>26</v>
      </c>
      <c r="C2" s="11" t="s">
        <v>27</v>
      </c>
      <c r="D2" s="11" t="s">
        <v>28</v>
      </c>
      <c r="E2" s="11" t="s">
        <v>29</v>
      </c>
      <c r="F2" s="11" t="s">
        <v>30</v>
      </c>
      <c r="G2" s="11" t="s">
        <v>31</v>
      </c>
      <c r="H2" s="11" t="s">
        <v>32</v>
      </c>
      <c r="I2" s="11" t="s">
        <v>33</v>
      </c>
      <c r="J2" s="11" t="s">
        <v>34</v>
      </c>
      <c r="AH2" s="1" t="s">
        <v>114</v>
      </c>
    </row>
    <row r="3" spans="1:34" x14ac:dyDescent="0.3">
      <c r="A3" s="101" t="s">
        <v>104</v>
      </c>
      <c r="AH3" s="1" t="s">
        <v>115</v>
      </c>
    </row>
    <row r="4" spans="1:34" x14ac:dyDescent="0.3">
      <c r="A4" s="10" t="s">
        <v>11</v>
      </c>
      <c r="B4" s="52">
        <v>4882.9799999999996</v>
      </c>
      <c r="C4" s="52">
        <v>12191.044</v>
      </c>
      <c r="D4" s="52">
        <v>40434.097999999998</v>
      </c>
      <c r="E4" s="52">
        <v>18452.13</v>
      </c>
      <c r="F4" s="52">
        <v>4502.1979999999994</v>
      </c>
      <c r="G4" s="52">
        <v>16728.849999999999</v>
      </c>
      <c r="H4" s="52">
        <v>6653.5279999999993</v>
      </c>
      <c r="I4" s="52">
        <v>4734.33</v>
      </c>
      <c r="J4" s="52">
        <v>12042.17</v>
      </c>
      <c r="M4" s="14"/>
      <c r="N4" s="14"/>
      <c r="O4" s="14"/>
      <c r="P4" s="14"/>
      <c r="Q4" s="14"/>
      <c r="R4" s="14"/>
      <c r="S4" s="14"/>
    </row>
    <row r="5" spans="1:34" x14ac:dyDescent="0.3">
      <c r="A5" s="10" t="s">
        <v>12</v>
      </c>
      <c r="B5" s="52">
        <v>4365.3500000000004</v>
      </c>
      <c r="C5" s="52">
        <v>11318.501999999999</v>
      </c>
      <c r="D5" s="52">
        <v>39135.901999999995</v>
      </c>
      <c r="E5" s="52">
        <v>18493.689999999999</v>
      </c>
      <c r="F5" s="52">
        <v>4144.4780000000001</v>
      </c>
      <c r="G5" s="52">
        <v>17299.169999999998</v>
      </c>
      <c r="H5" s="52">
        <v>6702.1839999999993</v>
      </c>
      <c r="I5" s="52">
        <v>4837.5700000000006</v>
      </c>
      <c r="J5" s="52">
        <v>13276.37</v>
      </c>
      <c r="M5" s="14"/>
      <c r="N5" s="14"/>
      <c r="O5" s="14"/>
      <c r="P5" s="14"/>
      <c r="Q5" s="14"/>
      <c r="R5" s="14"/>
      <c r="S5" s="14"/>
      <c r="AH5" s="1" t="s">
        <v>116</v>
      </c>
    </row>
    <row r="6" spans="1:34" x14ac:dyDescent="0.3">
      <c r="A6" s="10" t="s">
        <v>13</v>
      </c>
      <c r="B6" s="52">
        <v>4439.29</v>
      </c>
      <c r="C6" s="52">
        <v>12353.976000000001</v>
      </c>
      <c r="D6" s="52">
        <v>45490.090000000004</v>
      </c>
      <c r="E6" s="52">
        <v>20831.38</v>
      </c>
      <c r="F6" s="52">
        <v>4816.7479999999996</v>
      </c>
      <c r="G6" s="52">
        <v>20024.21</v>
      </c>
      <c r="H6" s="52">
        <v>7753.8459999999995</v>
      </c>
      <c r="I6" s="52">
        <v>5634</v>
      </c>
      <c r="J6" s="52">
        <v>14944.912</v>
      </c>
      <c r="M6" s="14"/>
      <c r="N6" s="14"/>
      <c r="O6" s="14"/>
      <c r="P6" s="14"/>
      <c r="Q6" s="14"/>
      <c r="R6" s="14"/>
      <c r="S6" s="14"/>
      <c r="AH6" s="1" t="s">
        <v>117</v>
      </c>
    </row>
    <row r="7" spans="1:34" x14ac:dyDescent="0.3">
      <c r="A7" s="10" t="s">
        <v>14</v>
      </c>
      <c r="B7" s="52">
        <v>5054.2900000000009</v>
      </c>
      <c r="C7" s="52">
        <v>14781.866</v>
      </c>
      <c r="D7" s="52">
        <v>58456.866000000002</v>
      </c>
      <c r="E7" s="52">
        <v>25059.99</v>
      </c>
      <c r="F7" s="52">
        <v>5859.0679999999993</v>
      </c>
      <c r="G7" s="52">
        <v>25850.940000000002</v>
      </c>
      <c r="H7" s="52">
        <v>9729.6859999999997</v>
      </c>
      <c r="I7" s="52">
        <v>7005.63</v>
      </c>
      <c r="J7" s="52">
        <v>18967.018</v>
      </c>
      <c r="M7" s="14"/>
      <c r="N7" s="14"/>
      <c r="O7" s="14"/>
      <c r="P7" s="14"/>
      <c r="Q7" s="14"/>
      <c r="R7" s="14"/>
      <c r="S7" s="14"/>
    </row>
    <row r="8" spans="1:34" x14ac:dyDescent="0.3">
      <c r="A8" s="10" t="s">
        <v>15</v>
      </c>
      <c r="B8" s="52">
        <v>5165.21</v>
      </c>
      <c r="C8" s="52">
        <v>15050.112000000001</v>
      </c>
      <c r="D8" s="52">
        <v>58456.437999999995</v>
      </c>
      <c r="E8" s="52">
        <v>25059.99</v>
      </c>
      <c r="F8" s="52">
        <v>5859.0679999999993</v>
      </c>
      <c r="G8" s="52">
        <v>25850.940000000002</v>
      </c>
      <c r="H8" s="52">
        <v>9729.6859999999997</v>
      </c>
      <c r="I8" s="52">
        <v>7005.63</v>
      </c>
      <c r="J8" s="52">
        <v>18967.018</v>
      </c>
      <c r="M8" s="14"/>
      <c r="N8" s="14"/>
      <c r="O8" s="14"/>
      <c r="P8" s="14"/>
      <c r="Q8" s="14"/>
      <c r="R8" s="14"/>
      <c r="S8" s="14"/>
    </row>
    <row r="9" spans="1:34" x14ac:dyDescent="0.3">
      <c r="A9" s="10" t="s">
        <v>16</v>
      </c>
      <c r="B9" s="52">
        <v>4795.4699999999993</v>
      </c>
      <c r="C9" s="52">
        <v>13325.706</v>
      </c>
      <c r="D9" s="52">
        <v>49386.400000000001</v>
      </c>
      <c r="E9" s="52">
        <v>22493.73</v>
      </c>
      <c r="F9" s="52">
        <v>5180.6379999999999</v>
      </c>
      <c r="G9" s="52">
        <v>21631.99</v>
      </c>
      <c r="H9" s="52">
        <v>8503.5080000000016</v>
      </c>
      <c r="I9" s="52">
        <v>6209.2</v>
      </c>
      <c r="J9" s="52">
        <v>16541.284</v>
      </c>
      <c r="M9" s="14"/>
      <c r="N9" s="14"/>
      <c r="O9" s="14"/>
      <c r="P9" s="14"/>
      <c r="Q9" s="14"/>
      <c r="R9" s="14"/>
      <c r="S9" s="14"/>
    </row>
    <row r="10" spans="1:34" x14ac:dyDescent="0.3">
      <c r="A10" s="10" t="s">
        <v>17</v>
      </c>
      <c r="B10" s="52">
        <v>4796.71</v>
      </c>
      <c r="C10" s="52">
        <v>11823.253999999999</v>
      </c>
      <c r="D10" s="52">
        <v>41641.480000000003</v>
      </c>
      <c r="E10" s="52">
        <v>19304.09</v>
      </c>
      <c r="F10" s="52">
        <v>4280.1680000000006</v>
      </c>
      <c r="G10" s="52">
        <v>17903.539999999997</v>
      </c>
      <c r="H10" s="52">
        <v>7087.0280000000002</v>
      </c>
      <c r="I10" s="52">
        <v>5250.54</v>
      </c>
      <c r="J10" s="52">
        <v>13855.031999999999</v>
      </c>
      <c r="M10" s="14"/>
      <c r="N10" s="14"/>
      <c r="O10" s="14"/>
      <c r="P10" s="14"/>
      <c r="Q10" s="14"/>
      <c r="R10" s="14"/>
      <c r="S10" s="14"/>
    </row>
    <row r="11" spans="1:34" x14ac:dyDescent="0.3">
      <c r="A11" s="10" t="s">
        <v>18</v>
      </c>
      <c r="B11" s="52">
        <v>5499.2</v>
      </c>
      <c r="C11" s="52">
        <v>13296.031999999999</v>
      </c>
      <c r="D11" s="52">
        <v>42908.483999999997</v>
      </c>
      <c r="E11" s="52">
        <v>19220.97</v>
      </c>
      <c r="F11" s="52">
        <v>4631.7179999999998</v>
      </c>
      <c r="G11" s="52">
        <v>17667.050000000003</v>
      </c>
      <c r="H11" s="52">
        <v>7441.5259999999998</v>
      </c>
      <c r="I11" s="52">
        <v>4985.0600000000004</v>
      </c>
      <c r="J11" s="52">
        <v>14262.492</v>
      </c>
      <c r="M11" s="14"/>
      <c r="N11" s="14"/>
      <c r="O11" s="14"/>
      <c r="P11" s="14"/>
      <c r="Q11" s="14"/>
      <c r="R11" s="14"/>
      <c r="S11" s="14"/>
    </row>
    <row r="12" spans="1:34" x14ac:dyDescent="0.3">
      <c r="A12" s="10" t="s">
        <v>19</v>
      </c>
      <c r="B12" s="52">
        <v>5941.65</v>
      </c>
      <c r="C12" s="52">
        <v>14882.905999999999</v>
      </c>
      <c r="D12" s="52">
        <v>47319.77</v>
      </c>
      <c r="E12" s="52">
        <v>22233.99</v>
      </c>
      <c r="F12" s="52">
        <v>5532.1880000000001</v>
      </c>
      <c r="G12" s="52">
        <v>21890.87</v>
      </c>
      <c r="H12" s="52">
        <v>9157.5540000000001</v>
      </c>
      <c r="I12" s="52">
        <v>6740.15</v>
      </c>
      <c r="J12" s="52">
        <v>17124.042000000001</v>
      </c>
      <c r="M12" s="14"/>
      <c r="N12" s="14"/>
      <c r="O12" s="14"/>
      <c r="P12" s="14"/>
      <c r="Q12" s="14"/>
      <c r="R12" s="14"/>
      <c r="S12" s="14"/>
    </row>
    <row r="13" spans="1:34" x14ac:dyDescent="0.3">
      <c r="A13" s="10" t="s">
        <v>20</v>
      </c>
      <c r="B13" s="52">
        <v>6188.14</v>
      </c>
      <c r="C13" s="52">
        <v>15447.464</v>
      </c>
      <c r="D13" s="52">
        <v>51542.244000000006</v>
      </c>
      <c r="E13" s="52">
        <v>24083.359999999997</v>
      </c>
      <c r="F13" s="52">
        <v>6007.0879999999997</v>
      </c>
      <c r="G13" s="52">
        <v>23522.980000000003</v>
      </c>
      <c r="H13" s="52">
        <v>9316.2019999999993</v>
      </c>
      <c r="I13" s="52">
        <v>6740.15</v>
      </c>
      <c r="J13" s="52">
        <v>17947.671999999999</v>
      </c>
      <c r="M13" s="14"/>
      <c r="N13" s="14"/>
      <c r="O13" s="14"/>
      <c r="P13" s="14"/>
      <c r="Q13" s="14"/>
      <c r="R13" s="14"/>
      <c r="S13" s="14"/>
    </row>
    <row r="14" spans="1:34" x14ac:dyDescent="0.3">
      <c r="A14" s="10" t="s">
        <v>21</v>
      </c>
      <c r="B14" s="52">
        <v>6163.4900000000007</v>
      </c>
      <c r="C14" s="52">
        <v>15378.876</v>
      </c>
      <c r="D14" s="52">
        <v>51545.24</v>
      </c>
      <c r="E14" s="52">
        <v>24083.359999999997</v>
      </c>
      <c r="F14" s="52">
        <v>6007.0879999999997</v>
      </c>
      <c r="G14" s="52">
        <v>23522.980000000003</v>
      </c>
      <c r="H14" s="52">
        <v>9316.2939999999999</v>
      </c>
      <c r="I14" s="52">
        <v>6740.15</v>
      </c>
      <c r="J14" s="52">
        <v>17947.671999999999</v>
      </c>
      <c r="M14" s="14"/>
      <c r="N14" s="14"/>
      <c r="O14" s="14"/>
      <c r="P14" s="14"/>
      <c r="Q14" s="14"/>
      <c r="R14" s="14"/>
      <c r="S14" s="14"/>
    </row>
    <row r="15" spans="1:34" x14ac:dyDescent="0.3">
      <c r="A15" s="10" t="s">
        <v>22</v>
      </c>
      <c r="B15" s="52">
        <v>5596.57</v>
      </c>
      <c r="C15" s="52">
        <v>14184.276</v>
      </c>
      <c r="D15" s="52">
        <v>45362.928</v>
      </c>
      <c r="E15" s="52">
        <v>20945.66</v>
      </c>
      <c r="F15" s="52">
        <v>5137.4579999999996</v>
      </c>
      <c r="G15" s="52">
        <v>19580.420000000002</v>
      </c>
      <c r="H15" s="52">
        <v>7909.8679999999995</v>
      </c>
      <c r="I15" s="52">
        <v>5560.2599999999993</v>
      </c>
      <c r="J15" s="52">
        <v>14833.806</v>
      </c>
      <c r="M15" s="14"/>
      <c r="N15" s="14"/>
      <c r="O15" s="14"/>
      <c r="P15" s="14"/>
      <c r="Q15" s="14"/>
      <c r="R15" s="14"/>
      <c r="S15" s="14"/>
    </row>
    <row r="16" spans="1:34" x14ac:dyDescent="0.3">
      <c r="B16" s="2"/>
      <c r="C16" s="2"/>
      <c r="D16" s="2"/>
      <c r="E16" s="2"/>
      <c r="F16" s="2"/>
      <c r="G16" s="2"/>
      <c r="H16" s="2"/>
      <c r="I16" s="2"/>
      <c r="J16" s="2"/>
      <c r="K16" s="2"/>
    </row>
    <row r="17" spans="1:30" x14ac:dyDescent="0.3">
      <c r="A17" s="101" t="s">
        <v>145</v>
      </c>
      <c r="B17" s="51">
        <v>171658.37207920791</v>
      </c>
      <c r="C17" s="2"/>
      <c r="D17" s="2"/>
      <c r="E17" s="2"/>
      <c r="F17" s="2"/>
      <c r="G17" s="2"/>
      <c r="H17" s="2"/>
      <c r="I17" s="2"/>
      <c r="J17" s="2"/>
      <c r="K17" s="2"/>
    </row>
    <row r="19" spans="1:30" x14ac:dyDescent="0.3">
      <c r="A19" s="101" t="s">
        <v>112</v>
      </c>
      <c r="B19" s="17" t="s">
        <v>44</v>
      </c>
      <c r="N19" s="1" t="s">
        <v>65</v>
      </c>
    </row>
    <row r="20" spans="1:30" x14ac:dyDescent="0.3">
      <c r="A20" s="10" t="s">
        <v>11</v>
      </c>
      <c r="B20" s="53">
        <v>1.8114115461377693E-2</v>
      </c>
      <c r="C20" s="53">
        <v>3.511041903943319E-2</v>
      </c>
      <c r="D20" s="53">
        <v>1.6255508452962288E-2</v>
      </c>
      <c r="E20" s="53">
        <v>3.7268899095800695E-2</v>
      </c>
      <c r="F20" s="53">
        <v>5.9447355417126896E-2</v>
      </c>
      <c r="G20" s="53">
        <v>2.3000964276769818E-2</v>
      </c>
      <c r="H20" s="53">
        <v>2.4671797376209337E-2</v>
      </c>
      <c r="I20" s="53">
        <v>4.5040318434078581E-2</v>
      </c>
      <c r="J20" s="53">
        <v>7.9003636625876467E-3</v>
      </c>
      <c r="N20" s="66" t="e">
        <f>HLOOKUP('入力(太陽光)'!$E$13,$B$2:$J$31,ROW()-1,0)</f>
        <v>#N/A</v>
      </c>
      <c r="Q20" s="44"/>
      <c r="R20" s="44"/>
      <c r="S20" s="44"/>
      <c r="T20" s="44"/>
      <c r="U20" s="44"/>
      <c r="V20" s="44"/>
      <c r="W20" s="44"/>
    </row>
    <row r="21" spans="1:30" x14ac:dyDescent="0.3">
      <c r="A21" s="10" t="s">
        <v>12</v>
      </c>
      <c r="B21" s="53">
        <v>4.0738887508149239E-2</v>
      </c>
      <c r="C21" s="53">
        <v>0.15977250779640931</v>
      </c>
      <c r="D21" s="53">
        <v>0.10065069159589662</v>
      </c>
      <c r="E21" s="53">
        <v>0.11991175481287941</v>
      </c>
      <c r="F21" s="53">
        <v>0.21639237278754139</v>
      </c>
      <c r="G21" s="53">
        <v>0.13839316922183631</v>
      </c>
      <c r="H21" s="53">
        <v>0.1550325628673109</v>
      </c>
      <c r="I21" s="53">
        <v>0.17536809209138884</v>
      </c>
      <c r="J21" s="53">
        <v>4.4222884624490526E-2</v>
      </c>
      <c r="N21" s="66" t="e">
        <f>HLOOKUP('入力(太陽光)'!$E$13,$B$2:$J$31,ROW()-1,0)</f>
        <v>#N/A</v>
      </c>
      <c r="Q21" s="44"/>
      <c r="R21" s="44"/>
      <c r="S21" s="44"/>
      <c r="T21" s="44"/>
      <c r="U21" s="44"/>
      <c r="V21" s="44"/>
      <c r="W21" s="44"/>
    </row>
    <row r="22" spans="1:30" x14ac:dyDescent="0.3">
      <c r="A22" s="10" t="s">
        <v>13</v>
      </c>
      <c r="B22" s="53">
        <v>6.507852693064331E-2</v>
      </c>
      <c r="C22" s="53">
        <v>0.19805335501765126</v>
      </c>
      <c r="D22" s="53">
        <v>0.15734561562148294</v>
      </c>
      <c r="E22" s="53">
        <v>0.18087655303400427</v>
      </c>
      <c r="F22" s="53">
        <v>0.25886091817105816</v>
      </c>
      <c r="G22" s="53">
        <v>0.1881760763943339</v>
      </c>
      <c r="H22" s="53">
        <v>0.18668659060986656</v>
      </c>
      <c r="I22" s="53">
        <v>0.19911606830121836</v>
      </c>
      <c r="J22" s="53">
        <v>9.3439806813265885E-2</v>
      </c>
      <c r="N22" s="66" t="e">
        <f>HLOOKUP('入力(太陽光)'!$E$13,$B$2:$J$31,ROW()-1,0)</f>
        <v>#N/A</v>
      </c>
      <c r="Q22" s="44"/>
      <c r="R22" s="44"/>
      <c r="S22" s="44"/>
      <c r="T22" s="44"/>
      <c r="U22" s="44"/>
      <c r="V22" s="44"/>
      <c r="W22" s="44"/>
    </row>
    <row r="23" spans="1:30" x14ac:dyDescent="0.3">
      <c r="A23" s="10" t="s">
        <v>14</v>
      </c>
      <c r="B23" s="53">
        <v>8.8085787103332341E-2</v>
      </c>
      <c r="C23" s="53">
        <v>0.19360528321655496</v>
      </c>
      <c r="D23" s="53">
        <v>0.2231978709278381</v>
      </c>
      <c r="E23" s="53">
        <v>0.23313110191203554</v>
      </c>
      <c r="F23" s="53">
        <v>0.27738237472972271</v>
      </c>
      <c r="G23" s="53">
        <v>0.23586844985077854</v>
      </c>
      <c r="H23" s="53">
        <v>0.27690143915822452</v>
      </c>
      <c r="I23" s="53">
        <v>0.27537642953438213</v>
      </c>
      <c r="J23" s="53">
        <v>0.10720086958171951</v>
      </c>
      <c r="N23" s="66" t="e">
        <f>HLOOKUP('入力(太陽光)'!$E$13,$B$2:$J$31,ROW()-1,0)</f>
        <v>#N/A</v>
      </c>
      <c r="Q23" s="44"/>
      <c r="R23" s="44"/>
      <c r="S23" s="44"/>
      <c r="T23" s="44"/>
      <c r="U23" s="44"/>
      <c r="V23" s="44"/>
      <c r="W23" s="44"/>
    </row>
    <row r="24" spans="1:30" x14ac:dyDescent="0.3">
      <c r="A24" s="10" t="s">
        <v>15</v>
      </c>
      <c r="B24" s="53">
        <v>8.3675362217805763E-2</v>
      </c>
      <c r="C24" s="53">
        <v>0.23574520502628216</v>
      </c>
      <c r="D24" s="53">
        <v>0.23633946698089361</v>
      </c>
      <c r="E24" s="53">
        <v>0.25385424570701259</v>
      </c>
      <c r="F24" s="53">
        <v>0.30563220344047715</v>
      </c>
      <c r="G24" s="53">
        <v>0.25709989180439891</v>
      </c>
      <c r="H24" s="53">
        <v>0.27774687665385273</v>
      </c>
      <c r="I24" s="53">
        <v>0.28952643879746287</v>
      </c>
      <c r="J24" s="53">
        <v>0.1177799722363604</v>
      </c>
      <c r="N24" s="66" t="e">
        <f>HLOOKUP('入力(太陽光)'!$E$13,$B$2:$J$31,ROW()-1,0)</f>
        <v>#N/A</v>
      </c>
      <c r="Q24" s="44"/>
      <c r="R24" s="44"/>
      <c r="S24" s="44"/>
      <c r="T24" s="44"/>
      <c r="U24" s="44"/>
      <c r="V24" s="44"/>
      <c r="W24" s="44"/>
    </row>
    <row r="25" spans="1:30" x14ac:dyDescent="0.3">
      <c r="A25" s="10" t="s">
        <v>16</v>
      </c>
      <c r="B25" s="53">
        <v>5.6528473689542738E-2</v>
      </c>
      <c r="C25" s="53">
        <v>0.15635526396831748</v>
      </c>
      <c r="D25" s="53">
        <v>0.15196194062561924</v>
      </c>
      <c r="E25" s="53">
        <v>0.15762430189114462</v>
      </c>
      <c r="F25" s="53">
        <v>0.21606417425716223</v>
      </c>
      <c r="G25" s="53">
        <v>0.16623173556504495</v>
      </c>
      <c r="H25" s="53">
        <v>0.16780079698227859</v>
      </c>
      <c r="I25" s="53">
        <v>0.20546127270208017</v>
      </c>
      <c r="J25" s="53">
        <v>8.5806882893013914E-2</v>
      </c>
      <c r="N25" s="66" t="e">
        <f>HLOOKUP('入力(太陽光)'!$E$13,$B$2:$J$31,ROW()-1,0)</f>
        <v>#N/A</v>
      </c>
      <c r="Q25" s="44"/>
      <c r="R25" s="44"/>
      <c r="S25" s="44"/>
      <c r="T25" s="44"/>
      <c r="U25" s="44"/>
      <c r="V25" s="44"/>
      <c r="W25" s="44"/>
    </row>
    <row r="26" spans="1:30" x14ac:dyDescent="0.3">
      <c r="A26" s="10" t="s">
        <v>17</v>
      </c>
      <c r="B26" s="53">
        <v>8.2731038549495456E-3</v>
      </c>
      <c r="C26" s="53">
        <v>0.11284910789339701</v>
      </c>
      <c r="D26" s="53">
        <v>0.1225660405851569</v>
      </c>
      <c r="E26" s="53">
        <v>0.12563428231893614</v>
      </c>
      <c r="F26" s="53">
        <v>0.16660182389284692</v>
      </c>
      <c r="G26" s="53">
        <v>0.13681657148120144</v>
      </c>
      <c r="H26" s="53">
        <v>0.14541709126913149</v>
      </c>
      <c r="I26" s="53">
        <v>0.17252111641632192</v>
      </c>
      <c r="J26" s="53">
        <v>6.1590215180535424E-2</v>
      </c>
      <c r="N26" s="66" t="e">
        <f>HLOOKUP('入力(太陽光)'!$E$13,$B$2:$J$31,ROW()-1,0)</f>
        <v>#N/A</v>
      </c>
      <c r="Q26" s="44"/>
      <c r="R26" s="44"/>
      <c r="S26" s="44"/>
      <c r="T26" s="44"/>
      <c r="U26" s="44"/>
      <c r="V26" s="44"/>
      <c r="W26" s="44"/>
    </row>
    <row r="27" spans="1:30" x14ac:dyDescent="0.3">
      <c r="A27" s="10" t="s">
        <v>18</v>
      </c>
      <c r="B27" s="53">
        <v>6.8679009184753198E-3</v>
      </c>
      <c r="C27" s="53">
        <v>1.4423093456435819E-2</v>
      </c>
      <c r="D27" s="53">
        <v>6.1601935847144379E-3</v>
      </c>
      <c r="E27" s="53">
        <v>6.6652421020645773E-3</v>
      </c>
      <c r="F27" s="53">
        <v>1.6423768626643027E-2</v>
      </c>
      <c r="G27" s="53">
        <v>6.9423252955007455E-3</v>
      </c>
      <c r="H27" s="53">
        <v>6.5997847282839913E-3</v>
      </c>
      <c r="I27" s="53">
        <v>1.2024626701864972E-2</v>
      </c>
      <c r="J27" s="53">
        <v>1.3563178935143494E-3</v>
      </c>
      <c r="N27" s="66" t="e">
        <f>HLOOKUP('入力(太陽光)'!$E$13,$B$2:$J$31,ROW()-1,0)</f>
        <v>#N/A</v>
      </c>
      <c r="Q27" s="44"/>
      <c r="R27" s="44"/>
      <c r="S27" s="44"/>
      <c r="T27" s="44"/>
      <c r="U27" s="44"/>
      <c r="V27" s="44"/>
      <c r="W27" s="44"/>
    </row>
    <row r="28" spans="1:30" x14ac:dyDescent="0.3">
      <c r="A28" s="10" t="s">
        <v>19</v>
      </c>
      <c r="B28" s="53">
        <v>4.4257467022537451E-3</v>
      </c>
      <c r="C28" s="53">
        <v>6.7229698116335404E-3</v>
      </c>
      <c r="D28" s="53">
        <v>4.6097355269144229E-3</v>
      </c>
      <c r="E28" s="53">
        <v>6.849998498547398E-2</v>
      </c>
      <c r="F28" s="53">
        <v>3.8421026519788785E-2</v>
      </c>
      <c r="G28" s="53">
        <v>5.2026720461288159E-2</v>
      </c>
      <c r="H28" s="53">
        <v>5.3137449611071218E-2</v>
      </c>
      <c r="I28" s="53">
        <v>5.840527123139181E-2</v>
      </c>
      <c r="J28" s="53">
        <v>1.3524138965265829E-2</v>
      </c>
      <c r="N28" s="66" t="e">
        <f>HLOOKUP('入力(太陽光)'!$E$13,$B$2:$J$31,ROW()-1,0)</f>
        <v>#N/A</v>
      </c>
      <c r="Q28" s="44"/>
      <c r="R28" s="44"/>
      <c r="S28" s="44"/>
      <c r="T28" s="44"/>
      <c r="U28" s="44"/>
      <c r="V28" s="44"/>
      <c r="W28" s="44"/>
    </row>
    <row r="29" spans="1:30" x14ac:dyDescent="0.3">
      <c r="A29" s="10" t="s">
        <v>20</v>
      </c>
      <c r="B29" s="53">
        <v>2.0953419336701168E-2</v>
      </c>
      <c r="C29" s="53">
        <v>4.739419505078743E-2</v>
      </c>
      <c r="D29" s="53">
        <v>2.7095330116180334E-2</v>
      </c>
      <c r="E29" s="53">
        <v>6.3177440918049416E-2</v>
      </c>
      <c r="F29" s="53">
        <v>2.8003453312837753E-2</v>
      </c>
      <c r="G29" s="53">
        <v>4.0791100119752732E-2</v>
      </c>
      <c r="H29" s="53">
        <v>4.4574650663743685E-2</v>
      </c>
      <c r="I29" s="53">
        <v>5.6748233858893569E-2</v>
      </c>
      <c r="J29" s="53">
        <v>1.9137762507079988E-2</v>
      </c>
      <c r="N29" s="66" t="e">
        <f>HLOOKUP('入力(太陽光)'!$E$13,$B$2:$J$31,ROW()-1,0)</f>
        <v>#N/A</v>
      </c>
      <c r="Q29" s="44"/>
      <c r="R29" s="44"/>
      <c r="S29" s="44"/>
      <c r="T29" s="44"/>
      <c r="U29" s="44"/>
      <c r="V29" s="44"/>
      <c r="W29" s="44"/>
    </row>
    <row r="30" spans="1:30" x14ac:dyDescent="0.3">
      <c r="A30" s="10" t="s">
        <v>21</v>
      </c>
      <c r="B30" s="53">
        <v>1.1774472115199693E-2</v>
      </c>
      <c r="C30" s="53">
        <v>1.7618719521436541E-2</v>
      </c>
      <c r="D30" s="53">
        <v>1.1337470686072939E-2</v>
      </c>
      <c r="E30" s="53">
        <v>3.7809225183773415E-2</v>
      </c>
      <c r="F30" s="53">
        <v>3.2855072174215787E-2</v>
      </c>
      <c r="G30" s="53">
        <v>4.1696434884700123E-2</v>
      </c>
      <c r="H30" s="53">
        <v>3.7095462146174783E-2</v>
      </c>
      <c r="I30" s="53">
        <v>4.6093881085110693E-2</v>
      </c>
      <c r="J30" s="53">
        <v>1.1941200908875509E-2</v>
      </c>
      <c r="N30" s="66" t="e">
        <f>HLOOKUP('入力(太陽光)'!$E$13,$B$2:$J$31,ROW()-1,0)</f>
        <v>#N/A</v>
      </c>
      <c r="Q30" s="1" t="s">
        <v>76</v>
      </c>
    </row>
    <row r="31" spans="1:30" x14ac:dyDescent="0.3">
      <c r="A31" s="10" t="s">
        <v>22</v>
      </c>
      <c r="B31" s="53">
        <v>8.4977504271876812E-3</v>
      </c>
      <c r="C31" s="53">
        <v>2.4557872509100114E-2</v>
      </c>
      <c r="D31" s="53">
        <v>1.2994567337020967E-2</v>
      </c>
      <c r="E31" s="53">
        <v>2.2738610770524526E-2</v>
      </c>
      <c r="F31" s="53">
        <v>5.9851830790018955E-2</v>
      </c>
      <c r="G31" s="53">
        <v>3.0330258691272909E-2</v>
      </c>
      <c r="H31" s="53">
        <v>3.1874570800461424E-2</v>
      </c>
      <c r="I31" s="53">
        <v>4.0847219062450167E-2</v>
      </c>
      <c r="J31" s="53">
        <v>7.9675247225273159E-3</v>
      </c>
      <c r="N31" s="66" t="e">
        <f>HLOOKUP('入力(太陽光)'!$E$13,$B$2:$J$31,ROW()-1,0)</f>
        <v>#N/A</v>
      </c>
      <c r="Z31" s="10" t="s">
        <v>35</v>
      </c>
    </row>
    <row r="32" spans="1:30" x14ac:dyDescent="0.3">
      <c r="A32" s="134"/>
      <c r="B32" s="135"/>
      <c r="C32" s="135"/>
      <c r="D32" s="135"/>
      <c r="E32" s="135"/>
      <c r="F32" s="135"/>
      <c r="G32" s="135"/>
      <c r="H32" s="135"/>
      <c r="I32" s="135"/>
      <c r="J32" s="135"/>
      <c r="K32" s="136"/>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IF('入力(太陽光)'!$E$13=B$2,B20*'入力(太陽光)'!$E$15/1000,0)</f>
        <v>0</v>
      </c>
      <c r="C34" s="54">
        <f>IF('入力(太陽光)'!$E$13=C$2,C20*'入力(太陽光)'!$E$15/1000,0)</f>
        <v>0</v>
      </c>
      <c r="D34" s="54">
        <f>IF('入力(太陽光)'!$E$13=D$2,D20*'入力(太陽光)'!$E$15/1000,0)</f>
        <v>0</v>
      </c>
      <c r="E34" s="54">
        <f>IF('入力(太陽光)'!$E$13=E$2,E20*'入力(太陽光)'!$E$15/1000,0)</f>
        <v>0</v>
      </c>
      <c r="F34" s="54">
        <f>IF('入力(太陽光)'!$E$13=F$2,F20*'入力(太陽光)'!$E$15/1000,0)</f>
        <v>0</v>
      </c>
      <c r="G34" s="54">
        <f>IF('入力(太陽光)'!$E$13=G$2,G20*'入力(太陽光)'!$E$15/1000,0)</f>
        <v>0</v>
      </c>
      <c r="H34" s="54">
        <f>IF('入力(太陽光)'!$E$13=H$2,H20*'入力(太陽光)'!$E$15/1000,0)</f>
        <v>0</v>
      </c>
      <c r="I34" s="54">
        <f>IF('入力(太陽光)'!$E$13=I$2,I20*'入力(太陽光)'!$E$15/1000,0)</f>
        <v>0</v>
      </c>
      <c r="J34" s="55">
        <f>IF('入力(太陽光)'!$E$13=J$2,J20*'入力(太陽光)'!$E$15/1000,0)</f>
        <v>0</v>
      </c>
      <c r="K34" s="56">
        <f>SUM(B34:J34)</f>
        <v>0</v>
      </c>
      <c r="L34" s="57">
        <f>MIN($K$34:$K$45)</f>
        <v>0</v>
      </c>
      <c r="N34" s="64">
        <f>K34*1000</f>
        <v>0</v>
      </c>
      <c r="Q34" s="10" t="s">
        <v>11</v>
      </c>
      <c r="R34" s="54">
        <f>IF('入力(太陽光)'!$E$13=B$2,B20*'入力(太陽光)'!$E$23/1000,0)</f>
        <v>0</v>
      </c>
      <c r="S34" s="54">
        <f>IF('入力(太陽光)'!$E$13=C$2,C20*'入力(太陽光)'!$E$23/1000,0)</f>
        <v>0</v>
      </c>
      <c r="T34" s="54">
        <f>IF('入力(太陽光)'!$E$13=D$2,D20*'入力(太陽光)'!$E$23/1000,0)</f>
        <v>0</v>
      </c>
      <c r="U34" s="54">
        <f>IF('入力(太陽光)'!$E$13=E$2,E20*'入力(太陽光)'!$E$23/1000,0)</f>
        <v>0</v>
      </c>
      <c r="V34" s="54">
        <f>IF('入力(太陽光)'!$E$13=F$2,F20*'入力(太陽光)'!$E$23/1000,0)</f>
        <v>0</v>
      </c>
      <c r="W34" s="54">
        <f>IF('入力(太陽光)'!$E$13=G$2,G20*'入力(太陽光)'!$E$23/1000,0)</f>
        <v>0</v>
      </c>
      <c r="X34" s="54">
        <f>IF('入力(太陽光)'!$E$13=H$2,H20*'入力(太陽光)'!$E$23/1000,0)</f>
        <v>0</v>
      </c>
      <c r="Y34" s="54">
        <f>IF('入力(太陽光)'!$E$13=I$2,I20*'入力(太陽光)'!$E$23/1000,0)</f>
        <v>0</v>
      </c>
      <c r="Z34" s="55">
        <f>IF('入力(太陽光)'!$E$13=J$2,J20*'入力(太陽光)'!$E$23/1000,0)</f>
        <v>0</v>
      </c>
      <c r="AA34" s="56">
        <f>SUM(R34:Z34)</f>
        <v>0</v>
      </c>
      <c r="AB34" s="57">
        <f>MIN($AA$34:$AA$45)</f>
        <v>0</v>
      </c>
      <c r="AD34" s="64">
        <f>AA34*1000</f>
        <v>0</v>
      </c>
    </row>
    <row r="35" spans="1:30" x14ac:dyDescent="0.3">
      <c r="A35" s="10" t="s">
        <v>12</v>
      </c>
      <c r="B35" s="54">
        <f>IF('入力(太陽光)'!$E$13=B$2,B21*'入力(太陽光)'!$E$15/1000,0)</f>
        <v>0</v>
      </c>
      <c r="C35" s="54">
        <f>IF('入力(太陽光)'!$E$13=C$2,C21*'入力(太陽光)'!$E$15/1000,0)</f>
        <v>0</v>
      </c>
      <c r="D35" s="54">
        <f>IF('入力(太陽光)'!$E$13=D$2,D21*'入力(太陽光)'!$E$15/1000,0)</f>
        <v>0</v>
      </c>
      <c r="E35" s="54">
        <f>IF('入力(太陽光)'!$E$13=E$2,E21*'入力(太陽光)'!$E$15/1000,0)</f>
        <v>0</v>
      </c>
      <c r="F35" s="54">
        <f>IF('入力(太陽光)'!$E$13=F$2,F21*'入力(太陽光)'!$E$15/1000,0)</f>
        <v>0</v>
      </c>
      <c r="G35" s="54">
        <f>IF('入力(太陽光)'!$E$13=G$2,G21*'入力(太陽光)'!$E$15/1000,0)</f>
        <v>0</v>
      </c>
      <c r="H35" s="54">
        <f>IF('入力(太陽光)'!$E$13=H$2,H21*'入力(太陽光)'!$E$15/1000,0)</f>
        <v>0</v>
      </c>
      <c r="I35" s="54">
        <f>IF('入力(太陽光)'!$E$13=I$2,I21*'入力(太陽光)'!$E$15/1000,0)</f>
        <v>0</v>
      </c>
      <c r="J35" s="55">
        <f>IF('入力(太陽光)'!$E$13=J$2,J21*'入力(太陽光)'!$E$15/1000,0)</f>
        <v>0</v>
      </c>
      <c r="K35" s="56">
        <f t="shared" ref="K35:K45" si="0">SUM(B35:J35)</f>
        <v>0</v>
      </c>
      <c r="L35" s="57">
        <f t="shared" ref="L35:L45" si="1">MIN($K$34:$K$45)</f>
        <v>0</v>
      </c>
      <c r="N35" s="64">
        <f t="shared" ref="N35:N45" si="2">K35*1000</f>
        <v>0</v>
      </c>
      <c r="Q35" s="10" t="s">
        <v>12</v>
      </c>
      <c r="R35" s="54">
        <f>IF('入力(太陽光)'!$E$13=B$2,B21*'入力(太陽光)'!$F$23/1000,0)</f>
        <v>0</v>
      </c>
      <c r="S35" s="54">
        <f>IF('入力(太陽光)'!$E$13=C$2,C21*'入力(太陽光)'!$F$23/1000,0)</f>
        <v>0</v>
      </c>
      <c r="T35" s="54">
        <f>IF('入力(太陽光)'!$E$13=D$2,D21*'入力(太陽光)'!$F$23/1000,0)</f>
        <v>0</v>
      </c>
      <c r="U35" s="54">
        <f>IF('入力(太陽光)'!$E$13=E$2,E21*'入力(太陽光)'!$F$23/1000,0)</f>
        <v>0</v>
      </c>
      <c r="V35" s="54">
        <f>IF('入力(太陽光)'!$E$13=F$2,F21*'入力(太陽光)'!$F$23/1000,0)</f>
        <v>0</v>
      </c>
      <c r="W35" s="54">
        <f>IF('入力(太陽光)'!$E$13=G$2,G21*'入力(太陽光)'!$F$23/1000,0)</f>
        <v>0</v>
      </c>
      <c r="X35" s="54">
        <f>IF('入力(太陽光)'!$E$13=H$2,H21*'入力(太陽光)'!$F$23/1000,0)</f>
        <v>0</v>
      </c>
      <c r="Y35" s="54">
        <f>IF('入力(太陽光)'!$E$13=I$2,I21*'入力(太陽光)'!$F$23/1000,0)</f>
        <v>0</v>
      </c>
      <c r="Z35" s="55">
        <f>IF('入力(太陽光)'!$E$13=J$2,J21*'入力(太陽光)'!$F$23/1000,0)</f>
        <v>0</v>
      </c>
      <c r="AA35" s="56">
        <f t="shared" ref="AA35:AA44" si="3">SUM(R35:Z35)</f>
        <v>0</v>
      </c>
      <c r="AB35" s="57">
        <f t="shared" ref="AB35:AB45" si="4">MIN($AA$34:$AA$45)</f>
        <v>0</v>
      </c>
      <c r="AD35" s="64">
        <f t="shared" ref="AD35:AD45" si="5">AA35*1000</f>
        <v>0</v>
      </c>
    </row>
    <row r="36" spans="1:30" x14ac:dyDescent="0.3">
      <c r="A36" s="10" t="s">
        <v>13</v>
      </c>
      <c r="B36" s="54">
        <f>IF('入力(太陽光)'!$E$13=B$2,B22*'入力(太陽光)'!$E$15/1000,0)</f>
        <v>0</v>
      </c>
      <c r="C36" s="54">
        <f>IF('入力(太陽光)'!$E$13=C$2,C22*'入力(太陽光)'!$E$15/1000,0)</f>
        <v>0</v>
      </c>
      <c r="D36" s="54">
        <f>IF('入力(太陽光)'!$E$13=D$2,D22*'入力(太陽光)'!$E$15/1000,0)</f>
        <v>0</v>
      </c>
      <c r="E36" s="54">
        <f>IF('入力(太陽光)'!$E$13=E$2,E22*'入力(太陽光)'!$E$15/1000,0)</f>
        <v>0</v>
      </c>
      <c r="F36" s="54">
        <f>IF('入力(太陽光)'!$E$13=F$2,F22*'入力(太陽光)'!$E$15/1000,0)</f>
        <v>0</v>
      </c>
      <c r="G36" s="54">
        <f>IF('入力(太陽光)'!$E$13=G$2,G22*'入力(太陽光)'!$E$15/1000,0)</f>
        <v>0</v>
      </c>
      <c r="H36" s="54">
        <f>IF('入力(太陽光)'!$E$13=H$2,H22*'入力(太陽光)'!$E$15/1000,0)</f>
        <v>0</v>
      </c>
      <c r="I36" s="54">
        <f>IF('入力(太陽光)'!$E$13=I$2,I22*'入力(太陽光)'!$E$15/1000,0)</f>
        <v>0</v>
      </c>
      <c r="J36" s="55">
        <f>IF('入力(太陽光)'!$E$13=J$2,J22*'入力(太陽光)'!$E$15/1000,0)</f>
        <v>0</v>
      </c>
      <c r="K36" s="56">
        <f t="shared" si="0"/>
        <v>0</v>
      </c>
      <c r="L36" s="57">
        <f t="shared" si="1"/>
        <v>0</v>
      </c>
      <c r="N36" s="64">
        <f t="shared" si="2"/>
        <v>0</v>
      </c>
      <c r="Q36" s="10" t="s">
        <v>13</v>
      </c>
      <c r="R36" s="54">
        <f>IF('入力(太陽光)'!$E$13=B$2,B22*'入力(太陽光)'!$G$23/1000,0)</f>
        <v>0</v>
      </c>
      <c r="S36" s="54">
        <f>IF('入力(太陽光)'!$E$13=C$2,C22*'入力(太陽光)'!$G$23/1000,0)</f>
        <v>0</v>
      </c>
      <c r="T36" s="54">
        <f>IF('入力(太陽光)'!$E$13=D$2,D22*'入力(太陽光)'!$G$23/1000,0)</f>
        <v>0</v>
      </c>
      <c r="U36" s="54">
        <f>IF('入力(太陽光)'!$E$13=E$2,E22*'入力(太陽光)'!$G$23/1000,0)</f>
        <v>0</v>
      </c>
      <c r="V36" s="54">
        <f>IF('入力(太陽光)'!$E$13=F$2,F22*'入力(太陽光)'!$G$23/1000,0)</f>
        <v>0</v>
      </c>
      <c r="W36" s="54">
        <f>IF('入力(太陽光)'!$E$13=G$2,G22*'入力(太陽光)'!$G$23/1000,0)</f>
        <v>0</v>
      </c>
      <c r="X36" s="54">
        <f>IF('入力(太陽光)'!$E$13=H$2,H22*'入力(太陽光)'!$G$23/1000,0)</f>
        <v>0</v>
      </c>
      <c r="Y36" s="54">
        <f>IF('入力(太陽光)'!$E$13=I$2,I22*'入力(太陽光)'!$G$23/1000,0)</f>
        <v>0</v>
      </c>
      <c r="Z36" s="55">
        <f>IF('入力(太陽光)'!$E$13=J$2,J22*'入力(太陽光)'!$G$23/1000,0)</f>
        <v>0</v>
      </c>
      <c r="AA36" s="56">
        <f t="shared" si="3"/>
        <v>0</v>
      </c>
      <c r="AB36" s="57">
        <f>MIN($AA$34:$AA$45)</f>
        <v>0</v>
      </c>
      <c r="AD36" s="64">
        <f t="shared" si="5"/>
        <v>0</v>
      </c>
    </row>
    <row r="37" spans="1:30" x14ac:dyDescent="0.3">
      <c r="A37" s="10" t="s">
        <v>14</v>
      </c>
      <c r="B37" s="54">
        <f>IF('入力(太陽光)'!$E$13=B$2,B23*'入力(太陽光)'!$E$15/1000,0)</f>
        <v>0</v>
      </c>
      <c r="C37" s="54">
        <f>IF('入力(太陽光)'!$E$13=C$2,C23*'入力(太陽光)'!$E$15/1000,0)</f>
        <v>0</v>
      </c>
      <c r="D37" s="54">
        <f>IF('入力(太陽光)'!$E$13=D$2,D23*'入力(太陽光)'!$E$15/1000,0)</f>
        <v>0</v>
      </c>
      <c r="E37" s="54">
        <f>IF('入力(太陽光)'!$E$13=E$2,E23*'入力(太陽光)'!$E$15/1000,0)</f>
        <v>0</v>
      </c>
      <c r="F37" s="54">
        <f>IF('入力(太陽光)'!$E$13=F$2,F23*'入力(太陽光)'!$E$15/1000,0)</f>
        <v>0</v>
      </c>
      <c r="G37" s="54">
        <f>IF('入力(太陽光)'!$E$13=G$2,G23*'入力(太陽光)'!$E$15/1000,0)</f>
        <v>0</v>
      </c>
      <c r="H37" s="54">
        <f>IF('入力(太陽光)'!$E$13=H$2,H23*'入力(太陽光)'!$E$15/1000,0)</f>
        <v>0</v>
      </c>
      <c r="I37" s="54">
        <f>IF('入力(太陽光)'!$E$13=I$2,I23*'入力(太陽光)'!$E$15/1000,0)</f>
        <v>0</v>
      </c>
      <c r="J37" s="55">
        <f>IF('入力(太陽光)'!$E$13=J$2,J23*'入力(太陽光)'!$E$15/1000,0)</f>
        <v>0</v>
      </c>
      <c r="K37" s="56">
        <f t="shared" si="0"/>
        <v>0</v>
      </c>
      <c r="L37" s="57">
        <f t="shared" si="1"/>
        <v>0</v>
      </c>
      <c r="N37" s="64">
        <f t="shared" si="2"/>
        <v>0</v>
      </c>
      <c r="Q37" s="10" t="s">
        <v>14</v>
      </c>
      <c r="R37" s="54">
        <f>IF('入力(太陽光)'!$E$13=B$2,B23*'入力(太陽光)'!$H$23/1000,0)</f>
        <v>0</v>
      </c>
      <c r="S37" s="54">
        <f>IF('入力(太陽光)'!$E$13=C$2,C23*'入力(太陽光)'!$H$23/1000,0)</f>
        <v>0</v>
      </c>
      <c r="T37" s="54">
        <f>IF('入力(太陽光)'!$E$13=D$2,D23*'入力(太陽光)'!$H$23/1000,0)</f>
        <v>0</v>
      </c>
      <c r="U37" s="54">
        <f>IF('入力(太陽光)'!$E$13=E$2,E23*'入力(太陽光)'!$H$23/1000,0)</f>
        <v>0</v>
      </c>
      <c r="V37" s="54">
        <f>IF('入力(太陽光)'!$E$13=F$2,F23*'入力(太陽光)'!$H$23/1000,0)</f>
        <v>0</v>
      </c>
      <c r="W37" s="54">
        <f>IF('入力(太陽光)'!$E$13=G$2,G23*'入力(太陽光)'!$H$23/1000,0)</f>
        <v>0</v>
      </c>
      <c r="X37" s="54">
        <f>IF('入力(太陽光)'!$E$13=H$2,H23*'入力(太陽光)'!$H$23/1000,0)</f>
        <v>0</v>
      </c>
      <c r="Y37" s="54">
        <f>IF('入力(太陽光)'!$E$13=I$2,I23*'入力(太陽光)'!$H$23/1000,0)</f>
        <v>0</v>
      </c>
      <c r="Z37" s="55">
        <f>IF('入力(太陽光)'!$E$13=J$2,J23*'入力(太陽光)'!$H$23/1000,0)</f>
        <v>0</v>
      </c>
      <c r="AA37" s="56">
        <f t="shared" si="3"/>
        <v>0</v>
      </c>
      <c r="AB37" s="57">
        <f t="shared" si="4"/>
        <v>0</v>
      </c>
      <c r="AD37" s="64">
        <f t="shared" si="5"/>
        <v>0</v>
      </c>
    </row>
    <row r="38" spans="1:30" x14ac:dyDescent="0.3">
      <c r="A38" s="10" t="s">
        <v>15</v>
      </c>
      <c r="B38" s="54">
        <f>IF('入力(太陽光)'!$E$13=B$2,B24*'入力(太陽光)'!$E$15/1000,0)</f>
        <v>0</v>
      </c>
      <c r="C38" s="54">
        <f>IF('入力(太陽光)'!$E$13=C$2,C24*'入力(太陽光)'!$E$15/1000,0)</f>
        <v>0</v>
      </c>
      <c r="D38" s="54">
        <f>IF('入力(太陽光)'!$E$13=D$2,D24*'入力(太陽光)'!$E$15/1000,0)</f>
        <v>0</v>
      </c>
      <c r="E38" s="54">
        <f>IF('入力(太陽光)'!$E$13=E$2,E24*'入力(太陽光)'!$E$15/1000,0)</f>
        <v>0</v>
      </c>
      <c r="F38" s="54">
        <f>IF('入力(太陽光)'!$E$13=F$2,F24*'入力(太陽光)'!$E$15/1000,0)</f>
        <v>0</v>
      </c>
      <c r="G38" s="54">
        <f>IF('入力(太陽光)'!$E$13=G$2,G24*'入力(太陽光)'!$E$15/1000,0)</f>
        <v>0</v>
      </c>
      <c r="H38" s="54">
        <f>IF('入力(太陽光)'!$E$13=H$2,H24*'入力(太陽光)'!$E$15/1000,0)</f>
        <v>0</v>
      </c>
      <c r="I38" s="54">
        <f>IF('入力(太陽光)'!$E$13=I$2,I24*'入力(太陽光)'!$E$15/1000,0)</f>
        <v>0</v>
      </c>
      <c r="J38" s="55">
        <f>IF('入力(太陽光)'!$E$13=J$2,J24*'入力(太陽光)'!$E$15/1000,0)</f>
        <v>0</v>
      </c>
      <c r="K38" s="56">
        <f t="shared" si="0"/>
        <v>0</v>
      </c>
      <c r="L38" s="57">
        <f t="shared" si="1"/>
        <v>0</v>
      </c>
      <c r="N38" s="64">
        <f t="shared" si="2"/>
        <v>0</v>
      </c>
      <c r="Q38" s="10" t="s">
        <v>15</v>
      </c>
      <c r="R38" s="54">
        <f>IF('入力(太陽光)'!$E$13=B$2,B24*'入力(太陽光)'!$I$23/1000,0)</f>
        <v>0</v>
      </c>
      <c r="S38" s="54">
        <f>IF('入力(太陽光)'!$E$13=C$2,C24*'入力(太陽光)'!$I$23/1000,0)</f>
        <v>0</v>
      </c>
      <c r="T38" s="54">
        <f>IF('入力(太陽光)'!$E$13=D$2,D24*'入力(太陽光)'!$I$23/1000,0)</f>
        <v>0</v>
      </c>
      <c r="U38" s="54">
        <f>IF('入力(太陽光)'!$E$13=E$2,E24*'入力(太陽光)'!$I$23/1000,0)</f>
        <v>0</v>
      </c>
      <c r="V38" s="54">
        <f>IF('入力(太陽光)'!$E$13=F$2,F24*'入力(太陽光)'!$I$23/1000,0)</f>
        <v>0</v>
      </c>
      <c r="W38" s="54">
        <f>IF('入力(太陽光)'!$E$13=G$2,G24*'入力(太陽光)'!$I$23/1000,0)</f>
        <v>0</v>
      </c>
      <c r="X38" s="54">
        <f>IF('入力(太陽光)'!$E$13=H$2,H24*'入力(太陽光)'!$I$23/1000,0)</f>
        <v>0</v>
      </c>
      <c r="Y38" s="54">
        <f>IF('入力(太陽光)'!$E$13=I$2,I24*'入力(太陽光)'!$I$23/1000,0)</f>
        <v>0</v>
      </c>
      <c r="Z38" s="55">
        <f>IF('入力(太陽光)'!$E$13=J$2,J24*'入力(太陽光)'!$I$23/1000,0)</f>
        <v>0</v>
      </c>
      <c r="AA38" s="56">
        <f>SUM(R38:Z38)</f>
        <v>0</v>
      </c>
      <c r="AB38" s="57">
        <f t="shared" si="4"/>
        <v>0</v>
      </c>
      <c r="AD38" s="64">
        <f t="shared" si="5"/>
        <v>0</v>
      </c>
    </row>
    <row r="39" spans="1:30" x14ac:dyDescent="0.3">
      <c r="A39" s="10" t="s">
        <v>16</v>
      </c>
      <c r="B39" s="54">
        <f>IF('入力(太陽光)'!$E$13=B$2,B25*'入力(太陽光)'!$E$15/1000,0)</f>
        <v>0</v>
      </c>
      <c r="C39" s="54">
        <f>IF('入力(太陽光)'!$E$13=C$2,C25*'入力(太陽光)'!$E$15/1000,0)</f>
        <v>0</v>
      </c>
      <c r="D39" s="54">
        <f>IF('入力(太陽光)'!$E$13=D$2,D25*'入力(太陽光)'!$E$15/1000,0)</f>
        <v>0</v>
      </c>
      <c r="E39" s="54">
        <f>IF('入力(太陽光)'!$E$13=E$2,E25*'入力(太陽光)'!$E$15/1000,0)</f>
        <v>0</v>
      </c>
      <c r="F39" s="54">
        <f>IF('入力(太陽光)'!$E$13=F$2,F25*'入力(太陽光)'!$E$15/1000,0)</f>
        <v>0</v>
      </c>
      <c r="G39" s="54">
        <f>IF('入力(太陽光)'!$E$13=G$2,G25*'入力(太陽光)'!$E$15/1000,0)</f>
        <v>0</v>
      </c>
      <c r="H39" s="54">
        <f>IF('入力(太陽光)'!$E$13=H$2,H25*'入力(太陽光)'!$E$15/1000,0)</f>
        <v>0</v>
      </c>
      <c r="I39" s="54">
        <f>IF('入力(太陽光)'!$E$13=I$2,I25*'入力(太陽光)'!$E$15/1000,0)</f>
        <v>0</v>
      </c>
      <c r="J39" s="55">
        <f>IF('入力(太陽光)'!$E$13=J$2,J25*'入力(太陽光)'!$E$15/1000,0)</f>
        <v>0</v>
      </c>
      <c r="K39" s="56">
        <f t="shared" si="0"/>
        <v>0</v>
      </c>
      <c r="L39" s="57">
        <f t="shared" si="1"/>
        <v>0</v>
      </c>
      <c r="N39" s="64">
        <f t="shared" si="2"/>
        <v>0</v>
      </c>
      <c r="Q39" s="10" t="s">
        <v>16</v>
      </c>
      <c r="R39" s="54">
        <f>IF('入力(太陽光)'!$E$13=B$2,B25*'入力(太陽光)'!$J$23/1000,0)</f>
        <v>0</v>
      </c>
      <c r="S39" s="54">
        <f>IF('入力(太陽光)'!$E$13=C$2,C25*'入力(太陽光)'!$J$23/1000,0)</f>
        <v>0</v>
      </c>
      <c r="T39" s="54">
        <f>IF('入力(太陽光)'!$E$13=D$2,D25*'入力(太陽光)'!$J$23/1000,0)</f>
        <v>0</v>
      </c>
      <c r="U39" s="54">
        <f>IF('入力(太陽光)'!$E$13=E$2,E25*'入力(太陽光)'!$J$23/1000,0)</f>
        <v>0</v>
      </c>
      <c r="V39" s="54">
        <f>IF('入力(太陽光)'!$E$13=F$2,F25*'入力(太陽光)'!$J$23/1000,0)</f>
        <v>0</v>
      </c>
      <c r="W39" s="54">
        <f>IF('入力(太陽光)'!$E$13=G$2,G25*'入力(太陽光)'!$J$23/1000,0)</f>
        <v>0</v>
      </c>
      <c r="X39" s="54">
        <f>IF('入力(太陽光)'!$E$13=H$2,H25*'入力(太陽光)'!$J$23/1000,0)</f>
        <v>0</v>
      </c>
      <c r="Y39" s="54">
        <f>IF('入力(太陽光)'!$E$13=I$2,I25*'入力(太陽光)'!$J$23/1000,0)</f>
        <v>0</v>
      </c>
      <c r="Z39" s="55">
        <f>IF('入力(太陽光)'!$E$13=J$2,J25*'入力(太陽光)'!$J$23/1000,0)</f>
        <v>0</v>
      </c>
      <c r="AA39" s="56">
        <f t="shared" si="3"/>
        <v>0</v>
      </c>
      <c r="AB39" s="57">
        <f>MIN($AA$34:$AA$45)</f>
        <v>0</v>
      </c>
      <c r="AD39" s="64">
        <f t="shared" si="5"/>
        <v>0</v>
      </c>
    </row>
    <row r="40" spans="1:30" x14ac:dyDescent="0.3">
      <c r="A40" s="10" t="s">
        <v>17</v>
      </c>
      <c r="B40" s="54">
        <f>IF('入力(太陽光)'!$E$13=B$2,B26*'入力(太陽光)'!$E$15/1000,0)</f>
        <v>0</v>
      </c>
      <c r="C40" s="54">
        <f>IF('入力(太陽光)'!$E$13=C$2,C26*'入力(太陽光)'!$E$15/1000,0)</f>
        <v>0</v>
      </c>
      <c r="D40" s="54">
        <f>IF('入力(太陽光)'!$E$13=D$2,D26*'入力(太陽光)'!$E$15/1000,0)</f>
        <v>0</v>
      </c>
      <c r="E40" s="54">
        <f>IF('入力(太陽光)'!$E$13=E$2,E26*'入力(太陽光)'!$E$15/1000,0)</f>
        <v>0</v>
      </c>
      <c r="F40" s="54">
        <f>IF('入力(太陽光)'!$E$13=F$2,F26*'入力(太陽光)'!$E$15/1000,0)</f>
        <v>0</v>
      </c>
      <c r="G40" s="54">
        <f>IF('入力(太陽光)'!$E$13=G$2,G26*'入力(太陽光)'!$E$15/1000,0)</f>
        <v>0</v>
      </c>
      <c r="H40" s="54">
        <f>IF('入力(太陽光)'!$E$13=H$2,H26*'入力(太陽光)'!$E$15/1000,0)</f>
        <v>0</v>
      </c>
      <c r="I40" s="54">
        <f>IF('入力(太陽光)'!$E$13=I$2,I26*'入力(太陽光)'!$E$15/1000,0)</f>
        <v>0</v>
      </c>
      <c r="J40" s="55">
        <f>IF('入力(太陽光)'!$E$13=J$2,J26*'入力(太陽光)'!$E$15/1000,0)</f>
        <v>0</v>
      </c>
      <c r="K40" s="56">
        <f t="shared" si="0"/>
        <v>0</v>
      </c>
      <c r="L40" s="57">
        <f t="shared" si="1"/>
        <v>0</v>
      </c>
      <c r="N40" s="64">
        <f t="shared" si="2"/>
        <v>0</v>
      </c>
      <c r="Q40" s="10" t="s">
        <v>17</v>
      </c>
      <c r="R40" s="54">
        <f>IF('入力(太陽光)'!$E$13=B$2,B26*'入力(太陽光)'!$K$23/1000,0)</f>
        <v>0</v>
      </c>
      <c r="S40" s="54">
        <f>IF('入力(太陽光)'!$E$13=C$2,C26*'入力(太陽光)'!$K$23/1000,0)</f>
        <v>0</v>
      </c>
      <c r="T40" s="54">
        <f>IF('入力(太陽光)'!$E$13=D$2,D26*'入力(太陽光)'!$K$23/1000,0)</f>
        <v>0</v>
      </c>
      <c r="U40" s="54">
        <f>IF('入力(太陽光)'!$E$13=E$2,E26*'入力(太陽光)'!$K$23/1000,0)</f>
        <v>0</v>
      </c>
      <c r="V40" s="54">
        <f>IF('入力(太陽光)'!$E$13=F$2,F26*'入力(太陽光)'!$K$23/1000,0)</f>
        <v>0</v>
      </c>
      <c r="W40" s="54">
        <f>IF('入力(太陽光)'!$E$13=G$2,G26*'入力(太陽光)'!$K$23/1000,0)</f>
        <v>0</v>
      </c>
      <c r="X40" s="54">
        <f>IF('入力(太陽光)'!$E$13=H$2,H26*'入力(太陽光)'!$K$23/1000,0)</f>
        <v>0</v>
      </c>
      <c r="Y40" s="54">
        <f>IF('入力(太陽光)'!$E$13=I$2,I26*'入力(太陽光)'!$K$23/1000,0)</f>
        <v>0</v>
      </c>
      <c r="Z40" s="55">
        <f>IF('入力(太陽光)'!$E$13=J$2,J26*'入力(太陽光)'!$K$23/1000,0)</f>
        <v>0</v>
      </c>
      <c r="AA40" s="56">
        <f t="shared" si="3"/>
        <v>0</v>
      </c>
      <c r="AB40" s="57">
        <f t="shared" si="4"/>
        <v>0</v>
      </c>
      <c r="AD40" s="64">
        <f t="shared" si="5"/>
        <v>0</v>
      </c>
    </row>
    <row r="41" spans="1:30" x14ac:dyDescent="0.3">
      <c r="A41" s="10" t="s">
        <v>18</v>
      </c>
      <c r="B41" s="54">
        <f>IF('入力(太陽光)'!$E$13=B$2,B27*'入力(太陽光)'!$E$15/1000,0)</f>
        <v>0</v>
      </c>
      <c r="C41" s="54">
        <f>IF('入力(太陽光)'!$E$13=C$2,C27*'入力(太陽光)'!$E$15/1000,0)</f>
        <v>0</v>
      </c>
      <c r="D41" s="54">
        <f>IF('入力(太陽光)'!$E$13=D$2,D27*'入力(太陽光)'!$E$15/1000,0)</f>
        <v>0</v>
      </c>
      <c r="E41" s="54">
        <f>IF('入力(太陽光)'!$E$13=E$2,E27*'入力(太陽光)'!$E$15/1000,0)</f>
        <v>0</v>
      </c>
      <c r="F41" s="54">
        <f>IF('入力(太陽光)'!$E$13=F$2,F27*'入力(太陽光)'!$E$15/1000,0)</f>
        <v>0</v>
      </c>
      <c r="G41" s="54">
        <f>IF('入力(太陽光)'!$E$13=G$2,G27*'入力(太陽光)'!$E$15/1000,0)</f>
        <v>0</v>
      </c>
      <c r="H41" s="54">
        <f>IF('入力(太陽光)'!$E$13=H$2,H27*'入力(太陽光)'!$E$15/1000,0)</f>
        <v>0</v>
      </c>
      <c r="I41" s="54">
        <f>IF('入力(太陽光)'!$E$13=I$2,I27*'入力(太陽光)'!$E$15/1000,0)</f>
        <v>0</v>
      </c>
      <c r="J41" s="55">
        <f>IF('入力(太陽光)'!$E$13=J$2,J27*'入力(太陽光)'!$E$15/1000,0)</f>
        <v>0</v>
      </c>
      <c r="K41" s="56">
        <f t="shared" si="0"/>
        <v>0</v>
      </c>
      <c r="L41" s="57">
        <f t="shared" si="1"/>
        <v>0</v>
      </c>
      <c r="N41" s="64">
        <f t="shared" si="2"/>
        <v>0</v>
      </c>
      <c r="Q41" s="10" t="s">
        <v>18</v>
      </c>
      <c r="R41" s="54">
        <f>IF('入力(太陽光)'!$E$13=B$2,B27*'入力(太陽光)'!$L$23/1000,0)</f>
        <v>0</v>
      </c>
      <c r="S41" s="54">
        <f>IF('入力(太陽光)'!$E$13=C$2,C27*'入力(太陽光)'!$L$23/1000,0)</f>
        <v>0</v>
      </c>
      <c r="T41" s="54">
        <f>IF('入力(太陽光)'!$E$13=D$2,D27*'入力(太陽光)'!$L$23/1000,0)</f>
        <v>0</v>
      </c>
      <c r="U41" s="54">
        <f>IF('入力(太陽光)'!$E$13=E$2,E27*'入力(太陽光)'!$L$23/1000,0)</f>
        <v>0</v>
      </c>
      <c r="V41" s="54">
        <f>IF('入力(太陽光)'!$E$13=F$2,F27*'入力(太陽光)'!$L$23/1000,0)</f>
        <v>0</v>
      </c>
      <c r="W41" s="54">
        <f>IF('入力(太陽光)'!$E$13=G$2,G27*'入力(太陽光)'!$L$23/1000,0)</f>
        <v>0</v>
      </c>
      <c r="X41" s="54">
        <f>IF('入力(太陽光)'!$E$13=H$2,H27*'入力(太陽光)'!$L$23/1000,0)</f>
        <v>0</v>
      </c>
      <c r="Y41" s="54">
        <f>IF('入力(太陽光)'!$E$13=I$2,I27*'入力(太陽光)'!$L$23/1000,0)</f>
        <v>0</v>
      </c>
      <c r="Z41" s="55">
        <f>IF('入力(太陽光)'!$E$13=J$2,J27*'入力(太陽光)'!$L$23/1000,0)</f>
        <v>0</v>
      </c>
      <c r="AA41" s="56">
        <f t="shared" si="3"/>
        <v>0</v>
      </c>
      <c r="AB41" s="57">
        <f t="shared" si="4"/>
        <v>0</v>
      </c>
      <c r="AD41" s="64">
        <f t="shared" si="5"/>
        <v>0</v>
      </c>
    </row>
    <row r="42" spans="1:30" x14ac:dyDescent="0.3">
      <c r="A42" s="10" t="s">
        <v>19</v>
      </c>
      <c r="B42" s="54">
        <f>IF('入力(太陽光)'!$E$13=B$2,B28*'入力(太陽光)'!$E$15/1000,0)</f>
        <v>0</v>
      </c>
      <c r="C42" s="54">
        <f>IF('入力(太陽光)'!$E$13=C$2,C28*'入力(太陽光)'!$E$15/1000,0)</f>
        <v>0</v>
      </c>
      <c r="D42" s="54">
        <f>IF('入力(太陽光)'!$E$13=D$2,D28*'入力(太陽光)'!$E$15/1000,0)</f>
        <v>0</v>
      </c>
      <c r="E42" s="54">
        <f>IF('入力(太陽光)'!$E$13=E$2,E28*'入力(太陽光)'!$E$15/1000,0)</f>
        <v>0</v>
      </c>
      <c r="F42" s="54">
        <f>IF('入力(太陽光)'!$E$13=F$2,F28*'入力(太陽光)'!$E$15/1000,0)</f>
        <v>0</v>
      </c>
      <c r="G42" s="54">
        <f>IF('入力(太陽光)'!$E$13=G$2,G28*'入力(太陽光)'!$E$15/1000,0)</f>
        <v>0</v>
      </c>
      <c r="H42" s="54">
        <f>IF('入力(太陽光)'!$E$13=H$2,H28*'入力(太陽光)'!$E$15/1000,0)</f>
        <v>0</v>
      </c>
      <c r="I42" s="54">
        <f>IF('入力(太陽光)'!$E$13=I$2,I28*'入力(太陽光)'!$E$15/1000,0)</f>
        <v>0</v>
      </c>
      <c r="J42" s="55">
        <f>IF('入力(太陽光)'!$E$13=J$2,J28*'入力(太陽光)'!$E$15/1000,0)</f>
        <v>0</v>
      </c>
      <c r="K42" s="56">
        <f t="shared" si="0"/>
        <v>0</v>
      </c>
      <c r="L42" s="57">
        <f t="shared" si="1"/>
        <v>0</v>
      </c>
      <c r="N42" s="64">
        <f t="shared" si="2"/>
        <v>0</v>
      </c>
      <c r="Q42" s="10" t="s">
        <v>19</v>
      </c>
      <c r="R42" s="54">
        <f>IF('入力(太陽光)'!$E$13=B$2,B28*'入力(太陽光)'!$M$23/1000,0)</f>
        <v>0</v>
      </c>
      <c r="S42" s="54">
        <f>IF('入力(太陽光)'!$E$13=C$2,C28*'入力(太陽光)'!$M$23/1000,0)</f>
        <v>0</v>
      </c>
      <c r="T42" s="54">
        <f>IF('入力(太陽光)'!$E$13=D$2,D28*'入力(太陽光)'!$M$23/1000,0)</f>
        <v>0</v>
      </c>
      <c r="U42" s="54">
        <f>IF('入力(太陽光)'!$E$13=E$2,E28*'入力(太陽光)'!$M$23/1000,0)</f>
        <v>0</v>
      </c>
      <c r="V42" s="54">
        <f>IF('入力(太陽光)'!$E$13=F$2,F28*'入力(太陽光)'!$M$23/1000,0)</f>
        <v>0</v>
      </c>
      <c r="W42" s="54">
        <f>IF('入力(太陽光)'!$E$13=G$2,G28*'入力(太陽光)'!$M$23/1000,0)</f>
        <v>0</v>
      </c>
      <c r="X42" s="54">
        <f>IF('入力(太陽光)'!$E$13=H$2,H28*'入力(太陽光)'!$M$23/1000,0)</f>
        <v>0</v>
      </c>
      <c r="Y42" s="54">
        <f>IF('入力(太陽光)'!$E$13=I$2,I28*'入力(太陽光)'!$M$23/1000,0)</f>
        <v>0</v>
      </c>
      <c r="Z42" s="55">
        <f>IF('入力(太陽光)'!$E$13=J$2,J28*'入力(太陽光)'!$M$23/1000,0)</f>
        <v>0</v>
      </c>
      <c r="AA42" s="56">
        <f t="shared" si="3"/>
        <v>0</v>
      </c>
      <c r="AB42" s="57">
        <f>MIN($AA$34:$AA$45)</f>
        <v>0</v>
      </c>
      <c r="AD42" s="64">
        <f>AA42*1000</f>
        <v>0</v>
      </c>
    </row>
    <row r="43" spans="1:30" x14ac:dyDescent="0.3">
      <c r="A43" s="10" t="s">
        <v>20</v>
      </c>
      <c r="B43" s="54">
        <f>IF('入力(太陽光)'!$E$13=B$2,B29*'入力(太陽光)'!$E$15/1000,0)</f>
        <v>0</v>
      </c>
      <c r="C43" s="54">
        <f>IF('入力(太陽光)'!$E$13=C$2,C29*'入力(太陽光)'!$E$15/1000,0)</f>
        <v>0</v>
      </c>
      <c r="D43" s="54">
        <f>IF('入力(太陽光)'!$E$13=D$2,D29*'入力(太陽光)'!$E$15/1000,0)</f>
        <v>0</v>
      </c>
      <c r="E43" s="54">
        <f>IF('入力(太陽光)'!$E$13=E$2,E29*'入力(太陽光)'!$E$15/1000,0)</f>
        <v>0</v>
      </c>
      <c r="F43" s="54">
        <f>IF('入力(太陽光)'!$E$13=F$2,F29*'入力(太陽光)'!$E$15/1000,0)</f>
        <v>0</v>
      </c>
      <c r="G43" s="54">
        <f>IF('入力(太陽光)'!$E$13=G$2,G29*'入力(太陽光)'!$E$15/1000,0)</f>
        <v>0</v>
      </c>
      <c r="H43" s="54">
        <f>IF('入力(太陽光)'!$E$13=H$2,H29*'入力(太陽光)'!$E$15/1000,0)</f>
        <v>0</v>
      </c>
      <c r="I43" s="54">
        <f>IF('入力(太陽光)'!$E$13=I$2,I29*'入力(太陽光)'!$E$15/1000,0)</f>
        <v>0</v>
      </c>
      <c r="J43" s="55">
        <f>IF('入力(太陽光)'!$E$13=J$2,J29*'入力(太陽光)'!$E$15/1000,0)</f>
        <v>0</v>
      </c>
      <c r="K43" s="56">
        <f t="shared" si="0"/>
        <v>0</v>
      </c>
      <c r="L43" s="57">
        <f t="shared" si="1"/>
        <v>0</v>
      </c>
      <c r="N43" s="64">
        <f t="shared" si="2"/>
        <v>0</v>
      </c>
      <c r="Q43" s="10" t="s">
        <v>20</v>
      </c>
      <c r="R43" s="54">
        <f>IF('入力(太陽光)'!$E$13=B$2,B29*'入力(太陽光)'!$N$23/1000,0)</f>
        <v>0</v>
      </c>
      <c r="S43" s="54">
        <f>IF('入力(太陽光)'!$E$13=C$2,C29*'入力(太陽光)'!$N$23/1000,0)</f>
        <v>0</v>
      </c>
      <c r="T43" s="54">
        <f>IF('入力(太陽光)'!$E$13=D$2,D29*'入力(太陽光)'!$N$23/1000,0)</f>
        <v>0</v>
      </c>
      <c r="U43" s="54">
        <f>IF('入力(太陽光)'!$E$13=E$2,E29*'入力(太陽光)'!$N$23/1000,0)</f>
        <v>0</v>
      </c>
      <c r="V43" s="54">
        <f>IF('入力(太陽光)'!$E$13=F$2,F29*'入力(太陽光)'!$N$23/1000,0)</f>
        <v>0</v>
      </c>
      <c r="W43" s="54">
        <f>IF('入力(太陽光)'!$E$13=G$2,G29*'入力(太陽光)'!$N$23/1000,0)</f>
        <v>0</v>
      </c>
      <c r="X43" s="54">
        <f>IF('入力(太陽光)'!$E$13=H$2,H29*'入力(太陽光)'!$N$23/1000,0)</f>
        <v>0</v>
      </c>
      <c r="Y43" s="54">
        <f>IF('入力(太陽光)'!$E$13=I$2,I29*'入力(太陽光)'!$N$23/1000,0)</f>
        <v>0</v>
      </c>
      <c r="Z43" s="55">
        <f>IF('入力(太陽光)'!$E$13=J$2,J29*'入力(太陽光)'!$N$23/1000,0)</f>
        <v>0</v>
      </c>
      <c r="AA43" s="56">
        <f t="shared" si="3"/>
        <v>0</v>
      </c>
      <c r="AB43" s="57">
        <f t="shared" si="4"/>
        <v>0</v>
      </c>
      <c r="AD43" s="64">
        <f>AA43*1000</f>
        <v>0</v>
      </c>
    </row>
    <row r="44" spans="1:30" x14ac:dyDescent="0.3">
      <c r="A44" s="10" t="s">
        <v>21</v>
      </c>
      <c r="B44" s="54">
        <f>IF('入力(太陽光)'!$E$13=B$2,B30*'入力(太陽光)'!$E$15/1000,0)</f>
        <v>0</v>
      </c>
      <c r="C44" s="54">
        <f>IF('入力(太陽光)'!$E$13=C$2,C30*'入力(太陽光)'!$E$15/1000,0)</f>
        <v>0</v>
      </c>
      <c r="D44" s="54">
        <f>IF('入力(太陽光)'!$E$13=D$2,D30*'入力(太陽光)'!$E$15/1000,0)</f>
        <v>0</v>
      </c>
      <c r="E44" s="54">
        <f>IF('入力(太陽光)'!$E$13=E$2,E30*'入力(太陽光)'!$E$15/1000,0)</f>
        <v>0</v>
      </c>
      <c r="F44" s="54">
        <f>IF('入力(太陽光)'!$E$13=F$2,F30*'入力(太陽光)'!$E$15/1000,0)</f>
        <v>0</v>
      </c>
      <c r="G44" s="54">
        <f>IF('入力(太陽光)'!$E$13=G$2,G30*'入力(太陽光)'!$E$15/1000,0)</f>
        <v>0</v>
      </c>
      <c r="H44" s="54">
        <f>IF('入力(太陽光)'!$E$13=H$2,H30*'入力(太陽光)'!$E$15/1000,0)</f>
        <v>0</v>
      </c>
      <c r="I44" s="54">
        <f>IF('入力(太陽光)'!$E$13=I$2,I30*'入力(太陽光)'!$E$15/1000,0)</f>
        <v>0</v>
      </c>
      <c r="J44" s="55">
        <f>IF('入力(太陽光)'!$E$13=J$2,J30*'入力(太陽光)'!$E$15/1000,0)</f>
        <v>0</v>
      </c>
      <c r="K44" s="56">
        <f t="shared" si="0"/>
        <v>0</v>
      </c>
      <c r="L44" s="57">
        <f t="shared" si="1"/>
        <v>0</v>
      </c>
      <c r="N44" s="64">
        <f t="shared" si="2"/>
        <v>0</v>
      </c>
      <c r="Q44" s="10" t="s">
        <v>21</v>
      </c>
      <c r="R44" s="54">
        <f>IF('入力(太陽光)'!$E$13=B$2,B30*'入力(太陽光)'!$O$23/1000,0)</f>
        <v>0</v>
      </c>
      <c r="S44" s="54">
        <f>IF('入力(太陽光)'!$E$13=C$2,C30*'入力(太陽光)'!$O$23/1000,0)</f>
        <v>0</v>
      </c>
      <c r="T44" s="54">
        <f>IF('入力(太陽光)'!$E$13=D$2,D30*'入力(太陽光)'!$O$23/1000,0)</f>
        <v>0</v>
      </c>
      <c r="U44" s="54">
        <f>IF('入力(太陽光)'!$E$13=E$2,E30*'入力(太陽光)'!$O$23/1000,0)</f>
        <v>0</v>
      </c>
      <c r="V44" s="54">
        <f>IF('入力(太陽光)'!$E$13=F$2,F30*'入力(太陽光)'!$O$23/1000,0)</f>
        <v>0</v>
      </c>
      <c r="W44" s="54">
        <f>IF('入力(太陽光)'!$E$13=G$2,G30*'入力(太陽光)'!$O$23/1000,0)</f>
        <v>0</v>
      </c>
      <c r="X44" s="54">
        <f>IF('入力(太陽光)'!$E$13=H$2,H30*'入力(太陽光)'!$O$23/1000,0)</f>
        <v>0</v>
      </c>
      <c r="Y44" s="54">
        <f>IF('入力(太陽光)'!$E$13=I$2,I30*'入力(太陽光)'!$O$23/1000,0)</f>
        <v>0</v>
      </c>
      <c r="Z44" s="55">
        <f>IF('入力(太陽光)'!$E$13=J$2,J30*'入力(太陽光)'!$O$23/1000,0)</f>
        <v>0</v>
      </c>
      <c r="AA44" s="56">
        <f t="shared" si="3"/>
        <v>0</v>
      </c>
      <c r="AB44" s="57">
        <f t="shared" si="4"/>
        <v>0</v>
      </c>
      <c r="AD44" s="64">
        <f t="shared" si="5"/>
        <v>0</v>
      </c>
    </row>
    <row r="45" spans="1:30" x14ac:dyDescent="0.3">
      <c r="A45" s="10" t="s">
        <v>22</v>
      </c>
      <c r="B45" s="54">
        <f>IF('入力(太陽光)'!$E$13=B$2,B31*'入力(太陽光)'!$E$15/1000,0)</f>
        <v>0</v>
      </c>
      <c r="C45" s="54">
        <f>IF('入力(太陽光)'!$E$13=C$2,C31*'入力(太陽光)'!$E$15/1000,0)</f>
        <v>0</v>
      </c>
      <c r="D45" s="54">
        <f>IF('入力(太陽光)'!$E$13=D$2,D31*'入力(太陽光)'!$E$15/1000,0)</f>
        <v>0</v>
      </c>
      <c r="E45" s="54">
        <f>IF('入力(太陽光)'!$E$13=E$2,E31*'入力(太陽光)'!$E$15/1000,0)</f>
        <v>0</v>
      </c>
      <c r="F45" s="54">
        <f>IF('入力(太陽光)'!$E$13=F$2,F31*'入力(太陽光)'!$E$15/1000,0)</f>
        <v>0</v>
      </c>
      <c r="G45" s="54">
        <f>IF('入力(太陽光)'!$E$13=G$2,G31*'入力(太陽光)'!$E$15/1000,0)</f>
        <v>0</v>
      </c>
      <c r="H45" s="54">
        <f>IF('入力(太陽光)'!$E$13=H$2,H31*'入力(太陽光)'!$E$15/1000,0)</f>
        <v>0</v>
      </c>
      <c r="I45" s="54">
        <f>IF('入力(太陽光)'!$E$13=I$2,I31*'入力(太陽光)'!$E$15/1000,0)</f>
        <v>0</v>
      </c>
      <c r="J45" s="55">
        <f>IF('入力(太陽光)'!$E$13=J$2,J31*'入力(太陽光)'!$E$15/1000,0)</f>
        <v>0</v>
      </c>
      <c r="K45" s="56">
        <f t="shared" si="0"/>
        <v>0</v>
      </c>
      <c r="L45" s="57">
        <f t="shared" si="1"/>
        <v>0</v>
      </c>
      <c r="N45" s="64">
        <f t="shared" si="2"/>
        <v>0</v>
      </c>
      <c r="Q45" s="10" t="s">
        <v>22</v>
      </c>
      <c r="R45" s="54">
        <f>IF('入力(太陽光)'!$E$13=B$2,B31*'入力(太陽光)'!$P$23/1000,0)</f>
        <v>0</v>
      </c>
      <c r="S45" s="54">
        <f>IF('入力(太陽光)'!$E$13=C$2,C31*'入力(太陽光)'!$P$23/1000,0)</f>
        <v>0</v>
      </c>
      <c r="T45" s="54">
        <f>IF('入力(太陽光)'!$E$13=D$2,D31*'入力(太陽光)'!$P$23/1000,0)</f>
        <v>0</v>
      </c>
      <c r="U45" s="54">
        <f>IF('入力(太陽光)'!$E$13=E$2,E31*'入力(太陽光)'!$P$23/1000,0)</f>
        <v>0</v>
      </c>
      <c r="V45" s="54">
        <f>IF('入力(太陽光)'!$E$13=F$2,F31*'入力(太陽光)'!$P$23/1000,0)</f>
        <v>0</v>
      </c>
      <c r="W45" s="54">
        <f>IF('入力(太陽光)'!$E$13=G$2,G31*'入力(太陽光)'!$P$23/1000,0)</f>
        <v>0</v>
      </c>
      <c r="X45" s="54">
        <f>IF('入力(太陽光)'!$E$13=H$2,H31*'入力(太陽光)'!$P$23/1000,0)</f>
        <v>0</v>
      </c>
      <c r="Y45" s="54">
        <f>IF('入力(太陽光)'!$E$13=I$2,I31*'入力(太陽光)'!$P$23/1000,0)</f>
        <v>0</v>
      </c>
      <c r="Z45" s="55">
        <f>IF('入力(太陽光)'!$E$13=J$2,J31*'入力(太陽光)'!$P$23/1000,0)</f>
        <v>0</v>
      </c>
      <c r="AA45" s="56">
        <f>SUM(R45:Z45)</f>
        <v>0</v>
      </c>
      <c r="AB45" s="57">
        <f t="shared" si="4"/>
        <v>0</v>
      </c>
      <c r="AD45" s="64">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111</v>
      </c>
      <c r="K47" s="22" t="s">
        <v>49</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31"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8" si="11">SUM($R49:$Z49)</f>
        <v>119573.21599999999</v>
      </c>
      <c r="AB49" s="14"/>
    </row>
    <row r="50" spans="1:31"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31"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31"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31"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 t="shared" si="11"/>
        <v>148067.92600000004</v>
      </c>
      <c r="AB53" s="14"/>
    </row>
    <row r="54" spans="1:31"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31"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31"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31"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31"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 t="shared" si="11"/>
        <v>160705.15</v>
      </c>
      <c r="AB58" s="14"/>
    </row>
    <row r="59" spans="1:31"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1" spans="1:31" x14ac:dyDescent="0.3">
      <c r="A61" s="18" t="s">
        <v>105</v>
      </c>
      <c r="B61" s="20">
        <f>$B$17-MIN($K$34:$K$45)</f>
        <v>171658.37207920791</v>
      </c>
      <c r="C61" s="19"/>
      <c r="D61" s="19"/>
      <c r="E61" s="19"/>
      <c r="F61" s="19"/>
      <c r="G61" s="19"/>
      <c r="H61" s="19"/>
      <c r="I61" s="19"/>
      <c r="J61" s="19"/>
      <c r="L61" s="14"/>
      <c r="M61" s="14"/>
      <c r="O61" s="16"/>
      <c r="Q61" s="18" t="s">
        <v>105</v>
      </c>
      <c r="R61" s="20">
        <f>$B$17-MIN($AA$34:$AA$45)</f>
        <v>171658.37207920791</v>
      </c>
      <c r="S61" s="19"/>
      <c r="T61" s="19"/>
      <c r="U61" s="19"/>
      <c r="V61" s="19"/>
      <c r="W61" s="19"/>
      <c r="X61" s="19"/>
      <c r="Y61" s="19"/>
      <c r="Z61" s="19"/>
      <c r="AB61" s="14"/>
      <c r="AC61" s="14"/>
      <c r="AE61" s="16"/>
    </row>
    <row r="63" spans="1:31" x14ac:dyDescent="0.3">
      <c r="A63" s="1" t="s">
        <v>106</v>
      </c>
      <c r="B63" s="21" t="s">
        <v>49</v>
      </c>
      <c r="Q63" s="1" t="s">
        <v>106</v>
      </c>
      <c r="R63" s="21" t="s">
        <v>36</v>
      </c>
    </row>
    <row r="64" spans="1:31" x14ac:dyDescent="0.3">
      <c r="A64" s="10" t="s">
        <v>11</v>
      </c>
      <c r="B64" s="63">
        <f>$B$61-K48</f>
        <v>51037.044079207917</v>
      </c>
      <c r="C64" s="14"/>
      <c r="L64" s="14"/>
      <c r="M64" s="14"/>
      <c r="O64" s="16"/>
      <c r="Q64" s="10" t="s">
        <v>11</v>
      </c>
      <c r="R64" s="63">
        <f>$R$61-AA48</f>
        <v>51037.044079207917</v>
      </c>
      <c r="S64" s="14"/>
      <c r="AB64" s="14"/>
      <c r="AC64" s="14"/>
      <c r="AE64" s="16"/>
    </row>
    <row r="65" spans="1:31" x14ac:dyDescent="0.3">
      <c r="A65" s="10" t="s">
        <v>12</v>
      </c>
      <c r="B65" s="58">
        <f t="shared" ref="B65:B69" si="32">$B$61-K49</f>
        <v>52085.156079207925</v>
      </c>
      <c r="L65" s="14"/>
      <c r="M65" s="14"/>
      <c r="O65" s="16"/>
      <c r="Q65" s="10" t="s">
        <v>12</v>
      </c>
      <c r="R65" s="63">
        <f>$R$61-AA49</f>
        <v>52085.156079207925</v>
      </c>
      <c r="AB65" s="14"/>
      <c r="AC65" s="14"/>
      <c r="AE65" s="16"/>
    </row>
    <row r="66" spans="1:31" x14ac:dyDescent="0.3">
      <c r="A66" s="10" t="s">
        <v>13</v>
      </c>
      <c r="B66" s="58">
        <f t="shared" si="32"/>
        <v>35369.920079207921</v>
      </c>
      <c r="L66" s="14"/>
      <c r="M66" s="14"/>
      <c r="O66" s="16"/>
      <c r="Q66" s="10" t="s">
        <v>13</v>
      </c>
      <c r="R66" s="63">
        <f>$R$61-AA50</f>
        <v>35369.920079207921</v>
      </c>
      <c r="AB66" s="14"/>
      <c r="AC66" s="14"/>
      <c r="AE66" s="16"/>
    </row>
    <row r="67" spans="1:31" x14ac:dyDescent="0.3">
      <c r="A67" s="10" t="s">
        <v>14</v>
      </c>
      <c r="B67" s="58">
        <f t="shared" si="32"/>
        <v>893.01807920788997</v>
      </c>
      <c r="L67" s="14"/>
      <c r="M67" s="14"/>
      <c r="O67" s="16"/>
      <c r="Q67" s="10" t="s">
        <v>14</v>
      </c>
      <c r="R67" s="63">
        <f>$R$61-AA51</f>
        <v>893.01807920788997</v>
      </c>
      <c r="AB67" s="14"/>
      <c r="AC67" s="14"/>
      <c r="AE67" s="16"/>
    </row>
    <row r="68" spans="1:31" x14ac:dyDescent="0.3">
      <c r="A68" s="10" t="s">
        <v>15</v>
      </c>
      <c r="B68" s="58">
        <f t="shared" si="32"/>
        <v>514.28007920790697</v>
      </c>
      <c r="L68" s="14"/>
      <c r="M68" s="14"/>
      <c r="O68" s="16"/>
      <c r="Q68" s="10" t="s">
        <v>15</v>
      </c>
      <c r="R68" s="63">
        <f t="shared" ref="R68:R74" si="33">$R$61-AA52</f>
        <v>514.28007920790697</v>
      </c>
      <c r="AB68" s="14"/>
      <c r="AC68" s="14"/>
      <c r="AE68" s="16"/>
    </row>
    <row r="69" spans="1:31" x14ac:dyDescent="0.3">
      <c r="A69" s="10" t="s">
        <v>16</v>
      </c>
      <c r="B69" s="58">
        <f t="shared" si="32"/>
        <v>23590.446079207875</v>
      </c>
      <c r="L69" s="14"/>
      <c r="M69" s="14"/>
      <c r="O69" s="16"/>
      <c r="Q69" s="10" t="s">
        <v>16</v>
      </c>
      <c r="R69" s="63">
        <f t="shared" si="33"/>
        <v>23590.446079207875</v>
      </c>
      <c r="AB69" s="14"/>
      <c r="AC69" s="14"/>
      <c r="AE69" s="16"/>
    </row>
    <row r="70" spans="1:31" x14ac:dyDescent="0.3">
      <c r="A70" s="10" t="s">
        <v>17</v>
      </c>
      <c r="B70" s="58">
        <f t="shared" ref="B70:B74" si="34">$B$61-K54</f>
        <v>45716.530079207907</v>
      </c>
      <c r="L70" s="14"/>
      <c r="M70" s="14"/>
      <c r="O70" s="16"/>
      <c r="Q70" s="10" t="s">
        <v>17</v>
      </c>
      <c r="R70" s="63">
        <f t="shared" si="33"/>
        <v>45716.530079207907</v>
      </c>
      <c r="AB70" s="14"/>
      <c r="AC70" s="14"/>
      <c r="AE70" s="16"/>
    </row>
    <row r="71" spans="1:31" x14ac:dyDescent="0.3">
      <c r="A71" s="10" t="s">
        <v>18</v>
      </c>
      <c r="B71" s="58">
        <f t="shared" si="34"/>
        <v>41745.840079207919</v>
      </c>
      <c r="L71" s="14"/>
      <c r="M71" s="14"/>
      <c r="O71" s="16"/>
      <c r="Q71" s="10" t="s">
        <v>18</v>
      </c>
      <c r="R71" s="63">
        <f t="shared" si="33"/>
        <v>41745.840079207919</v>
      </c>
      <c r="AB71" s="14"/>
      <c r="AC71" s="14"/>
      <c r="AE71" s="16"/>
    </row>
    <row r="72" spans="1:31" x14ac:dyDescent="0.3">
      <c r="A72" s="10" t="s">
        <v>19</v>
      </c>
      <c r="B72" s="58">
        <f>$B$61-K56</f>
        <v>20835.252079207916</v>
      </c>
      <c r="L72" s="14"/>
      <c r="M72" s="14"/>
      <c r="O72" s="16"/>
      <c r="Q72" s="10" t="s">
        <v>19</v>
      </c>
      <c r="R72" s="63">
        <f>$R$61-AA56</f>
        <v>20835.252079207916</v>
      </c>
      <c r="AB72" s="14"/>
      <c r="AC72" s="14"/>
      <c r="AE72" s="16"/>
    </row>
    <row r="73" spans="1:31" x14ac:dyDescent="0.3">
      <c r="A73" s="10" t="s">
        <v>20</v>
      </c>
      <c r="B73" s="58">
        <f t="shared" si="34"/>
        <v>10863.072079207923</v>
      </c>
      <c r="L73" s="14"/>
      <c r="M73" s="14"/>
      <c r="O73" s="16"/>
      <c r="Q73" s="10" t="s">
        <v>20</v>
      </c>
      <c r="R73" s="63">
        <f t="shared" si="33"/>
        <v>10863.072079207923</v>
      </c>
      <c r="AB73" s="14"/>
      <c r="AC73" s="14"/>
      <c r="AE73" s="16"/>
    </row>
    <row r="74" spans="1:31" x14ac:dyDescent="0.3">
      <c r="A74" s="10" t="s">
        <v>21</v>
      </c>
      <c r="B74" s="58">
        <f t="shared" si="34"/>
        <v>10953.222079207917</v>
      </c>
      <c r="L74" s="14"/>
      <c r="M74" s="14"/>
      <c r="O74" s="16"/>
      <c r="Q74" s="10" t="s">
        <v>21</v>
      </c>
      <c r="R74" s="63">
        <f t="shared" si="33"/>
        <v>10953.222079207917</v>
      </c>
      <c r="AB74" s="14"/>
      <c r="AC74" s="14"/>
      <c r="AE74" s="16"/>
    </row>
    <row r="75" spans="1:31" x14ac:dyDescent="0.3">
      <c r="A75" s="10" t="s">
        <v>22</v>
      </c>
      <c r="B75" s="58">
        <f>$B$61-K59</f>
        <v>32547.126079207927</v>
      </c>
      <c r="L75" s="14"/>
      <c r="M75" s="14"/>
      <c r="O75" s="16"/>
      <c r="Q75" s="10" t="s">
        <v>22</v>
      </c>
      <c r="R75" s="63">
        <f>$R$61-AA59</f>
        <v>32547.126079207927</v>
      </c>
      <c r="AB75" s="14"/>
      <c r="AC75" s="14"/>
      <c r="AE75" s="16"/>
    </row>
    <row r="76" spans="1:31" x14ac:dyDescent="0.3">
      <c r="A76" s="13" t="s">
        <v>37</v>
      </c>
      <c r="B76" s="15">
        <f>SUM($B$64:$B$75)/$B$61</f>
        <v>1.8999999999999992</v>
      </c>
      <c r="Q76" s="13" t="s">
        <v>37</v>
      </c>
      <c r="R76" s="15">
        <f>SUM($R$64:$R$75)/$R$61</f>
        <v>1.8999999999999992</v>
      </c>
    </row>
    <row r="78" spans="1:31" x14ac:dyDescent="0.3">
      <c r="A78" s="1" t="s">
        <v>107</v>
      </c>
      <c r="B78" s="62">
        <f>(SUM($B$64:$B$75)-$D$79*$B$61)/(12-$D$79)</f>
        <v>-1.1526269487815329E-11</v>
      </c>
      <c r="D78" s="1" t="s">
        <v>39</v>
      </c>
      <c r="Q78" s="1" t="s">
        <v>107</v>
      </c>
      <c r="R78" s="62">
        <f>(SUM($R$64:$R$75)-$T$79*$R$61)/(12-$T$79)</f>
        <v>-1.1526269487815329E-11</v>
      </c>
      <c r="T78" s="1" t="s">
        <v>39</v>
      </c>
    </row>
    <row r="79" spans="1:31" x14ac:dyDescent="0.3">
      <c r="A79" s="1" t="s">
        <v>38</v>
      </c>
      <c r="D79" s="61">
        <v>1.9</v>
      </c>
      <c r="Q79" s="1" t="s">
        <v>38</v>
      </c>
      <c r="T79" s="61">
        <f>D79</f>
        <v>1.9</v>
      </c>
    </row>
    <row r="80" spans="1:31" ht="15.6" thickBot="1" x14ac:dyDescent="0.35"/>
    <row r="81" spans="1:22" ht="15.6" thickBot="1" x14ac:dyDescent="0.35">
      <c r="A81" s="1" t="s">
        <v>108</v>
      </c>
      <c r="B81" s="130" t="e">
        <f>'【調達AX】入力(太陽光)'!$E$26*$B$83</f>
        <v>#N/A</v>
      </c>
      <c r="F81" s="14"/>
      <c r="Q81" s="1" t="s">
        <v>108</v>
      </c>
      <c r="R81" s="148" t="e">
        <f>AVERAGE('【調達AX】入力(太陽光)'!E34:P34)*$B$83</f>
        <v>#DIV/0!</v>
      </c>
      <c r="V81" s="14"/>
    </row>
    <row r="82" spans="1:22" ht="15.6" thickBot="1" x14ac:dyDescent="0.35">
      <c r="A82" s="139" t="s">
        <v>157</v>
      </c>
      <c r="B82" s="140">
        <f>(MIN($K$34:$K$45)+$B$78)*1000</f>
        <v>-1.1526269487815328E-8</v>
      </c>
      <c r="Q82" s="142"/>
      <c r="R82" s="143"/>
    </row>
    <row r="83" spans="1:22" ht="15.6" thickBot="1" x14ac:dyDescent="0.35">
      <c r="A83" s="1" t="s">
        <v>109</v>
      </c>
      <c r="B83" s="137" t="e">
        <f>VLOOKUP('入力(太陽光)'!$E$13,$B$88:$C$96,2,FALSE)</f>
        <v>#N/A</v>
      </c>
      <c r="Q83" s="1" t="s">
        <v>109</v>
      </c>
      <c r="R83" s="147" t="e">
        <f>R82/'入力(太陽光)'!E15</f>
        <v>#DIV/0!</v>
      </c>
      <c r="S83" s="1" t="s">
        <v>77</v>
      </c>
    </row>
    <row r="84" spans="1:22" x14ac:dyDescent="0.3">
      <c r="A84" s="139" t="s">
        <v>157</v>
      </c>
      <c r="B84" s="141" t="e">
        <f>B82/'入力(太陽光)'!E15</f>
        <v>#DIV/0!</v>
      </c>
      <c r="Q84" s="142"/>
      <c r="R84" s="143"/>
    </row>
    <row r="87" spans="1:22" x14ac:dyDescent="0.3">
      <c r="C87" s="18" t="s">
        <v>158</v>
      </c>
    </row>
    <row r="88" spans="1:22" x14ac:dyDescent="0.3">
      <c r="B88" s="11" t="s">
        <v>26</v>
      </c>
      <c r="C88" s="157">
        <v>4.0892430323322744E-2</v>
      </c>
      <c r="D88" s="1">
        <v>4.0892430323322744E-2</v>
      </c>
      <c r="E88" s="158">
        <f>C88-D88</f>
        <v>0</v>
      </c>
    </row>
    <row r="89" spans="1:22" x14ac:dyDescent="0.3">
      <c r="B89" s="11" t="s">
        <v>27</v>
      </c>
      <c r="C89" s="157">
        <v>0.11903049428786673</v>
      </c>
      <c r="D89" s="1">
        <v>0.11903049428786673</v>
      </c>
      <c r="E89" s="158">
        <f t="shared" ref="E89:E96" si="35">C89-D89</f>
        <v>0</v>
      </c>
    </row>
    <row r="90" spans="1:22" x14ac:dyDescent="0.3">
      <c r="B90" s="11" t="s">
        <v>28</v>
      </c>
      <c r="C90" s="157">
        <v>0.10599152792482698</v>
      </c>
      <c r="D90" s="1">
        <v>0.10599152792482698</v>
      </c>
      <c r="E90" s="158">
        <f t="shared" si="35"/>
        <v>0</v>
      </c>
    </row>
    <row r="91" spans="1:22" x14ac:dyDescent="0.3">
      <c r="B91" s="11" t="s">
        <v>29</v>
      </c>
      <c r="C91" s="157">
        <v>0.12942491512195015</v>
      </c>
      <c r="D91" s="1">
        <v>0.12942491512195015</v>
      </c>
      <c r="E91" s="158">
        <f t="shared" si="35"/>
        <v>0</v>
      </c>
    </row>
    <row r="92" spans="1:22" x14ac:dyDescent="0.3">
      <c r="B92" s="11" t="s">
        <v>30</v>
      </c>
      <c r="C92" s="157">
        <v>0.16593429446726776</v>
      </c>
      <c r="D92" s="1">
        <v>0.16593429446726776</v>
      </c>
      <c r="E92" s="158">
        <f t="shared" si="35"/>
        <v>0</v>
      </c>
    </row>
    <row r="93" spans="1:22" x14ac:dyDescent="0.3">
      <c r="B93" s="11" t="s">
        <v>31</v>
      </c>
      <c r="C93" s="157">
        <v>0.1304330394105814</v>
      </c>
      <c r="D93" s="1">
        <v>0.1304330394105814</v>
      </c>
      <c r="E93" s="158">
        <f t="shared" si="35"/>
        <v>0</v>
      </c>
    </row>
    <row r="94" spans="1:22" x14ac:dyDescent="0.3">
      <c r="B94" s="11" t="s">
        <v>32</v>
      </c>
      <c r="C94" s="157">
        <v>0.13936030424421902</v>
      </c>
      <c r="D94" s="1">
        <v>0.13936030424421902</v>
      </c>
      <c r="E94" s="158">
        <f t="shared" si="35"/>
        <v>0</v>
      </c>
    </row>
    <row r="95" spans="1:22" x14ac:dyDescent="0.3">
      <c r="B95" s="11" t="s">
        <v>33</v>
      </c>
      <c r="C95" s="157">
        <v>0.15609197705114977</v>
      </c>
      <c r="D95" s="1">
        <v>0.15609197705114977</v>
      </c>
      <c r="E95" s="158">
        <f t="shared" si="35"/>
        <v>0</v>
      </c>
    </row>
    <row r="96" spans="1:22" x14ac:dyDescent="0.3">
      <c r="B96" s="11" t="s">
        <v>34</v>
      </c>
      <c r="C96" s="157">
        <v>5.6620588117746888E-2</v>
      </c>
      <c r="D96" s="1">
        <v>5.6620588117746888E-2</v>
      </c>
      <c r="E96" s="158">
        <f t="shared" si="35"/>
        <v>0</v>
      </c>
    </row>
  </sheetData>
  <phoneticPr fontId="2"/>
  <hyperlinks>
    <hyperlink ref="A3" r:id="rId1" xr:uid="{35D582CF-361A-4858-AC42-64F134148FEA}"/>
    <hyperlink ref="A17" r:id="rId2" xr:uid="{36D540A1-6846-46A6-8A45-2033DDC8531C}"/>
    <hyperlink ref="A19" r:id="rId3" xr:uid="{930A1B94-C084-43B1-8568-51A7A6475752}"/>
  </hyperlinks>
  <pageMargins left="0.7" right="0.7" top="0.75" bottom="0.75" header="0.3" footer="0.3"/>
  <pageSetup paperSize="9" orientation="portrait" r:id="rId4"/>
  <drawing r:id="rId5"/>
  <legacyDrawing r:id="rId6"/>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zoomScale="80" zoomScaleNormal="80" workbookViewId="0">
      <selection activeCell="A6" sqref="A6:Q6"/>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5" width="28.88671875" style="1" bestFit="1" customWidth="1"/>
    <col min="6"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'計算用(太陽光)'!B4</f>
        <v>4882.9799999999996</v>
      </c>
      <c r="C4" s="67">
        <f>'計算用(太陽光)'!C4</f>
        <v>12191.044</v>
      </c>
      <c r="D4" s="67">
        <f>'計算用(太陽光)'!D4</f>
        <v>40434.097999999998</v>
      </c>
      <c r="E4" s="67">
        <f>'計算用(太陽光)'!E4</f>
        <v>18452.13</v>
      </c>
      <c r="F4" s="67">
        <f>'計算用(太陽光)'!F4</f>
        <v>4502.1979999999994</v>
      </c>
      <c r="G4" s="67">
        <f>'計算用(太陽光)'!G4</f>
        <v>16728.849999999999</v>
      </c>
      <c r="H4" s="67">
        <f>'計算用(太陽光)'!H4</f>
        <v>6653.5279999999993</v>
      </c>
      <c r="I4" s="67">
        <f>'計算用(太陽光)'!I4</f>
        <v>4734.33</v>
      </c>
      <c r="J4" s="67">
        <f>'計算用(太陽光)'!J4</f>
        <v>12042.17</v>
      </c>
    </row>
    <row r="5" spans="1:13" x14ac:dyDescent="0.3">
      <c r="A5" s="10" t="s">
        <v>12</v>
      </c>
      <c r="B5" s="67">
        <f>'計算用(太陽光)'!B5</f>
        <v>4365.3500000000004</v>
      </c>
      <c r="C5" s="67">
        <f>'計算用(太陽光)'!C5</f>
        <v>11318.501999999999</v>
      </c>
      <c r="D5" s="67">
        <f>'計算用(太陽光)'!D5</f>
        <v>39135.901999999995</v>
      </c>
      <c r="E5" s="67">
        <f>'計算用(太陽光)'!E5</f>
        <v>18493.689999999999</v>
      </c>
      <c r="F5" s="67">
        <f>'計算用(太陽光)'!F5</f>
        <v>4144.4780000000001</v>
      </c>
      <c r="G5" s="67">
        <f>'計算用(太陽光)'!G5</f>
        <v>17299.169999999998</v>
      </c>
      <c r="H5" s="67">
        <f>'計算用(太陽光)'!H5</f>
        <v>6702.1839999999993</v>
      </c>
      <c r="I5" s="67">
        <f>'計算用(太陽光)'!I5</f>
        <v>4837.5700000000006</v>
      </c>
      <c r="J5" s="67">
        <f>'計算用(太陽光)'!J5</f>
        <v>13276.37</v>
      </c>
    </row>
    <row r="6" spans="1:13" x14ac:dyDescent="0.3">
      <c r="A6" s="10" t="s">
        <v>13</v>
      </c>
      <c r="B6" s="67">
        <f>'計算用(太陽光)'!B6</f>
        <v>4439.29</v>
      </c>
      <c r="C6" s="67">
        <f>'計算用(太陽光)'!C6</f>
        <v>12353.976000000001</v>
      </c>
      <c r="D6" s="67">
        <f>'計算用(太陽光)'!D6</f>
        <v>45490.090000000004</v>
      </c>
      <c r="E6" s="67">
        <f>'計算用(太陽光)'!E6</f>
        <v>20831.38</v>
      </c>
      <c r="F6" s="67">
        <f>'計算用(太陽光)'!F6</f>
        <v>4816.7479999999996</v>
      </c>
      <c r="G6" s="67">
        <f>'計算用(太陽光)'!G6</f>
        <v>20024.21</v>
      </c>
      <c r="H6" s="67">
        <f>'計算用(太陽光)'!H6</f>
        <v>7753.8459999999995</v>
      </c>
      <c r="I6" s="67">
        <f>'計算用(太陽光)'!I6</f>
        <v>5634</v>
      </c>
      <c r="J6" s="67">
        <f>'計算用(太陽光)'!J6</f>
        <v>14944.912</v>
      </c>
    </row>
    <row r="7" spans="1:13" x14ac:dyDescent="0.3">
      <c r="A7" s="10" t="s">
        <v>14</v>
      </c>
      <c r="B7" s="67">
        <f>'計算用(太陽光)'!B7</f>
        <v>5054.2900000000009</v>
      </c>
      <c r="C7" s="67">
        <f>'計算用(太陽光)'!C7</f>
        <v>14781.866</v>
      </c>
      <c r="D7" s="67">
        <f>'計算用(太陽光)'!D7</f>
        <v>58456.866000000002</v>
      </c>
      <c r="E7" s="67">
        <f>'計算用(太陽光)'!E7</f>
        <v>25059.99</v>
      </c>
      <c r="F7" s="67">
        <f>'計算用(太陽光)'!F7</f>
        <v>5859.0679999999993</v>
      </c>
      <c r="G7" s="67">
        <f>'計算用(太陽光)'!G7</f>
        <v>25850.940000000002</v>
      </c>
      <c r="H7" s="67">
        <f>'計算用(太陽光)'!H7</f>
        <v>9729.6859999999997</v>
      </c>
      <c r="I7" s="67">
        <f>'計算用(太陽光)'!I7</f>
        <v>7005.63</v>
      </c>
      <c r="J7" s="67">
        <f>'計算用(太陽光)'!J7</f>
        <v>18967.018</v>
      </c>
    </row>
    <row r="8" spans="1:13" x14ac:dyDescent="0.3">
      <c r="A8" s="10" t="s">
        <v>15</v>
      </c>
      <c r="B8" s="67">
        <f>'計算用(太陽光)'!B8</f>
        <v>5165.21</v>
      </c>
      <c r="C8" s="67">
        <f>'計算用(太陽光)'!C8</f>
        <v>15050.112000000001</v>
      </c>
      <c r="D8" s="67">
        <f>'計算用(太陽光)'!D8</f>
        <v>58456.437999999995</v>
      </c>
      <c r="E8" s="67">
        <f>'計算用(太陽光)'!E8</f>
        <v>25059.99</v>
      </c>
      <c r="F8" s="67">
        <f>'計算用(太陽光)'!F8</f>
        <v>5859.0679999999993</v>
      </c>
      <c r="G8" s="67">
        <f>'計算用(太陽光)'!G8</f>
        <v>25850.940000000002</v>
      </c>
      <c r="H8" s="67">
        <f>'計算用(太陽光)'!H8</f>
        <v>9729.6859999999997</v>
      </c>
      <c r="I8" s="67">
        <f>'計算用(太陽光)'!I8</f>
        <v>7005.63</v>
      </c>
      <c r="J8" s="67">
        <f>'計算用(太陽光)'!J8</f>
        <v>18967.018</v>
      </c>
    </row>
    <row r="9" spans="1:13" x14ac:dyDescent="0.3">
      <c r="A9" s="10" t="s">
        <v>16</v>
      </c>
      <c r="B9" s="67">
        <f>'計算用(太陽光)'!B9</f>
        <v>4795.4699999999993</v>
      </c>
      <c r="C9" s="67">
        <f>'計算用(太陽光)'!C9</f>
        <v>13325.706</v>
      </c>
      <c r="D9" s="67">
        <f>'計算用(太陽光)'!D9</f>
        <v>49386.400000000001</v>
      </c>
      <c r="E9" s="67">
        <f>'計算用(太陽光)'!E9</f>
        <v>22493.73</v>
      </c>
      <c r="F9" s="67">
        <f>'計算用(太陽光)'!F9</f>
        <v>5180.6379999999999</v>
      </c>
      <c r="G9" s="67">
        <f>'計算用(太陽光)'!G9</f>
        <v>21631.99</v>
      </c>
      <c r="H9" s="67">
        <f>'計算用(太陽光)'!H9</f>
        <v>8503.5080000000016</v>
      </c>
      <c r="I9" s="67">
        <f>'計算用(太陽光)'!I9</f>
        <v>6209.2</v>
      </c>
      <c r="J9" s="67">
        <f>'計算用(太陽光)'!J9</f>
        <v>16541.284</v>
      </c>
    </row>
    <row r="10" spans="1:13" x14ac:dyDescent="0.3">
      <c r="A10" s="10" t="s">
        <v>17</v>
      </c>
      <c r="B10" s="67">
        <f>'計算用(太陽光)'!B10</f>
        <v>4796.71</v>
      </c>
      <c r="C10" s="67">
        <f>'計算用(太陽光)'!C10</f>
        <v>11823.253999999999</v>
      </c>
      <c r="D10" s="67">
        <f>'計算用(太陽光)'!D10</f>
        <v>41641.480000000003</v>
      </c>
      <c r="E10" s="67">
        <f>'計算用(太陽光)'!E10</f>
        <v>19304.09</v>
      </c>
      <c r="F10" s="67">
        <f>'計算用(太陽光)'!F10</f>
        <v>4280.1680000000006</v>
      </c>
      <c r="G10" s="67">
        <f>'計算用(太陽光)'!G10</f>
        <v>17903.539999999997</v>
      </c>
      <c r="H10" s="67">
        <f>'計算用(太陽光)'!H10</f>
        <v>7087.0280000000002</v>
      </c>
      <c r="I10" s="67">
        <f>'計算用(太陽光)'!I10</f>
        <v>5250.54</v>
      </c>
      <c r="J10" s="67">
        <f>'計算用(太陽光)'!J10</f>
        <v>13855.031999999999</v>
      </c>
    </row>
    <row r="11" spans="1:13" x14ac:dyDescent="0.3">
      <c r="A11" s="10" t="s">
        <v>18</v>
      </c>
      <c r="B11" s="67">
        <f>'計算用(太陽光)'!B11</f>
        <v>5499.2</v>
      </c>
      <c r="C11" s="67">
        <f>'計算用(太陽光)'!C11</f>
        <v>13296.031999999999</v>
      </c>
      <c r="D11" s="67">
        <f>'計算用(太陽光)'!D11</f>
        <v>42908.483999999997</v>
      </c>
      <c r="E11" s="67">
        <f>'計算用(太陽光)'!E11</f>
        <v>19220.97</v>
      </c>
      <c r="F11" s="67">
        <f>'計算用(太陽光)'!F11</f>
        <v>4631.7179999999998</v>
      </c>
      <c r="G11" s="67">
        <f>'計算用(太陽光)'!G11</f>
        <v>17667.050000000003</v>
      </c>
      <c r="H11" s="67">
        <f>'計算用(太陽光)'!H11</f>
        <v>7441.5259999999998</v>
      </c>
      <c r="I11" s="67">
        <f>'計算用(太陽光)'!I11</f>
        <v>4985.0600000000004</v>
      </c>
      <c r="J11" s="67">
        <f>'計算用(太陽光)'!J11</f>
        <v>14262.492</v>
      </c>
    </row>
    <row r="12" spans="1:13" x14ac:dyDescent="0.3">
      <c r="A12" s="10" t="s">
        <v>19</v>
      </c>
      <c r="B12" s="67">
        <f>'計算用(太陽光)'!B12</f>
        <v>5941.65</v>
      </c>
      <c r="C12" s="67">
        <f>'計算用(太陽光)'!C12</f>
        <v>14882.905999999999</v>
      </c>
      <c r="D12" s="67">
        <f>'計算用(太陽光)'!D12</f>
        <v>47319.77</v>
      </c>
      <c r="E12" s="67">
        <f>'計算用(太陽光)'!E12</f>
        <v>22233.99</v>
      </c>
      <c r="F12" s="67">
        <f>'計算用(太陽光)'!F12</f>
        <v>5532.1880000000001</v>
      </c>
      <c r="G12" s="67">
        <f>'計算用(太陽光)'!G12</f>
        <v>21890.87</v>
      </c>
      <c r="H12" s="67">
        <f>'計算用(太陽光)'!H12</f>
        <v>9157.5540000000001</v>
      </c>
      <c r="I12" s="67">
        <f>'計算用(太陽光)'!I12</f>
        <v>6740.15</v>
      </c>
      <c r="J12" s="67">
        <f>'計算用(太陽光)'!J12</f>
        <v>17124.042000000001</v>
      </c>
    </row>
    <row r="13" spans="1:13" x14ac:dyDescent="0.3">
      <c r="A13" s="10" t="s">
        <v>20</v>
      </c>
      <c r="B13" s="67">
        <f>'計算用(太陽光)'!B13</f>
        <v>6188.14</v>
      </c>
      <c r="C13" s="67">
        <f>'計算用(太陽光)'!C13</f>
        <v>15447.464</v>
      </c>
      <c r="D13" s="67">
        <f>'計算用(太陽光)'!D13</f>
        <v>51542.244000000006</v>
      </c>
      <c r="E13" s="67">
        <f>'計算用(太陽光)'!E13</f>
        <v>24083.359999999997</v>
      </c>
      <c r="F13" s="67">
        <f>'計算用(太陽光)'!F13</f>
        <v>6007.0879999999997</v>
      </c>
      <c r="G13" s="67">
        <f>'計算用(太陽光)'!G13</f>
        <v>23522.980000000003</v>
      </c>
      <c r="H13" s="67">
        <f>'計算用(太陽光)'!H13</f>
        <v>9316.2019999999993</v>
      </c>
      <c r="I13" s="67">
        <f>'計算用(太陽光)'!I13</f>
        <v>6740.15</v>
      </c>
      <c r="J13" s="67">
        <f>'計算用(太陽光)'!J13</f>
        <v>17947.671999999999</v>
      </c>
    </row>
    <row r="14" spans="1:13" x14ac:dyDescent="0.3">
      <c r="A14" s="10" t="s">
        <v>21</v>
      </c>
      <c r="B14" s="67">
        <f>'計算用(太陽光)'!B14</f>
        <v>6163.4900000000007</v>
      </c>
      <c r="C14" s="67">
        <f>'計算用(太陽光)'!C14</f>
        <v>15378.876</v>
      </c>
      <c r="D14" s="67">
        <f>'計算用(太陽光)'!D14</f>
        <v>51545.24</v>
      </c>
      <c r="E14" s="67">
        <f>'計算用(太陽光)'!E14</f>
        <v>24083.359999999997</v>
      </c>
      <c r="F14" s="67">
        <f>'計算用(太陽光)'!F14</f>
        <v>6007.0879999999997</v>
      </c>
      <c r="G14" s="67">
        <f>'計算用(太陽光)'!G14</f>
        <v>23522.980000000003</v>
      </c>
      <c r="H14" s="67">
        <f>'計算用(太陽光)'!H14</f>
        <v>9316.2939999999999</v>
      </c>
      <c r="I14" s="67">
        <f>'計算用(太陽光)'!I14</f>
        <v>6740.15</v>
      </c>
      <c r="J14" s="67">
        <f>'計算用(太陽光)'!J14</f>
        <v>17947.671999999999</v>
      </c>
    </row>
    <row r="15" spans="1:13" x14ac:dyDescent="0.3">
      <c r="A15" s="10" t="s">
        <v>22</v>
      </c>
      <c r="B15" s="67">
        <f>'計算用(太陽光)'!B15</f>
        <v>5596.57</v>
      </c>
      <c r="C15" s="67">
        <f>'計算用(太陽光)'!C15</f>
        <v>14184.276</v>
      </c>
      <c r="D15" s="67">
        <f>'計算用(太陽光)'!D15</f>
        <v>45362.928</v>
      </c>
      <c r="E15" s="67">
        <f>'計算用(太陽光)'!E15</f>
        <v>20945.66</v>
      </c>
      <c r="F15" s="67">
        <f>'計算用(太陽光)'!F15</f>
        <v>5137.4579999999996</v>
      </c>
      <c r="G15" s="67">
        <f>'計算用(太陽光)'!G15</f>
        <v>19580.420000000002</v>
      </c>
      <c r="H15" s="67">
        <f>'計算用(太陽光)'!H15</f>
        <v>7909.8679999999995</v>
      </c>
      <c r="I15" s="67">
        <f>'計算用(太陽光)'!I15</f>
        <v>5560.2599999999993</v>
      </c>
      <c r="J15" s="67">
        <f>'計算用(太陽光)'!J15</f>
        <v>14833.806</v>
      </c>
    </row>
    <row r="16" spans="1:13" x14ac:dyDescent="0.3">
      <c r="B16" s="2"/>
      <c r="C16" s="2"/>
      <c r="D16" s="2"/>
      <c r="E16" s="2"/>
      <c r="F16" s="2"/>
      <c r="G16" s="2"/>
      <c r="H16" s="2"/>
      <c r="I16" s="2"/>
      <c r="J16" s="2"/>
      <c r="K16" s="2"/>
    </row>
    <row r="17" spans="1:30" x14ac:dyDescent="0.3">
      <c r="A17" s="1" t="s">
        <v>43</v>
      </c>
      <c r="B17" s="25">
        <f>'計算用(太陽光)'!B17</f>
        <v>171658.37207920791</v>
      </c>
      <c r="C17" s="2"/>
      <c r="D17" s="2"/>
      <c r="E17" s="2"/>
      <c r="F17" s="2"/>
      <c r="G17" s="2"/>
      <c r="H17" s="2"/>
      <c r="I17" s="2"/>
      <c r="J17" s="2"/>
      <c r="K17" s="2"/>
    </row>
    <row r="18" spans="1:30" x14ac:dyDescent="0.3">
      <c r="L18" s="12"/>
    </row>
    <row r="19" spans="1:30" x14ac:dyDescent="0.3">
      <c r="A19" s="101" t="s">
        <v>112</v>
      </c>
      <c r="B19" s="18" t="s">
        <v>45</v>
      </c>
      <c r="C19" s="10"/>
      <c r="D19" s="10"/>
      <c r="E19" s="10"/>
      <c r="F19" s="10"/>
      <c r="G19" s="10"/>
      <c r="H19" s="10"/>
      <c r="I19" s="10"/>
      <c r="J19" s="10"/>
      <c r="K19" s="10"/>
      <c r="N19" s="1" t="s">
        <v>65</v>
      </c>
    </row>
    <row r="20" spans="1:30" x14ac:dyDescent="0.3">
      <c r="A20" s="10" t="s">
        <v>11</v>
      </c>
      <c r="B20" s="53">
        <v>0.22504822172588201</v>
      </c>
      <c r="C20" s="53">
        <v>0.32922393155215551</v>
      </c>
      <c r="D20" s="53">
        <v>0.37770415662955781</v>
      </c>
      <c r="E20" s="53">
        <v>0.26086282035774183</v>
      </c>
      <c r="F20" s="53">
        <v>0.16963592662022683</v>
      </c>
      <c r="G20" s="53">
        <v>0.22534854175967056</v>
      </c>
      <c r="H20" s="53">
        <v>0.18091519203699852</v>
      </c>
      <c r="I20" s="53">
        <v>0.24809404531131374</v>
      </c>
      <c r="J20" s="53">
        <v>0.17094156368385502</v>
      </c>
      <c r="N20" s="66" t="e">
        <f>HLOOKUP('入力(風力)'!$E$13,$B$2:$J$31,ROW()-1,0)</f>
        <v>#N/A</v>
      </c>
    </row>
    <row r="21" spans="1:30" x14ac:dyDescent="0.3">
      <c r="A21" s="10" t="s">
        <v>12</v>
      </c>
      <c r="B21" s="53">
        <v>0.16194068803021519</v>
      </c>
      <c r="C21" s="53">
        <v>0.18600035493029338</v>
      </c>
      <c r="D21" s="53">
        <v>0.13416382894588091</v>
      </c>
      <c r="E21" s="53">
        <v>7.4387869376218677E-2</v>
      </c>
      <c r="F21" s="53">
        <v>0.12561000421414165</v>
      </c>
      <c r="G21" s="53">
        <v>0.20172443696976897</v>
      </c>
      <c r="H21" s="53">
        <v>0.13317997045246366</v>
      </c>
      <c r="I21" s="53">
        <v>0.20261769711720881</v>
      </c>
      <c r="J21" s="53">
        <v>8.7565939779549351E-2</v>
      </c>
      <c r="N21" s="66" t="e">
        <f>HLOOKUP('入力(風力)'!$E$13,$B$2:$J$31,ROW()-1,0)</f>
        <v>#N/A</v>
      </c>
    </row>
    <row r="22" spans="1:30" x14ac:dyDescent="0.3">
      <c r="A22" s="10" t="s">
        <v>13</v>
      </c>
      <c r="B22" s="53">
        <v>0.14983102495829648</v>
      </c>
      <c r="C22" s="53">
        <v>0.12078999397906257</v>
      </c>
      <c r="D22" s="53">
        <v>0.12069472798980219</v>
      </c>
      <c r="E22" s="53">
        <v>0.12227571235774992</v>
      </c>
      <c r="F22" s="53">
        <v>6.7343012471440089E-2</v>
      </c>
      <c r="G22" s="53">
        <v>0.17921977763978597</v>
      </c>
      <c r="H22" s="53">
        <v>0.10346589172721847</v>
      </c>
      <c r="I22" s="53">
        <v>0.1810348814731812</v>
      </c>
      <c r="J22" s="53">
        <v>0.12689853501249501</v>
      </c>
      <c r="N22" s="66" t="e">
        <f>HLOOKUP('入力(風力)'!$E$13,$B$2:$J$31,ROW()-1,0)</f>
        <v>#N/A</v>
      </c>
    </row>
    <row r="23" spans="1:30" x14ac:dyDescent="0.3">
      <c r="A23" s="10" t="s">
        <v>14</v>
      </c>
      <c r="B23" s="53">
        <v>0.11950638723425287</v>
      </c>
      <c r="C23" s="53">
        <v>9.2843874589965486E-2</v>
      </c>
      <c r="D23" s="53">
        <v>0.14595096642667171</v>
      </c>
      <c r="E23" s="53">
        <v>0.13046832598548358</v>
      </c>
      <c r="F23" s="53">
        <v>8.8944124187063767E-2</v>
      </c>
      <c r="G23" s="53">
        <v>9.8653609677104237E-2</v>
      </c>
      <c r="H23" s="53">
        <v>7.7219574480180825E-2</v>
      </c>
      <c r="I23" s="53">
        <v>0.11179308704688286</v>
      </c>
      <c r="J23" s="53">
        <v>6.3799264016800292E-2</v>
      </c>
      <c r="N23" s="66" t="e">
        <f>HLOOKUP('入力(風力)'!$E$13,$B$2:$J$31,ROW()-1,0)</f>
        <v>#N/A</v>
      </c>
    </row>
    <row r="24" spans="1:30" x14ac:dyDescent="0.3">
      <c r="A24" s="10" t="s">
        <v>15</v>
      </c>
      <c r="B24" s="53">
        <v>8.9696775103214443E-2</v>
      </c>
      <c r="C24" s="53">
        <v>0.12405721332299878</v>
      </c>
      <c r="D24" s="53">
        <v>7.1947243712895223E-2</v>
      </c>
      <c r="E24" s="53">
        <v>0.12328219012290233</v>
      </c>
      <c r="F24" s="53">
        <v>9.0028204941654491E-2</v>
      </c>
      <c r="G24" s="53">
        <v>0.12567426255059025</v>
      </c>
      <c r="H24" s="53">
        <v>9.5955638169247445E-2</v>
      </c>
      <c r="I24" s="53">
        <v>0.14944154628568013</v>
      </c>
      <c r="J24" s="53">
        <v>7.8355334755855946E-2</v>
      </c>
      <c r="N24" s="66" t="e">
        <f>HLOOKUP('入力(風力)'!$E$13,$B$2:$J$31,ROW()-1,0)</f>
        <v>#N/A</v>
      </c>
    </row>
    <row r="25" spans="1:30" x14ac:dyDescent="0.3">
      <c r="A25" s="10" t="s">
        <v>16</v>
      </c>
      <c r="B25" s="53">
        <v>0.13505983519159856</v>
      </c>
      <c r="C25" s="53">
        <v>0.14329378048273805</v>
      </c>
      <c r="D25" s="53">
        <v>0.1774807998666964</v>
      </c>
      <c r="E25" s="53">
        <v>0.1253030480591027</v>
      </c>
      <c r="F25" s="53">
        <v>0.11337551169359593</v>
      </c>
      <c r="G25" s="53">
        <v>0.15824181926993347</v>
      </c>
      <c r="H25" s="53">
        <v>0.1010969233023568</v>
      </c>
      <c r="I25" s="53">
        <v>0.17419348664634979</v>
      </c>
      <c r="J25" s="53">
        <v>7.8963792093111038E-2</v>
      </c>
      <c r="N25" s="66" t="e">
        <f>HLOOKUP('入力(風力)'!$E$13,$B$2:$J$31,ROW()-1,0)</f>
        <v>#N/A</v>
      </c>
    </row>
    <row r="26" spans="1:30" x14ac:dyDescent="0.3">
      <c r="A26" s="10" t="s">
        <v>17</v>
      </c>
      <c r="B26" s="53">
        <v>0.16159831054892743</v>
      </c>
      <c r="C26" s="53">
        <v>0.21303397549505929</v>
      </c>
      <c r="D26" s="53">
        <v>0.26588267525935344</v>
      </c>
      <c r="E26" s="53">
        <v>0.16826117827864456</v>
      </c>
      <c r="F26" s="53">
        <v>0.13316372508830338</v>
      </c>
      <c r="G26" s="53">
        <v>0.16524095795163729</v>
      </c>
      <c r="H26" s="53">
        <v>0.13397469451227556</v>
      </c>
      <c r="I26" s="53">
        <v>0.20596148888638963</v>
      </c>
      <c r="J26" s="53">
        <v>0.13355439753100221</v>
      </c>
      <c r="N26" s="66" t="e">
        <f>HLOOKUP('入力(風力)'!$E$13,$B$2:$J$31,ROW()-1,0)</f>
        <v>#N/A</v>
      </c>
    </row>
    <row r="27" spans="1:30" x14ac:dyDescent="0.3">
      <c r="A27" s="10" t="s">
        <v>18</v>
      </c>
      <c r="B27" s="53">
        <v>0.24891767201196038</v>
      </c>
      <c r="C27" s="53">
        <v>0.30110205200326551</v>
      </c>
      <c r="D27" s="53">
        <v>0.17422956472715057</v>
      </c>
      <c r="E27" s="53">
        <v>0.28196320149776066</v>
      </c>
      <c r="F27" s="53">
        <v>0.21578597883730244</v>
      </c>
      <c r="G27" s="53">
        <v>0.23787869348963703</v>
      </c>
      <c r="H27" s="53">
        <v>0.17672587672249221</v>
      </c>
      <c r="I27" s="53">
        <v>0.29467060647231585</v>
      </c>
      <c r="J27" s="53">
        <v>0.20842746554630154</v>
      </c>
      <c r="N27" s="66" t="e">
        <f>HLOOKUP('入力(風力)'!$E$13,$B$2:$J$31,ROW()-1,0)</f>
        <v>#N/A</v>
      </c>
    </row>
    <row r="28" spans="1:30" x14ac:dyDescent="0.3">
      <c r="A28" s="10" t="s">
        <v>19</v>
      </c>
      <c r="B28" s="53">
        <v>0.27784424801407809</v>
      </c>
      <c r="C28" s="53">
        <v>0.47047796876632847</v>
      </c>
      <c r="D28" s="53">
        <v>0.22497586033071182</v>
      </c>
      <c r="E28" s="53">
        <v>0.2647433764314242</v>
      </c>
      <c r="F28" s="53">
        <v>0.27572097615716668</v>
      </c>
      <c r="G28" s="53">
        <v>0.30600730007555554</v>
      </c>
      <c r="H28" s="53">
        <v>0.24386853622517252</v>
      </c>
      <c r="I28" s="53">
        <v>0.36416369722657466</v>
      </c>
      <c r="J28" s="53">
        <v>0.24462737942990948</v>
      </c>
      <c r="N28" s="66" t="e">
        <f>HLOOKUP('入力(風力)'!$E$13,$B$2:$J$31,ROW()-1,0)</f>
        <v>#N/A</v>
      </c>
    </row>
    <row r="29" spans="1:30" x14ac:dyDescent="0.3">
      <c r="A29" s="10" t="s">
        <v>20</v>
      </c>
      <c r="B29" s="53">
        <v>0.23979786340403669</v>
      </c>
      <c r="C29" s="53">
        <v>0.42592962515135568</v>
      </c>
      <c r="D29" s="53">
        <v>0.24767774355110636</v>
      </c>
      <c r="E29" s="53">
        <v>0.32927506864930195</v>
      </c>
      <c r="F29" s="53">
        <v>0.25828808126060443</v>
      </c>
      <c r="G29" s="53">
        <v>0.32834750129763662</v>
      </c>
      <c r="H29" s="53">
        <v>0.24060107625869631</v>
      </c>
      <c r="I29" s="53">
        <v>0.44617859299989626</v>
      </c>
      <c r="J29" s="53">
        <v>0.21835838145037822</v>
      </c>
      <c r="N29" s="66" t="e">
        <f>HLOOKUP('入力(風力)'!$E$13,$B$2:$J$31,ROW()-1,0)</f>
        <v>#N/A</v>
      </c>
    </row>
    <row r="30" spans="1:30" x14ac:dyDescent="0.3">
      <c r="A30" s="10" t="s">
        <v>21</v>
      </c>
      <c r="B30" s="53">
        <v>0.29128154726600392</v>
      </c>
      <c r="C30" s="53">
        <v>0.48708864060669477</v>
      </c>
      <c r="D30" s="53">
        <v>0.27711505407303622</v>
      </c>
      <c r="E30" s="53">
        <v>0.40065174504139639</v>
      </c>
      <c r="F30" s="53">
        <v>0.25552616181603044</v>
      </c>
      <c r="G30" s="53">
        <v>0.35413475082253199</v>
      </c>
      <c r="H30" s="53">
        <v>0.23567928321996809</v>
      </c>
      <c r="I30" s="53">
        <v>0.43569241160433891</v>
      </c>
      <c r="J30" s="53">
        <v>0.26303415226217108</v>
      </c>
      <c r="N30" s="66" t="e">
        <f>HLOOKUP('入力(風力)'!$E$13,$B$2:$J$31,ROW()-1,0)</f>
        <v>#N/A</v>
      </c>
      <c r="Q30" s="1" t="s">
        <v>76</v>
      </c>
    </row>
    <row r="31" spans="1:30" x14ac:dyDescent="0.3">
      <c r="A31" s="10" t="s">
        <v>22</v>
      </c>
      <c r="B31" s="53">
        <v>0.21118050329308849</v>
      </c>
      <c r="C31" s="53">
        <v>0.35460051726856989</v>
      </c>
      <c r="D31" s="53">
        <v>0.29718809625116505</v>
      </c>
      <c r="E31" s="53">
        <v>0.37829771568994219</v>
      </c>
      <c r="F31" s="53">
        <v>0.22103123305358258</v>
      </c>
      <c r="G31" s="53">
        <v>0.28501565631644532</v>
      </c>
      <c r="H31" s="53">
        <v>0.21460077989688955</v>
      </c>
      <c r="I31" s="53">
        <v>0.39342177917863452</v>
      </c>
      <c r="J31" s="53">
        <v>0.2350633940691241</v>
      </c>
      <c r="N31" s="66" t="e">
        <f>HLOOKUP('入力(風力)'!$E$13,$B$2:$J$31,ROW()-1,0)</f>
        <v>#N/A</v>
      </c>
      <c r="Z31" s="10" t="s">
        <v>35</v>
      </c>
    </row>
    <row r="32" spans="1:30" x14ac:dyDescent="0.3">
      <c r="A32" s="134"/>
      <c r="B32" s="135"/>
      <c r="C32" s="135"/>
      <c r="D32" s="135"/>
      <c r="E32" s="135"/>
      <c r="F32" s="135"/>
      <c r="G32" s="135"/>
      <c r="H32" s="135"/>
      <c r="I32" s="135"/>
      <c r="J32" s="135"/>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IF('入力(風力)'!$E$13=B$2,B20*'入力(風力)'!$E$15/1000,0)</f>
        <v>0</v>
      </c>
      <c r="C34" s="54">
        <f>IF('入力(風力)'!$E$13=C$2,C20*'入力(風力)'!$E$15/1000,0)</f>
        <v>0</v>
      </c>
      <c r="D34" s="54">
        <f>IF('入力(風力)'!$E$13=D$2,D20*'入力(風力)'!$E$15/1000,0)</f>
        <v>0</v>
      </c>
      <c r="E34" s="54">
        <f>IF('入力(風力)'!$E$13=E$2,E20*'入力(風力)'!$E$15/1000,0)</f>
        <v>0</v>
      </c>
      <c r="F34" s="54">
        <f>IF('入力(風力)'!$E$13=F$2,F20*'入力(風力)'!$E$15/1000,0)</f>
        <v>0</v>
      </c>
      <c r="G34" s="54">
        <f>IF('入力(風力)'!$E$13=G$2,G20*'入力(風力)'!$E$15/1000,0)</f>
        <v>0</v>
      </c>
      <c r="H34" s="54">
        <f>IF('入力(風力)'!$E$13=H$2,H20*'入力(風力)'!$E$15/1000,0)</f>
        <v>0</v>
      </c>
      <c r="I34" s="54">
        <f>IF('入力(風力)'!$E$13=I$2,I20*'入力(風力)'!$E$15/1000,0)</f>
        <v>0</v>
      </c>
      <c r="J34" s="55">
        <f>IF('入力(風力)'!$E$13=J$2,J20*'入力(風力)'!$E$15/1000,0)</f>
        <v>0</v>
      </c>
      <c r="K34" s="56">
        <f>SUM(B34:J34)</f>
        <v>0</v>
      </c>
      <c r="L34" s="57">
        <f>MIN($K$34:$K$45)</f>
        <v>0</v>
      </c>
      <c r="N34" s="64">
        <f t="shared" ref="N34:N45" si="0">K34*1000</f>
        <v>0</v>
      </c>
      <c r="Q34" s="10" t="s">
        <v>11</v>
      </c>
      <c r="R34" s="29">
        <f>IF('入力(風力)'!$E$13=B$2,B20*'入力(風力)'!$E$23/1000,0)</f>
        <v>0</v>
      </c>
      <c r="S34" s="29">
        <f>IF('入力(風力)'!$E$13=C$2,C20*'入力(風力)'!$E$23/1000,0)</f>
        <v>0</v>
      </c>
      <c r="T34" s="29">
        <f>IF('入力(風力)'!$E$13=D$2,D20*'入力(風力)'!$E$23/1000,0)</f>
        <v>0</v>
      </c>
      <c r="U34" s="29">
        <f>IF('入力(風力)'!$E$13=E$2,E20*'入力(風力)'!$E$23/1000,0)</f>
        <v>0</v>
      </c>
      <c r="V34" s="29">
        <f>IF('入力(風力)'!$E$13=F$2,F20*'入力(風力)'!$E$23/1000,0)</f>
        <v>0</v>
      </c>
      <c r="W34" s="29">
        <f>IF('入力(風力)'!$E$13=G$2,G20*'入力(風力)'!$E$23/1000,0)</f>
        <v>0</v>
      </c>
      <c r="X34" s="29">
        <f>IF('入力(風力)'!$E$13=H$2,H20*'入力(風力)'!$E$23/1000,0)</f>
        <v>0</v>
      </c>
      <c r="Y34" s="29">
        <f>IF('入力(風力)'!$E$13=I$2,I20*'入力(風力)'!$E$23/1000,0)</f>
        <v>0</v>
      </c>
      <c r="Z34" s="30">
        <f>IF('入力(風力)'!$E$13=J$2,J20*'入力(風力)'!$E$23/1000,0)</f>
        <v>0</v>
      </c>
      <c r="AA34" s="31">
        <f>SUM(R34:Z34)</f>
        <v>0</v>
      </c>
      <c r="AB34" s="32">
        <f>MIN($AA$34:$AA$45)</f>
        <v>0</v>
      </c>
      <c r="AD34" s="64">
        <f>AA34*1000</f>
        <v>0</v>
      </c>
    </row>
    <row r="35" spans="1:30" x14ac:dyDescent="0.3">
      <c r="A35" s="10" t="s">
        <v>12</v>
      </c>
      <c r="B35" s="54">
        <f>IF('入力(風力)'!$E$13=B$2,B21*'入力(風力)'!$E$15/1000,0)</f>
        <v>0</v>
      </c>
      <c r="C35" s="54">
        <f>IF('入力(風力)'!$E$13=C$2,C21*'入力(風力)'!$E$15/1000,0)</f>
        <v>0</v>
      </c>
      <c r="D35" s="54">
        <f>IF('入力(風力)'!$E$13=D$2,D21*'入力(風力)'!$E$15/1000,0)</f>
        <v>0</v>
      </c>
      <c r="E35" s="54">
        <f>IF('入力(風力)'!$E$13=E$2,E21*'入力(風力)'!$E$15/1000,0)</f>
        <v>0</v>
      </c>
      <c r="F35" s="54">
        <f>IF('入力(風力)'!$E$13=F$2,F21*'入力(風力)'!$E$15/1000,0)</f>
        <v>0</v>
      </c>
      <c r="G35" s="54">
        <f>IF('入力(風力)'!$E$13=G$2,G21*'入力(風力)'!$E$15/1000,0)</f>
        <v>0</v>
      </c>
      <c r="H35" s="54">
        <f>IF('入力(風力)'!$E$13=H$2,H21*'入力(風力)'!$E$15/1000,0)</f>
        <v>0</v>
      </c>
      <c r="I35" s="54">
        <f>IF('入力(風力)'!$E$13=I$2,I21*'入力(風力)'!$E$15/1000,0)</f>
        <v>0</v>
      </c>
      <c r="J35" s="55">
        <f>IF('入力(風力)'!$E$13=J$2,J21*'入力(風力)'!$E$15/1000,0)</f>
        <v>0</v>
      </c>
      <c r="K35" s="56">
        <f t="shared" ref="K35:K44" si="1">SUM(B35:J35)</f>
        <v>0</v>
      </c>
      <c r="L35" s="57">
        <f t="shared" ref="L35:L45" si="2">MIN($K$34:$K$45)</f>
        <v>0</v>
      </c>
      <c r="N35" s="64">
        <f t="shared" si="0"/>
        <v>0</v>
      </c>
      <c r="Q35" s="10" t="s">
        <v>12</v>
      </c>
      <c r="R35" s="29">
        <f>IF('入力(風力)'!$E$13=B$2,B21*'入力(風力)'!$F$23/1000,0)</f>
        <v>0</v>
      </c>
      <c r="S35" s="29">
        <f>IF('入力(風力)'!$E$13=C$2,C21*'入力(風力)'!$F$23/1000,0)</f>
        <v>0</v>
      </c>
      <c r="T35" s="29">
        <f>IF('入力(風力)'!$E$13=D$2,D21*'入力(風力)'!$F$23/1000,0)</f>
        <v>0</v>
      </c>
      <c r="U35" s="29">
        <f>IF('入力(風力)'!$E$13=E$2,E21*'入力(風力)'!$F$23/1000,0)</f>
        <v>0</v>
      </c>
      <c r="V35" s="29">
        <f>IF('入力(風力)'!$E$13=F$2,F21*'入力(風力)'!$F$23/1000,0)</f>
        <v>0</v>
      </c>
      <c r="W35" s="29">
        <f>IF('入力(風力)'!$E$13=G$2,G21*'入力(風力)'!$F$23/1000,0)</f>
        <v>0</v>
      </c>
      <c r="X35" s="29">
        <f>IF('入力(風力)'!$E$13=H$2,H21*'入力(風力)'!$F$23/1000,0)</f>
        <v>0</v>
      </c>
      <c r="Y35" s="29">
        <f>IF('入力(風力)'!$E$13=I$2,I21*'入力(風力)'!$F$23/1000,0)</f>
        <v>0</v>
      </c>
      <c r="Z35" s="30">
        <f>IF('入力(風力)'!$E$13=J$2,J21*'入力(風力)'!$F$23/1000,0)</f>
        <v>0</v>
      </c>
      <c r="AA35" s="31">
        <f t="shared" ref="AA35:AA44" si="3">SUM(R35:Z35)</f>
        <v>0</v>
      </c>
      <c r="AB35" s="32">
        <f t="shared" ref="AB35:AB45" si="4">MIN($AA$34:$AA$45)</f>
        <v>0</v>
      </c>
      <c r="AD35" s="64">
        <f t="shared" ref="AD35:AD44" si="5">AA35*1000</f>
        <v>0</v>
      </c>
    </row>
    <row r="36" spans="1:30" x14ac:dyDescent="0.3">
      <c r="A36" s="10" t="s">
        <v>13</v>
      </c>
      <c r="B36" s="54">
        <f>IF('入力(風力)'!$E$13=B$2,B22*'入力(風力)'!$E$15/1000,0)</f>
        <v>0</v>
      </c>
      <c r="C36" s="54">
        <f>IF('入力(風力)'!$E$13=C$2,C22*'入力(風力)'!$E$15/1000,0)</f>
        <v>0</v>
      </c>
      <c r="D36" s="54">
        <f>IF('入力(風力)'!$E$13=D$2,D22*'入力(風力)'!$E$15/1000,0)</f>
        <v>0</v>
      </c>
      <c r="E36" s="54">
        <f>IF('入力(風力)'!$E$13=E$2,E22*'入力(風力)'!$E$15/1000,0)</f>
        <v>0</v>
      </c>
      <c r="F36" s="54">
        <f>IF('入力(風力)'!$E$13=F$2,F22*'入力(風力)'!$E$15/1000,0)</f>
        <v>0</v>
      </c>
      <c r="G36" s="54">
        <f>IF('入力(風力)'!$E$13=G$2,G22*'入力(風力)'!$E$15/1000,0)</f>
        <v>0</v>
      </c>
      <c r="H36" s="54">
        <f>IF('入力(風力)'!$E$13=H$2,H22*'入力(風力)'!$E$15/1000,0)</f>
        <v>0</v>
      </c>
      <c r="I36" s="54">
        <f>IF('入力(風力)'!$E$13=I$2,I22*'入力(風力)'!$E$15/1000,0)</f>
        <v>0</v>
      </c>
      <c r="J36" s="55">
        <f>IF('入力(風力)'!$E$13=J$2,J22*'入力(風力)'!$E$15/1000,0)</f>
        <v>0</v>
      </c>
      <c r="K36" s="56">
        <f t="shared" si="1"/>
        <v>0</v>
      </c>
      <c r="L36" s="57">
        <f t="shared" si="2"/>
        <v>0</v>
      </c>
      <c r="N36" s="64">
        <f t="shared" si="0"/>
        <v>0</v>
      </c>
      <c r="Q36" s="10" t="s">
        <v>13</v>
      </c>
      <c r="R36" s="29">
        <f>IF('入力(風力)'!$E$13=B$2,B22*'入力(風力)'!$G$23/1000,0)</f>
        <v>0</v>
      </c>
      <c r="S36" s="29">
        <f>IF('入力(風力)'!$E$13=C$2,C22*'入力(風力)'!$G$23/1000,0)</f>
        <v>0</v>
      </c>
      <c r="T36" s="29">
        <f>IF('入力(風力)'!$E$13=D$2,D22*'入力(風力)'!$G$23/1000,0)</f>
        <v>0</v>
      </c>
      <c r="U36" s="29">
        <f>IF('入力(風力)'!$E$13=E$2,E22*'入力(風力)'!$G$23/1000,0)</f>
        <v>0</v>
      </c>
      <c r="V36" s="29">
        <f>IF('入力(風力)'!$E$13=F$2,F22*'入力(風力)'!$G$23/1000,0)</f>
        <v>0</v>
      </c>
      <c r="W36" s="29">
        <f>IF('入力(風力)'!$E$13=G$2,G22*'入力(風力)'!$G$23/1000,0)</f>
        <v>0</v>
      </c>
      <c r="X36" s="29">
        <f>IF('入力(風力)'!$E$13=H$2,H22*'入力(風力)'!$G$23/1000,0)</f>
        <v>0</v>
      </c>
      <c r="Y36" s="29">
        <f>IF('入力(風力)'!$E$13=I$2,I22*'入力(風力)'!$G$23/1000,0)</f>
        <v>0</v>
      </c>
      <c r="Z36" s="30">
        <f>IF('入力(風力)'!$E$13=J$2,J22*'入力(風力)'!$G$23/1000,0)</f>
        <v>0</v>
      </c>
      <c r="AA36" s="31">
        <f t="shared" si="3"/>
        <v>0</v>
      </c>
      <c r="AB36" s="32">
        <f t="shared" si="4"/>
        <v>0</v>
      </c>
      <c r="AD36" s="64">
        <f t="shared" si="5"/>
        <v>0</v>
      </c>
    </row>
    <row r="37" spans="1:30" x14ac:dyDescent="0.3">
      <c r="A37" s="10" t="s">
        <v>14</v>
      </c>
      <c r="B37" s="54">
        <f>IF('入力(風力)'!$E$13=B$2,B23*'入力(風力)'!$E$15/1000,0)</f>
        <v>0</v>
      </c>
      <c r="C37" s="54">
        <f>IF('入力(風力)'!$E$13=C$2,C23*'入力(風力)'!$E$15/1000,0)</f>
        <v>0</v>
      </c>
      <c r="D37" s="54">
        <f>IF('入力(風力)'!$E$13=D$2,D23*'入力(風力)'!$E$15/1000,0)</f>
        <v>0</v>
      </c>
      <c r="E37" s="54">
        <f>IF('入力(風力)'!$E$13=E$2,E23*'入力(風力)'!$E$15/1000,0)</f>
        <v>0</v>
      </c>
      <c r="F37" s="54">
        <f>IF('入力(風力)'!$E$13=F$2,F23*'入力(風力)'!$E$15/1000,0)</f>
        <v>0</v>
      </c>
      <c r="G37" s="54">
        <f>IF('入力(風力)'!$E$13=G$2,G23*'入力(風力)'!$E$15/1000,0)</f>
        <v>0</v>
      </c>
      <c r="H37" s="54">
        <f>IF('入力(風力)'!$E$13=H$2,H23*'入力(風力)'!$E$15/1000,0)</f>
        <v>0</v>
      </c>
      <c r="I37" s="54">
        <f>IF('入力(風力)'!$E$13=I$2,I23*'入力(風力)'!$E$15/1000,0)</f>
        <v>0</v>
      </c>
      <c r="J37" s="55">
        <f>IF('入力(風力)'!$E$13=J$2,J23*'入力(風力)'!$E$15/1000,0)</f>
        <v>0</v>
      </c>
      <c r="K37" s="56">
        <f t="shared" si="1"/>
        <v>0</v>
      </c>
      <c r="L37" s="57">
        <f t="shared" si="2"/>
        <v>0</v>
      </c>
      <c r="N37" s="64">
        <f t="shared" si="0"/>
        <v>0</v>
      </c>
      <c r="Q37" s="10" t="s">
        <v>14</v>
      </c>
      <c r="R37" s="29">
        <f>IF('入力(風力)'!$E$13=B$2,B23*'入力(風力)'!$H$23/1000,0)</f>
        <v>0</v>
      </c>
      <c r="S37" s="29">
        <f>IF('入力(風力)'!$E$13=C$2,C23*'入力(風力)'!$H$23/1000,0)</f>
        <v>0</v>
      </c>
      <c r="T37" s="29">
        <f>IF('入力(風力)'!$E$13=D$2,D23*'入力(風力)'!$H$23/1000,0)</f>
        <v>0</v>
      </c>
      <c r="U37" s="29">
        <f>IF('入力(風力)'!$E$13=E$2,E23*'入力(風力)'!$H$23/1000,0)</f>
        <v>0</v>
      </c>
      <c r="V37" s="29">
        <f>IF('入力(風力)'!$E$13=F$2,F23*'入力(風力)'!$H$23/1000,0)</f>
        <v>0</v>
      </c>
      <c r="W37" s="29">
        <f>IF('入力(風力)'!$E$13=G$2,G23*'入力(風力)'!$H$23/1000,0)</f>
        <v>0</v>
      </c>
      <c r="X37" s="29">
        <f>IF('入力(風力)'!$E$13=H$2,H23*'入力(風力)'!$H$23/1000,0)</f>
        <v>0</v>
      </c>
      <c r="Y37" s="29">
        <f>IF('入力(風力)'!$E$13=I$2,I23*'入力(風力)'!$H$23/1000,0)</f>
        <v>0</v>
      </c>
      <c r="Z37" s="30">
        <f>IF('入力(風力)'!$E$13=J$2,J23*'入力(風力)'!$H$23/1000,0)</f>
        <v>0</v>
      </c>
      <c r="AA37" s="31">
        <f t="shared" si="3"/>
        <v>0</v>
      </c>
      <c r="AB37" s="32">
        <f t="shared" si="4"/>
        <v>0</v>
      </c>
      <c r="AD37" s="64">
        <f t="shared" si="5"/>
        <v>0</v>
      </c>
    </row>
    <row r="38" spans="1:30" x14ac:dyDescent="0.3">
      <c r="A38" s="10" t="s">
        <v>15</v>
      </c>
      <c r="B38" s="54">
        <f>IF('入力(風力)'!$E$13=B$2,B24*'入力(風力)'!$E$15/1000,0)</f>
        <v>0</v>
      </c>
      <c r="C38" s="54">
        <f>IF('入力(風力)'!$E$13=C$2,C24*'入力(風力)'!$E$15/1000,0)</f>
        <v>0</v>
      </c>
      <c r="D38" s="54">
        <f>IF('入力(風力)'!$E$13=D$2,D24*'入力(風力)'!$E$15/1000,0)</f>
        <v>0</v>
      </c>
      <c r="E38" s="54">
        <f>IF('入力(風力)'!$E$13=E$2,E24*'入力(風力)'!$E$15/1000,0)</f>
        <v>0</v>
      </c>
      <c r="F38" s="54">
        <f>IF('入力(風力)'!$E$13=F$2,F24*'入力(風力)'!$E$15/1000,0)</f>
        <v>0</v>
      </c>
      <c r="G38" s="54">
        <f>IF('入力(風力)'!$E$13=G$2,G24*'入力(風力)'!$E$15/1000,0)</f>
        <v>0</v>
      </c>
      <c r="H38" s="54">
        <f>IF('入力(風力)'!$E$13=H$2,H24*'入力(風力)'!$E$15/1000,0)</f>
        <v>0</v>
      </c>
      <c r="I38" s="54">
        <f>IF('入力(風力)'!$E$13=I$2,I24*'入力(風力)'!$E$15/1000,0)</f>
        <v>0</v>
      </c>
      <c r="J38" s="55">
        <f>IF('入力(風力)'!$E$13=J$2,J24*'入力(風力)'!$E$15/1000,0)</f>
        <v>0</v>
      </c>
      <c r="K38" s="56">
        <f t="shared" si="1"/>
        <v>0</v>
      </c>
      <c r="L38" s="57">
        <f t="shared" si="2"/>
        <v>0</v>
      </c>
      <c r="N38" s="64">
        <f t="shared" si="0"/>
        <v>0</v>
      </c>
      <c r="Q38" s="10" t="s">
        <v>15</v>
      </c>
      <c r="R38" s="29">
        <f>IF('入力(風力)'!$E$13=B$2,B24*'入力(風力)'!$I$23/1000,0)</f>
        <v>0</v>
      </c>
      <c r="S38" s="29">
        <f>IF('入力(風力)'!$E$13=C$2,C24*'入力(風力)'!$I$23/1000,0)</f>
        <v>0</v>
      </c>
      <c r="T38" s="29">
        <f>IF('入力(風力)'!$E$13=D$2,D24*'入力(風力)'!$I$23/1000,0)</f>
        <v>0</v>
      </c>
      <c r="U38" s="29">
        <f>IF('入力(風力)'!$E$13=E$2,E24*'入力(風力)'!$I$23/1000,0)</f>
        <v>0</v>
      </c>
      <c r="V38" s="29">
        <f>IF('入力(風力)'!$E$13=F$2,F24*'入力(風力)'!$I$23/1000,0)</f>
        <v>0</v>
      </c>
      <c r="W38" s="29">
        <f>IF('入力(風力)'!$E$13=G$2,G24*'入力(風力)'!$I$23/1000,0)</f>
        <v>0</v>
      </c>
      <c r="X38" s="29">
        <f>IF('入力(風力)'!$E$13=H$2,H24*'入力(風力)'!$I$23/1000,0)</f>
        <v>0</v>
      </c>
      <c r="Y38" s="29">
        <f>IF('入力(風力)'!$E$13=I$2,I24*'入力(風力)'!$I$23/1000,0)</f>
        <v>0</v>
      </c>
      <c r="Z38" s="30">
        <f>IF('入力(風力)'!$E$13=J$2,J24*'入力(風力)'!$I$23/1000,0)</f>
        <v>0</v>
      </c>
      <c r="AA38" s="31">
        <f t="shared" si="3"/>
        <v>0</v>
      </c>
      <c r="AB38" s="32">
        <f t="shared" si="4"/>
        <v>0</v>
      </c>
      <c r="AD38" s="64">
        <f t="shared" si="5"/>
        <v>0</v>
      </c>
    </row>
    <row r="39" spans="1:30" x14ac:dyDescent="0.3">
      <c r="A39" s="10" t="s">
        <v>16</v>
      </c>
      <c r="B39" s="54">
        <f>IF('入力(風力)'!$E$13=B$2,B25*'入力(風力)'!$E$15/1000,0)</f>
        <v>0</v>
      </c>
      <c r="C39" s="54">
        <f>IF('入力(風力)'!$E$13=C$2,C25*'入力(風力)'!$E$15/1000,0)</f>
        <v>0</v>
      </c>
      <c r="D39" s="54">
        <f>IF('入力(風力)'!$E$13=D$2,D25*'入力(風力)'!$E$15/1000,0)</f>
        <v>0</v>
      </c>
      <c r="E39" s="54">
        <f>IF('入力(風力)'!$E$13=E$2,E25*'入力(風力)'!$E$15/1000,0)</f>
        <v>0</v>
      </c>
      <c r="F39" s="54">
        <f>IF('入力(風力)'!$E$13=F$2,F25*'入力(風力)'!$E$15/1000,0)</f>
        <v>0</v>
      </c>
      <c r="G39" s="54">
        <f>IF('入力(風力)'!$E$13=G$2,G25*'入力(風力)'!$E$15/1000,0)</f>
        <v>0</v>
      </c>
      <c r="H39" s="54">
        <f>IF('入力(風力)'!$E$13=H$2,H25*'入力(風力)'!$E$15/1000,0)</f>
        <v>0</v>
      </c>
      <c r="I39" s="54">
        <f>IF('入力(風力)'!$E$13=I$2,I25*'入力(風力)'!$E$15/1000,0)</f>
        <v>0</v>
      </c>
      <c r="J39" s="55">
        <f>IF('入力(風力)'!$E$13=J$2,J25*'入力(風力)'!$E$15/1000,0)</f>
        <v>0</v>
      </c>
      <c r="K39" s="56">
        <f t="shared" si="1"/>
        <v>0</v>
      </c>
      <c r="L39" s="57">
        <f t="shared" si="2"/>
        <v>0</v>
      </c>
      <c r="N39" s="64">
        <f t="shared" si="0"/>
        <v>0</v>
      </c>
      <c r="Q39" s="10" t="s">
        <v>16</v>
      </c>
      <c r="R39" s="29">
        <f>IF('入力(風力)'!$E$13=B$2,B25*'入力(風力)'!$J$23/1000,0)</f>
        <v>0</v>
      </c>
      <c r="S39" s="29">
        <f>IF('入力(風力)'!$E$13=C$2,C25*'入力(風力)'!$J$23/1000,0)</f>
        <v>0</v>
      </c>
      <c r="T39" s="29">
        <f>IF('入力(風力)'!$E$13=D$2,D25*'入力(風力)'!$J$23/1000,0)</f>
        <v>0</v>
      </c>
      <c r="U39" s="29">
        <f>IF('入力(風力)'!$E$13=E$2,E25*'入力(風力)'!$J$23/1000,0)</f>
        <v>0</v>
      </c>
      <c r="V39" s="29">
        <f>IF('入力(風力)'!$E$13=F$2,F25*'入力(風力)'!$J$23/1000,0)</f>
        <v>0</v>
      </c>
      <c r="W39" s="29">
        <f>IF('入力(風力)'!$E$13=G$2,G25*'入力(風力)'!$J$23/1000,0)</f>
        <v>0</v>
      </c>
      <c r="X39" s="29">
        <f>IF('入力(風力)'!$E$13=H$2,H25*'入力(風力)'!$J$23/1000,0)</f>
        <v>0</v>
      </c>
      <c r="Y39" s="29">
        <f>IF('入力(風力)'!$E$13=I$2,I25*'入力(風力)'!$J$23/1000,0)</f>
        <v>0</v>
      </c>
      <c r="Z39" s="30">
        <f>IF('入力(風力)'!$E$13=J$2,J25*'入力(風力)'!$J$23/1000,0)</f>
        <v>0</v>
      </c>
      <c r="AA39" s="31">
        <f t="shared" si="3"/>
        <v>0</v>
      </c>
      <c r="AB39" s="32">
        <f t="shared" si="4"/>
        <v>0</v>
      </c>
      <c r="AD39" s="64">
        <f t="shared" si="5"/>
        <v>0</v>
      </c>
    </row>
    <row r="40" spans="1:30" x14ac:dyDescent="0.3">
      <c r="A40" s="10" t="s">
        <v>17</v>
      </c>
      <c r="B40" s="54">
        <f>IF('入力(風力)'!$E$13=B$2,B26*'入力(風力)'!$E$15/1000,0)</f>
        <v>0</v>
      </c>
      <c r="C40" s="54">
        <f>IF('入力(風力)'!$E$13=C$2,C26*'入力(風力)'!$E$15/1000,0)</f>
        <v>0</v>
      </c>
      <c r="D40" s="54">
        <f>IF('入力(風力)'!$E$13=D$2,D26*'入力(風力)'!$E$15/1000,0)</f>
        <v>0</v>
      </c>
      <c r="E40" s="54">
        <f>IF('入力(風力)'!$E$13=E$2,E26*'入力(風力)'!$E$15/1000,0)</f>
        <v>0</v>
      </c>
      <c r="F40" s="54">
        <f>IF('入力(風力)'!$E$13=F$2,F26*'入力(風力)'!$E$15/1000,0)</f>
        <v>0</v>
      </c>
      <c r="G40" s="54">
        <f>IF('入力(風力)'!$E$13=G$2,G26*'入力(風力)'!$E$15/1000,0)</f>
        <v>0</v>
      </c>
      <c r="H40" s="54">
        <f>IF('入力(風力)'!$E$13=H$2,H26*'入力(風力)'!$E$15/1000,0)</f>
        <v>0</v>
      </c>
      <c r="I40" s="54">
        <f>IF('入力(風力)'!$E$13=I$2,I26*'入力(風力)'!$E$15/1000,0)</f>
        <v>0</v>
      </c>
      <c r="J40" s="55">
        <f>IF('入力(風力)'!$E$13=J$2,J26*'入力(風力)'!$E$15/1000,0)</f>
        <v>0</v>
      </c>
      <c r="K40" s="56">
        <f t="shared" si="1"/>
        <v>0</v>
      </c>
      <c r="L40" s="57">
        <f t="shared" si="2"/>
        <v>0</v>
      </c>
      <c r="N40" s="64">
        <f t="shared" si="0"/>
        <v>0</v>
      </c>
      <c r="Q40" s="10" t="s">
        <v>17</v>
      </c>
      <c r="R40" s="29">
        <f>IF('入力(風力)'!$E$13=B$2,B26*'入力(風力)'!$K$23/1000,0)</f>
        <v>0</v>
      </c>
      <c r="S40" s="29">
        <f>IF('入力(風力)'!$E$13=C$2,C26*'入力(風力)'!$K$23/1000,0)</f>
        <v>0</v>
      </c>
      <c r="T40" s="29">
        <f>IF('入力(風力)'!$E$13=D$2,D26*'入力(風力)'!$K$23/1000,0)</f>
        <v>0</v>
      </c>
      <c r="U40" s="29">
        <f>IF('入力(風力)'!$E$13=E$2,E26*'入力(風力)'!$K$23/1000,0)</f>
        <v>0</v>
      </c>
      <c r="V40" s="29">
        <f>IF('入力(風力)'!$E$13=F$2,F26*'入力(風力)'!$K$23/1000,0)</f>
        <v>0</v>
      </c>
      <c r="W40" s="29">
        <f>IF('入力(風力)'!$E$13=G$2,G26*'入力(風力)'!$K$23/1000,0)</f>
        <v>0</v>
      </c>
      <c r="X40" s="29">
        <f>IF('入力(風力)'!$E$13=H$2,H26*'入力(風力)'!$K$23/1000,0)</f>
        <v>0</v>
      </c>
      <c r="Y40" s="29">
        <f>IF('入力(風力)'!$E$13=I$2,I26*'入力(風力)'!$K$23/1000,0)</f>
        <v>0</v>
      </c>
      <c r="Z40" s="30">
        <f>IF('入力(風力)'!$E$13=J$2,J26*'入力(風力)'!$K$23/1000,0)</f>
        <v>0</v>
      </c>
      <c r="AA40" s="31">
        <f t="shared" si="3"/>
        <v>0</v>
      </c>
      <c r="AB40" s="32">
        <f t="shared" si="4"/>
        <v>0</v>
      </c>
      <c r="AD40" s="64">
        <f t="shared" si="5"/>
        <v>0</v>
      </c>
    </row>
    <row r="41" spans="1:30" x14ac:dyDescent="0.3">
      <c r="A41" s="10" t="s">
        <v>18</v>
      </c>
      <c r="B41" s="54">
        <f>IF('入力(風力)'!$E$13=B$2,B27*'入力(風力)'!$E$15/1000,0)</f>
        <v>0</v>
      </c>
      <c r="C41" s="54">
        <f>IF('入力(風力)'!$E$13=C$2,C27*'入力(風力)'!$E$15/1000,0)</f>
        <v>0</v>
      </c>
      <c r="D41" s="54">
        <f>IF('入力(風力)'!$E$13=D$2,D27*'入力(風力)'!$E$15/1000,0)</f>
        <v>0</v>
      </c>
      <c r="E41" s="54">
        <f>IF('入力(風力)'!$E$13=E$2,E27*'入力(風力)'!$E$15/1000,0)</f>
        <v>0</v>
      </c>
      <c r="F41" s="54">
        <f>IF('入力(風力)'!$E$13=F$2,F27*'入力(風力)'!$E$15/1000,0)</f>
        <v>0</v>
      </c>
      <c r="G41" s="54">
        <f>IF('入力(風力)'!$E$13=G$2,G27*'入力(風力)'!$E$15/1000,0)</f>
        <v>0</v>
      </c>
      <c r="H41" s="54">
        <f>IF('入力(風力)'!$E$13=H$2,H27*'入力(風力)'!$E$15/1000,0)</f>
        <v>0</v>
      </c>
      <c r="I41" s="54">
        <f>IF('入力(風力)'!$E$13=I$2,I27*'入力(風力)'!$E$15/1000,0)</f>
        <v>0</v>
      </c>
      <c r="J41" s="55">
        <f>IF('入力(風力)'!$E$13=J$2,J27*'入力(風力)'!$E$15/1000,0)</f>
        <v>0</v>
      </c>
      <c r="K41" s="56">
        <f t="shared" si="1"/>
        <v>0</v>
      </c>
      <c r="L41" s="57">
        <f t="shared" si="2"/>
        <v>0</v>
      </c>
      <c r="N41" s="64">
        <f t="shared" si="0"/>
        <v>0</v>
      </c>
      <c r="Q41" s="10" t="s">
        <v>18</v>
      </c>
      <c r="R41" s="29">
        <f>IF('入力(風力)'!$E$13=B$2,B27*'入力(風力)'!$L$23/1000,0)</f>
        <v>0</v>
      </c>
      <c r="S41" s="29">
        <f>IF('入力(風力)'!$E$13=C$2,C27*'入力(風力)'!$L$23/1000,0)</f>
        <v>0</v>
      </c>
      <c r="T41" s="29">
        <f>IF('入力(風力)'!$E$13=D$2,D27*'入力(風力)'!$L$23/1000,0)</f>
        <v>0</v>
      </c>
      <c r="U41" s="29">
        <f>IF('入力(風力)'!$E$13=E$2,E27*'入力(風力)'!$L$23/1000,0)</f>
        <v>0</v>
      </c>
      <c r="V41" s="29">
        <f>IF('入力(風力)'!$E$13=F$2,F27*'入力(風力)'!$L$23/1000,0)</f>
        <v>0</v>
      </c>
      <c r="W41" s="29">
        <f>IF('入力(風力)'!$E$13=G$2,G27*'入力(風力)'!$L$23/1000,0)</f>
        <v>0</v>
      </c>
      <c r="X41" s="29">
        <f>IF('入力(風力)'!$E$13=H$2,H27*'入力(風力)'!$L$23/1000,0)</f>
        <v>0</v>
      </c>
      <c r="Y41" s="29">
        <f>IF('入力(風力)'!$E$13=I$2,I27*'入力(風力)'!$L$23/1000,0)</f>
        <v>0</v>
      </c>
      <c r="Z41" s="30">
        <f>IF('入力(風力)'!$E$13=J$2,J27*'入力(風力)'!$L$23/1000,0)</f>
        <v>0</v>
      </c>
      <c r="AA41" s="31">
        <f t="shared" si="3"/>
        <v>0</v>
      </c>
      <c r="AB41" s="32">
        <f t="shared" si="4"/>
        <v>0</v>
      </c>
      <c r="AD41" s="64">
        <f t="shared" si="5"/>
        <v>0</v>
      </c>
    </row>
    <row r="42" spans="1:30" x14ac:dyDescent="0.3">
      <c r="A42" s="10" t="s">
        <v>19</v>
      </c>
      <c r="B42" s="54">
        <f>IF('入力(風力)'!$E$13=B$2,B28*'入力(風力)'!$E$15/1000,0)</f>
        <v>0</v>
      </c>
      <c r="C42" s="54">
        <f>IF('入力(風力)'!$E$13=C$2,C28*'入力(風力)'!$E$15/1000,0)</f>
        <v>0</v>
      </c>
      <c r="D42" s="54">
        <f>IF('入力(風力)'!$E$13=D$2,D28*'入力(風力)'!$E$15/1000,0)</f>
        <v>0</v>
      </c>
      <c r="E42" s="54">
        <f>IF('入力(風力)'!$E$13=E$2,E28*'入力(風力)'!$E$15/1000,0)</f>
        <v>0</v>
      </c>
      <c r="F42" s="54">
        <f>IF('入力(風力)'!$E$13=F$2,F28*'入力(風力)'!$E$15/1000,0)</f>
        <v>0</v>
      </c>
      <c r="G42" s="54">
        <f>IF('入力(風力)'!$E$13=G$2,G28*'入力(風力)'!$E$15/1000,0)</f>
        <v>0</v>
      </c>
      <c r="H42" s="54">
        <f>IF('入力(風力)'!$E$13=H$2,H28*'入力(風力)'!$E$15/1000,0)</f>
        <v>0</v>
      </c>
      <c r="I42" s="54">
        <f>IF('入力(風力)'!$E$13=I$2,I28*'入力(風力)'!$E$15/1000,0)</f>
        <v>0</v>
      </c>
      <c r="J42" s="55">
        <f>IF('入力(風力)'!$E$13=J$2,J28*'入力(風力)'!$E$15/1000,0)</f>
        <v>0</v>
      </c>
      <c r="K42" s="56">
        <f t="shared" si="1"/>
        <v>0</v>
      </c>
      <c r="L42" s="57">
        <f t="shared" si="2"/>
        <v>0</v>
      </c>
      <c r="N42" s="64">
        <f t="shared" si="0"/>
        <v>0</v>
      </c>
      <c r="Q42" s="10" t="s">
        <v>19</v>
      </c>
      <c r="R42" s="29">
        <f>IF('入力(風力)'!$E$13=B$2,B28*'入力(風力)'!$M$23/1000,0)</f>
        <v>0</v>
      </c>
      <c r="S42" s="29">
        <f>IF('入力(風力)'!$E$13=C$2,C28*'入力(風力)'!$M$23/1000,0)</f>
        <v>0</v>
      </c>
      <c r="T42" s="29">
        <f>IF('入力(風力)'!$E$13=D$2,D28*'入力(風力)'!$M$23/1000,0)</f>
        <v>0</v>
      </c>
      <c r="U42" s="29">
        <f>IF('入力(風力)'!$E$13=E$2,E28*'入力(風力)'!$M$23/1000,0)</f>
        <v>0</v>
      </c>
      <c r="V42" s="29">
        <f>IF('入力(風力)'!$E$13=F$2,F28*'入力(風力)'!$M$23/1000,0)</f>
        <v>0</v>
      </c>
      <c r="W42" s="29">
        <f>IF('入力(風力)'!$E$13=G$2,G28*'入力(風力)'!$M$23/1000,0)</f>
        <v>0</v>
      </c>
      <c r="X42" s="29">
        <f>IF('入力(風力)'!$E$13=H$2,H28*'入力(風力)'!$M$23/1000,0)</f>
        <v>0</v>
      </c>
      <c r="Y42" s="29">
        <f>IF('入力(風力)'!$E$13=I$2,I28*'入力(風力)'!$M$23/1000,0)</f>
        <v>0</v>
      </c>
      <c r="Z42" s="30">
        <f>IF('入力(風力)'!$E$13=J$2,J28*'入力(風力)'!$M$23/1000,0)</f>
        <v>0</v>
      </c>
      <c r="AA42" s="31">
        <f t="shared" si="3"/>
        <v>0</v>
      </c>
      <c r="AB42" s="32">
        <f t="shared" si="4"/>
        <v>0</v>
      </c>
      <c r="AD42" s="64">
        <f t="shared" si="5"/>
        <v>0</v>
      </c>
    </row>
    <row r="43" spans="1:30" x14ac:dyDescent="0.3">
      <c r="A43" s="10" t="s">
        <v>20</v>
      </c>
      <c r="B43" s="54">
        <f>IF('入力(風力)'!$E$13=B$2,B29*'入力(風力)'!$E$15/1000,0)</f>
        <v>0</v>
      </c>
      <c r="C43" s="54">
        <f>IF('入力(風力)'!$E$13=C$2,C29*'入力(風力)'!$E$15/1000,0)</f>
        <v>0</v>
      </c>
      <c r="D43" s="54">
        <f>IF('入力(風力)'!$E$13=D$2,D29*'入力(風力)'!$E$15/1000,0)</f>
        <v>0</v>
      </c>
      <c r="E43" s="54">
        <f>IF('入力(風力)'!$E$13=E$2,E29*'入力(風力)'!$E$15/1000,0)</f>
        <v>0</v>
      </c>
      <c r="F43" s="54">
        <f>IF('入力(風力)'!$E$13=F$2,F29*'入力(風力)'!$E$15/1000,0)</f>
        <v>0</v>
      </c>
      <c r="G43" s="54">
        <f>IF('入力(風力)'!$E$13=G$2,G29*'入力(風力)'!$E$15/1000,0)</f>
        <v>0</v>
      </c>
      <c r="H43" s="54">
        <f>IF('入力(風力)'!$E$13=H$2,H29*'入力(風力)'!$E$15/1000,0)</f>
        <v>0</v>
      </c>
      <c r="I43" s="54">
        <f>IF('入力(風力)'!$E$13=I$2,I29*'入力(風力)'!$E$15/1000,0)</f>
        <v>0</v>
      </c>
      <c r="J43" s="55">
        <f>IF('入力(風力)'!$E$13=J$2,J29*'入力(風力)'!$E$15/1000,0)</f>
        <v>0</v>
      </c>
      <c r="K43" s="56">
        <f t="shared" si="1"/>
        <v>0</v>
      </c>
      <c r="L43" s="57">
        <f t="shared" si="2"/>
        <v>0</v>
      </c>
      <c r="N43" s="64">
        <f t="shared" si="0"/>
        <v>0</v>
      </c>
      <c r="Q43" s="10" t="s">
        <v>20</v>
      </c>
      <c r="R43" s="29">
        <f>IF('入力(風力)'!$E$13=B$2,B29*'入力(風力)'!$N$23/1000,0)</f>
        <v>0</v>
      </c>
      <c r="S43" s="29">
        <f>IF('入力(風力)'!$E$13=C$2,C29*'入力(風力)'!$N$23/1000,0)</f>
        <v>0</v>
      </c>
      <c r="T43" s="29">
        <f>IF('入力(風力)'!$E$13=D$2,D29*'入力(風力)'!$N$23/1000,0)</f>
        <v>0</v>
      </c>
      <c r="U43" s="29">
        <f>IF('入力(風力)'!$E$13=E$2,E29*'入力(風力)'!$N$23/1000,0)</f>
        <v>0</v>
      </c>
      <c r="V43" s="29">
        <f>IF('入力(風力)'!$E$13=F$2,F29*'入力(風力)'!$N$23/1000,0)</f>
        <v>0</v>
      </c>
      <c r="W43" s="29">
        <f>IF('入力(風力)'!$E$13=G$2,G29*'入力(風力)'!$N$23/1000,0)</f>
        <v>0</v>
      </c>
      <c r="X43" s="29">
        <f>IF('入力(風力)'!$E$13=H$2,H29*'入力(風力)'!$N$23/1000,0)</f>
        <v>0</v>
      </c>
      <c r="Y43" s="29">
        <f>IF('入力(風力)'!$E$13=I$2,I29*'入力(風力)'!$N$23/1000,0)</f>
        <v>0</v>
      </c>
      <c r="Z43" s="30">
        <f>IF('入力(風力)'!$E$13=J$2,J29*'入力(風力)'!$N$23/1000,0)</f>
        <v>0</v>
      </c>
      <c r="AA43" s="31">
        <f t="shared" si="3"/>
        <v>0</v>
      </c>
      <c r="AB43" s="32">
        <f t="shared" si="4"/>
        <v>0</v>
      </c>
      <c r="AD43" s="64">
        <f t="shared" si="5"/>
        <v>0</v>
      </c>
    </row>
    <row r="44" spans="1:30" x14ac:dyDescent="0.3">
      <c r="A44" s="10" t="s">
        <v>21</v>
      </c>
      <c r="B44" s="54">
        <f>IF('入力(風力)'!$E$13=B$2,B30*'入力(風力)'!$E$15/1000,0)</f>
        <v>0</v>
      </c>
      <c r="C44" s="54">
        <f>IF('入力(風力)'!$E$13=C$2,C30*'入力(風力)'!$E$15/1000,0)</f>
        <v>0</v>
      </c>
      <c r="D44" s="54">
        <f>IF('入力(風力)'!$E$13=D$2,D30*'入力(風力)'!$E$15/1000,0)</f>
        <v>0</v>
      </c>
      <c r="E44" s="54">
        <f>IF('入力(風力)'!$E$13=E$2,E30*'入力(風力)'!$E$15/1000,0)</f>
        <v>0</v>
      </c>
      <c r="F44" s="54">
        <f>IF('入力(風力)'!$E$13=F$2,F30*'入力(風力)'!$E$15/1000,0)</f>
        <v>0</v>
      </c>
      <c r="G44" s="54">
        <f>IF('入力(風力)'!$E$13=G$2,G30*'入力(風力)'!$E$15/1000,0)</f>
        <v>0</v>
      </c>
      <c r="H44" s="54">
        <f>IF('入力(風力)'!$E$13=H$2,H30*'入力(風力)'!$E$15/1000,0)</f>
        <v>0</v>
      </c>
      <c r="I44" s="54">
        <f>IF('入力(風力)'!$E$13=I$2,I30*'入力(風力)'!$E$15/1000,0)</f>
        <v>0</v>
      </c>
      <c r="J44" s="55">
        <f>IF('入力(風力)'!$E$13=J$2,J30*'入力(風力)'!$E$15/1000,0)</f>
        <v>0</v>
      </c>
      <c r="K44" s="56">
        <f t="shared" si="1"/>
        <v>0</v>
      </c>
      <c r="L44" s="57">
        <f t="shared" si="2"/>
        <v>0</v>
      </c>
      <c r="N44" s="64">
        <f t="shared" si="0"/>
        <v>0</v>
      </c>
      <c r="Q44" s="10" t="s">
        <v>21</v>
      </c>
      <c r="R44" s="29">
        <f>IF('入力(風力)'!$E$13=B$2,B30*'入力(風力)'!$O$23/1000,0)</f>
        <v>0</v>
      </c>
      <c r="S44" s="29">
        <f>IF('入力(風力)'!$E$13=C$2,C30*'入力(風力)'!$O$23/1000,0)</f>
        <v>0</v>
      </c>
      <c r="T44" s="29">
        <f>IF('入力(風力)'!$E$13=D$2,D30*'入力(風力)'!$O$23/1000,0)</f>
        <v>0</v>
      </c>
      <c r="U44" s="29">
        <f>IF('入力(風力)'!$E$13=E$2,E30*'入力(風力)'!$O$23/1000,0)</f>
        <v>0</v>
      </c>
      <c r="V44" s="29">
        <f>IF('入力(風力)'!$E$13=F$2,F30*'入力(風力)'!$O$23/1000,0)</f>
        <v>0</v>
      </c>
      <c r="W44" s="29">
        <f>IF('入力(風力)'!$E$13=G$2,G30*'入力(風力)'!$O$23/1000,0)</f>
        <v>0</v>
      </c>
      <c r="X44" s="29">
        <f>IF('入力(風力)'!$E$13=H$2,H30*'入力(風力)'!$O$23/1000,0)</f>
        <v>0</v>
      </c>
      <c r="Y44" s="29">
        <f>IF('入力(風力)'!$E$13=I$2,I30*'入力(風力)'!$O$23/1000,0)</f>
        <v>0</v>
      </c>
      <c r="Z44" s="30">
        <f>IF('入力(風力)'!$E$13=J$2,J30*'入力(風力)'!$O$23/1000,0)</f>
        <v>0</v>
      </c>
      <c r="AA44" s="31">
        <f t="shared" si="3"/>
        <v>0</v>
      </c>
      <c r="AB44" s="32">
        <f t="shared" si="4"/>
        <v>0</v>
      </c>
      <c r="AD44" s="64">
        <f t="shared" si="5"/>
        <v>0</v>
      </c>
    </row>
    <row r="45" spans="1:30" x14ac:dyDescent="0.3">
      <c r="A45" s="10" t="s">
        <v>22</v>
      </c>
      <c r="B45" s="54">
        <f>IF('入力(風力)'!$E$13=B$2,B31*'入力(風力)'!$E$15/1000,0)</f>
        <v>0</v>
      </c>
      <c r="C45" s="54">
        <f>IF('入力(風力)'!$E$13=C$2,C31*'入力(風力)'!$E$15/1000,0)</f>
        <v>0</v>
      </c>
      <c r="D45" s="54">
        <f>IF('入力(風力)'!$E$13=D$2,D31*'入力(風力)'!$E$15/1000,0)</f>
        <v>0</v>
      </c>
      <c r="E45" s="54">
        <f>IF('入力(風力)'!$E$13=E$2,E31*'入力(風力)'!$E$15/1000,0)</f>
        <v>0</v>
      </c>
      <c r="F45" s="54">
        <f>IF('入力(風力)'!$E$13=F$2,F31*'入力(風力)'!$E$15/1000,0)</f>
        <v>0</v>
      </c>
      <c r="G45" s="54">
        <f>IF('入力(風力)'!$E$13=G$2,G31*'入力(風力)'!$E$15/1000,0)</f>
        <v>0</v>
      </c>
      <c r="H45" s="54">
        <f>IF('入力(風力)'!$E$13=H$2,H31*'入力(風力)'!$E$15/1000,0)</f>
        <v>0</v>
      </c>
      <c r="I45" s="54">
        <f>IF('入力(風力)'!$E$13=I$2,I31*'入力(風力)'!$E$15/1000,0)</f>
        <v>0</v>
      </c>
      <c r="J45" s="55">
        <f>IF('入力(風力)'!$E$13=J$2,J31*'入力(風力)'!$E$15/1000,0)</f>
        <v>0</v>
      </c>
      <c r="K45" s="56">
        <f>SUM(B45:J45)</f>
        <v>0</v>
      </c>
      <c r="L45" s="57">
        <f t="shared" si="2"/>
        <v>0</v>
      </c>
      <c r="N45" s="64">
        <f t="shared" si="0"/>
        <v>0</v>
      </c>
      <c r="Q45" s="10" t="s">
        <v>22</v>
      </c>
      <c r="R45" s="29">
        <f>IF('入力(風力)'!$E$13=B$2,B31*'入力(風力)'!$P$23/1000,0)</f>
        <v>0</v>
      </c>
      <c r="S45" s="29">
        <f>IF('入力(風力)'!$E$13=C$2,C31*'入力(風力)'!$P$23/1000,0)</f>
        <v>0</v>
      </c>
      <c r="T45" s="29">
        <f>IF('入力(風力)'!$E$13=D$2,D31*'入力(風力)'!$P$23/1000,0)</f>
        <v>0</v>
      </c>
      <c r="U45" s="29">
        <f>IF('入力(風力)'!$E$13=E$2,E31*'入力(風力)'!$P$23/1000,0)</f>
        <v>0</v>
      </c>
      <c r="V45" s="29">
        <f>IF('入力(風力)'!$E$13=F$2,F31*'入力(風力)'!$P$23/1000,0)</f>
        <v>0</v>
      </c>
      <c r="W45" s="29">
        <f>IF('入力(風力)'!$E$13=G$2,G31*'入力(風力)'!$P$23/1000,0)</f>
        <v>0</v>
      </c>
      <c r="X45" s="29">
        <f>IF('入力(風力)'!$E$13=H$2,H31*'入力(風力)'!$P$23/1000,0)</f>
        <v>0</v>
      </c>
      <c r="Y45" s="29">
        <f>IF('入力(風力)'!$E$13=I$2,I31*'入力(風力)'!$P$23/1000,0)</f>
        <v>0</v>
      </c>
      <c r="Z45" s="30">
        <f>IF('入力(風力)'!$E$13=J$2,J31*'入力(風力)'!$P$23/1000,0)</f>
        <v>0</v>
      </c>
      <c r="AA45" s="31">
        <f>SUM(R45:Z45)</f>
        <v>0</v>
      </c>
      <c r="AB45" s="32">
        <f t="shared" si="4"/>
        <v>0</v>
      </c>
      <c r="AD45" s="64">
        <f>AA45*1000</f>
        <v>0</v>
      </c>
    </row>
    <row r="46" spans="1:30" x14ac:dyDescent="0.3">
      <c r="L46" s="14"/>
      <c r="AB46" s="14"/>
    </row>
    <row r="47" spans="1:30" x14ac:dyDescent="0.3">
      <c r="A47" s="1" t="s">
        <v>111</v>
      </c>
      <c r="K47" s="22" t="s">
        <v>36</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29"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7" si="11">SUM($R49:$Z49)</f>
        <v>119573.21599999999</v>
      </c>
      <c r="AB49" s="14"/>
    </row>
    <row r="50" spans="1:29"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29"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29"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29"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 t="shared" si="11"/>
        <v>148067.92600000004</v>
      </c>
      <c r="AB53" s="14"/>
    </row>
    <row r="54" spans="1:29"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29"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29"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29"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29"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SUM($R58:$Z58)</f>
        <v>160705.15</v>
      </c>
      <c r="AB58" s="14"/>
    </row>
    <row r="59" spans="1:29"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1" spans="1:29" x14ac:dyDescent="0.3">
      <c r="A61" s="18" t="s">
        <v>105</v>
      </c>
      <c r="B61" s="68">
        <f>$B$17-MIN($K$34:$K$45)</f>
        <v>171658.37207920791</v>
      </c>
      <c r="C61" s="19"/>
      <c r="D61" s="19"/>
      <c r="E61" s="19"/>
      <c r="F61" s="19"/>
      <c r="G61" s="19"/>
      <c r="H61" s="19"/>
      <c r="I61" s="19"/>
      <c r="J61" s="19"/>
      <c r="L61" s="14"/>
      <c r="M61" s="14"/>
      <c r="O61" s="16"/>
      <c r="Q61" s="18" t="s">
        <v>105</v>
      </c>
      <c r="R61" s="68">
        <f>$B$17-MIN($AA$34:$AA$45)</f>
        <v>171658.37207920791</v>
      </c>
      <c r="S61" s="19"/>
      <c r="T61" s="19"/>
      <c r="U61" s="19"/>
      <c r="V61" s="19"/>
      <c r="W61" s="19"/>
      <c r="X61" s="19"/>
      <c r="Y61" s="19"/>
      <c r="Z61" s="19"/>
      <c r="AB61" s="14"/>
      <c r="AC61" s="14"/>
    </row>
    <row r="63" spans="1:29" x14ac:dyDescent="0.3">
      <c r="A63" s="1" t="s">
        <v>106</v>
      </c>
      <c r="B63" s="21" t="s">
        <v>36</v>
      </c>
      <c r="Q63" s="1" t="s">
        <v>106</v>
      </c>
      <c r="R63" s="21" t="s">
        <v>36</v>
      </c>
    </row>
    <row r="64" spans="1:29" x14ac:dyDescent="0.3">
      <c r="A64" s="10" t="s">
        <v>11</v>
      </c>
      <c r="B64" s="63">
        <f t="shared" ref="B64:B75" si="32">$B$61-K48</f>
        <v>51037.044079207917</v>
      </c>
      <c r="L64" s="14"/>
      <c r="M64" s="14"/>
      <c r="O64" s="16"/>
      <c r="Q64" s="10" t="s">
        <v>11</v>
      </c>
      <c r="R64" s="63">
        <f>$R$61-AA48</f>
        <v>51037.044079207917</v>
      </c>
      <c r="AB64" s="14"/>
      <c r="AC64" s="14"/>
    </row>
    <row r="65" spans="1:29" x14ac:dyDescent="0.3">
      <c r="A65" s="10" t="s">
        <v>12</v>
      </c>
      <c r="B65" s="58">
        <f t="shared" si="32"/>
        <v>52085.156079207925</v>
      </c>
      <c r="L65" s="14"/>
      <c r="M65" s="14"/>
      <c r="O65" s="16"/>
      <c r="Q65" s="10" t="s">
        <v>12</v>
      </c>
      <c r="R65" s="63">
        <f t="shared" ref="R65:R74" si="33">$R$61-AA49</f>
        <v>52085.156079207925</v>
      </c>
      <c r="AB65" s="14"/>
      <c r="AC65" s="14"/>
    </row>
    <row r="66" spans="1:29" x14ac:dyDescent="0.3">
      <c r="A66" s="10" t="s">
        <v>13</v>
      </c>
      <c r="B66" s="58">
        <f t="shared" si="32"/>
        <v>35369.920079207921</v>
      </c>
      <c r="L66" s="14"/>
      <c r="M66" s="14"/>
      <c r="O66" s="16"/>
      <c r="Q66" s="10" t="s">
        <v>13</v>
      </c>
      <c r="R66" s="63">
        <f t="shared" si="33"/>
        <v>35369.920079207921</v>
      </c>
      <c r="AB66" s="14"/>
      <c r="AC66" s="14"/>
    </row>
    <row r="67" spans="1:29" x14ac:dyDescent="0.3">
      <c r="A67" s="10" t="s">
        <v>14</v>
      </c>
      <c r="B67" s="58">
        <f t="shared" si="32"/>
        <v>893.01807920788997</v>
      </c>
      <c r="L67" s="14"/>
      <c r="M67" s="14"/>
      <c r="O67" s="16"/>
      <c r="Q67" s="10" t="s">
        <v>14</v>
      </c>
      <c r="R67" s="63">
        <f>$R$61-AA51</f>
        <v>893.01807920788997</v>
      </c>
      <c r="AB67" s="14"/>
      <c r="AC67" s="14"/>
    </row>
    <row r="68" spans="1:29" x14ac:dyDescent="0.3">
      <c r="A68" s="10" t="s">
        <v>15</v>
      </c>
      <c r="B68" s="58">
        <f t="shared" si="32"/>
        <v>514.28007920790697</v>
      </c>
      <c r="L68" s="14"/>
      <c r="M68" s="14"/>
      <c r="O68" s="16"/>
      <c r="Q68" s="10" t="s">
        <v>15</v>
      </c>
      <c r="R68" s="63">
        <f t="shared" si="33"/>
        <v>514.28007920790697</v>
      </c>
      <c r="AB68" s="14"/>
      <c r="AC68" s="14"/>
    </row>
    <row r="69" spans="1:29" x14ac:dyDescent="0.3">
      <c r="A69" s="10" t="s">
        <v>16</v>
      </c>
      <c r="B69" s="58">
        <f t="shared" si="32"/>
        <v>23590.446079207875</v>
      </c>
      <c r="L69" s="14"/>
      <c r="M69" s="14"/>
      <c r="O69" s="16"/>
      <c r="Q69" s="10" t="s">
        <v>16</v>
      </c>
      <c r="R69" s="63">
        <f t="shared" si="33"/>
        <v>23590.446079207875</v>
      </c>
      <c r="AB69" s="14"/>
      <c r="AC69" s="14"/>
    </row>
    <row r="70" spans="1:29" x14ac:dyDescent="0.3">
      <c r="A70" s="10" t="s">
        <v>17</v>
      </c>
      <c r="B70" s="58">
        <f t="shared" si="32"/>
        <v>45716.530079207907</v>
      </c>
      <c r="L70" s="14"/>
      <c r="M70" s="14"/>
      <c r="O70" s="16"/>
      <c r="Q70" s="10" t="s">
        <v>17</v>
      </c>
      <c r="R70" s="63">
        <f>$R$61-AA54</f>
        <v>45716.530079207907</v>
      </c>
      <c r="AB70" s="14"/>
      <c r="AC70" s="14"/>
    </row>
    <row r="71" spans="1:29" x14ac:dyDescent="0.3">
      <c r="A71" s="10" t="s">
        <v>18</v>
      </c>
      <c r="B71" s="58">
        <f t="shared" si="32"/>
        <v>41745.840079207919</v>
      </c>
      <c r="L71" s="14"/>
      <c r="M71" s="14"/>
      <c r="O71" s="16"/>
      <c r="Q71" s="10" t="s">
        <v>18</v>
      </c>
      <c r="R71" s="63">
        <f t="shared" si="33"/>
        <v>41745.840079207919</v>
      </c>
      <c r="AB71" s="14"/>
      <c r="AC71" s="14"/>
    </row>
    <row r="72" spans="1:29" x14ac:dyDescent="0.3">
      <c r="A72" s="10" t="s">
        <v>19</v>
      </c>
      <c r="B72" s="58">
        <f t="shared" si="32"/>
        <v>20835.252079207916</v>
      </c>
      <c r="L72" s="14"/>
      <c r="M72" s="14"/>
      <c r="O72" s="16"/>
      <c r="Q72" s="10" t="s">
        <v>19</v>
      </c>
      <c r="R72" s="63">
        <f t="shared" si="33"/>
        <v>20835.252079207916</v>
      </c>
      <c r="AB72" s="14"/>
      <c r="AC72" s="14"/>
    </row>
    <row r="73" spans="1:29" x14ac:dyDescent="0.3">
      <c r="A73" s="10" t="s">
        <v>20</v>
      </c>
      <c r="B73" s="58">
        <f t="shared" si="32"/>
        <v>10863.072079207923</v>
      </c>
      <c r="L73" s="14"/>
      <c r="M73" s="14"/>
      <c r="O73" s="16"/>
      <c r="Q73" s="10" t="s">
        <v>20</v>
      </c>
      <c r="R73" s="63">
        <f t="shared" si="33"/>
        <v>10863.072079207923</v>
      </c>
      <c r="AB73" s="14"/>
      <c r="AC73" s="14"/>
    </row>
    <row r="74" spans="1:29" x14ac:dyDescent="0.3">
      <c r="A74" s="10" t="s">
        <v>21</v>
      </c>
      <c r="B74" s="58">
        <f t="shared" si="32"/>
        <v>10953.222079207917</v>
      </c>
      <c r="L74" s="14"/>
      <c r="M74" s="14"/>
      <c r="O74" s="16"/>
      <c r="Q74" s="10" t="s">
        <v>21</v>
      </c>
      <c r="R74" s="63">
        <f t="shared" si="33"/>
        <v>10953.222079207917</v>
      </c>
      <c r="AB74" s="14"/>
      <c r="AC74" s="14"/>
    </row>
    <row r="75" spans="1:29" x14ac:dyDescent="0.3">
      <c r="A75" s="10" t="s">
        <v>22</v>
      </c>
      <c r="B75" s="58">
        <f t="shared" si="32"/>
        <v>32547.126079207927</v>
      </c>
      <c r="L75" s="14"/>
      <c r="M75" s="14"/>
      <c r="O75" s="16"/>
      <c r="Q75" s="10" t="s">
        <v>22</v>
      </c>
      <c r="R75" s="63">
        <f>$R$61-AA59</f>
        <v>32547.126079207927</v>
      </c>
      <c r="AB75" s="14"/>
      <c r="AC75" s="14"/>
    </row>
    <row r="76" spans="1:29" x14ac:dyDescent="0.3">
      <c r="A76" s="13" t="s">
        <v>37</v>
      </c>
      <c r="B76" s="69">
        <f>SUM($B$64:$B$75)/$B$61</f>
        <v>1.8999999999999992</v>
      </c>
      <c r="Q76" s="13" t="s">
        <v>37</v>
      </c>
      <c r="R76" s="69">
        <f>SUM($R$64:$R$75)/$R$61</f>
        <v>1.8999999999999992</v>
      </c>
    </row>
    <row r="78" spans="1:29" x14ac:dyDescent="0.3">
      <c r="A78" s="1" t="s">
        <v>107</v>
      </c>
      <c r="B78" s="62">
        <f>(SUM($B$64:$B$75)-$D$79*$B$61)/(12-$D$79)</f>
        <v>-1.1526269487815329E-11</v>
      </c>
      <c r="D78" s="1" t="s">
        <v>39</v>
      </c>
      <c r="Q78" s="1" t="s">
        <v>107</v>
      </c>
      <c r="R78" s="62">
        <f>(SUM($R$64:$R$75)-$T$79*$R$61)/(12-$T$79)</f>
        <v>-1.1526269487815329E-11</v>
      </c>
      <c r="T78" s="1" t="s">
        <v>39</v>
      </c>
    </row>
    <row r="79" spans="1:29" x14ac:dyDescent="0.3">
      <c r="A79" s="1" t="s">
        <v>38</v>
      </c>
      <c r="D79" s="70">
        <f>'計算用(太陽光)'!D79</f>
        <v>1.9</v>
      </c>
      <c r="Q79" s="1" t="s">
        <v>38</v>
      </c>
      <c r="T79" s="70">
        <f>'計算用(太陽光)'!T79</f>
        <v>1.9</v>
      </c>
    </row>
    <row r="80" spans="1:29" ht="15.6" thickBot="1" x14ac:dyDescent="0.35"/>
    <row r="81" spans="1:22" ht="15.6" thickBot="1" x14ac:dyDescent="0.35">
      <c r="A81" s="1" t="s">
        <v>108</v>
      </c>
      <c r="B81" s="132" t="e">
        <f>'【調達AX】入力(風力)'!$E$26*$B$83</f>
        <v>#N/A</v>
      </c>
      <c r="Q81" s="1" t="s">
        <v>108</v>
      </c>
      <c r="R81" s="148" t="e">
        <f>AVERAGE('【調達AX】入力(風力)'!$E$34:$P$34)*$B$83</f>
        <v>#DIV/0!</v>
      </c>
      <c r="V81" s="14"/>
    </row>
    <row r="82" spans="1:22" ht="15.6" thickBot="1" x14ac:dyDescent="0.35">
      <c r="A82" s="142" t="s">
        <v>157</v>
      </c>
      <c r="B82" s="143">
        <f>(MIN($K$34:$K$45)+$B$78)*1000</f>
        <v>-1.1526269487815328E-8</v>
      </c>
      <c r="Q82" s="142"/>
      <c r="R82" s="143"/>
    </row>
    <row r="83" spans="1:22" ht="15.6" thickBot="1" x14ac:dyDescent="0.35">
      <c r="A83" s="1" t="s">
        <v>109</v>
      </c>
      <c r="B83" s="131" t="e">
        <f>VLOOKUP('入力(風力)'!$E$13,$B$88:$C$96,2,FALSE)</f>
        <v>#N/A</v>
      </c>
      <c r="Q83" s="1" t="s">
        <v>109</v>
      </c>
      <c r="R83" s="150" t="e">
        <f>$R$82/'入力(風力)'!$E$15</f>
        <v>#DIV/0!</v>
      </c>
      <c r="S83" s="1" t="s">
        <v>77</v>
      </c>
    </row>
    <row r="84" spans="1:22" x14ac:dyDescent="0.3">
      <c r="A84" s="142" t="s">
        <v>157</v>
      </c>
      <c r="B84" s="143" t="e">
        <f>B82/'入力(風力)'!E15</f>
        <v>#DIV/0!</v>
      </c>
      <c r="Q84" s="142"/>
      <c r="R84" s="149"/>
    </row>
    <row r="87" spans="1:22" x14ac:dyDescent="0.3">
      <c r="C87" s="18" t="s">
        <v>159</v>
      </c>
    </row>
    <row r="88" spans="1:22" x14ac:dyDescent="0.3">
      <c r="B88" s="11" t="s">
        <v>26</v>
      </c>
      <c r="C88" s="156">
        <v>0.22888149275065825</v>
      </c>
      <c r="D88" s="1">
        <v>0.22888149275065825</v>
      </c>
      <c r="E88" s="160">
        <f>D88-C88</f>
        <v>0</v>
      </c>
    </row>
    <row r="89" spans="1:22" x14ac:dyDescent="0.3">
      <c r="B89" s="11" t="s">
        <v>27</v>
      </c>
      <c r="C89" s="156">
        <v>0.32162791367807086</v>
      </c>
      <c r="D89" s="1">
        <v>0.32162791367807086</v>
      </c>
      <c r="E89" s="160">
        <f t="shared" ref="E89:E96" si="34">D89-C89</f>
        <v>0</v>
      </c>
    </row>
    <row r="90" spans="1:22" x14ac:dyDescent="0.3">
      <c r="B90" s="11" t="s">
        <v>28</v>
      </c>
      <c r="C90" s="156">
        <v>0.24901096215482771</v>
      </c>
      <c r="D90" s="1">
        <v>0.24901096215482771</v>
      </c>
      <c r="E90" s="160">
        <f t="shared" si="34"/>
        <v>0</v>
      </c>
    </row>
    <row r="91" spans="1:22" x14ac:dyDescent="0.3">
      <c r="B91" s="11" t="s">
        <v>29</v>
      </c>
      <c r="C91" s="156">
        <v>0.26334378731169072</v>
      </c>
      <c r="D91" s="1">
        <v>0.26334378731169072</v>
      </c>
      <c r="E91" s="160">
        <f t="shared" si="34"/>
        <v>0</v>
      </c>
    </row>
    <row r="92" spans="1:22" x14ac:dyDescent="0.3">
      <c r="B92" s="11" t="s">
        <v>30</v>
      </c>
      <c r="C92" s="156">
        <v>0.19945078617241835</v>
      </c>
      <c r="D92" s="1">
        <v>0.19945078617241835</v>
      </c>
      <c r="E92" s="160">
        <f t="shared" si="34"/>
        <v>0</v>
      </c>
    </row>
    <row r="93" spans="1:22" x14ac:dyDescent="0.3">
      <c r="B93" s="11" t="s">
        <v>31</v>
      </c>
      <c r="C93" s="156">
        <v>0.26390963443764798</v>
      </c>
      <c r="D93" s="1">
        <v>0.26390963443764798</v>
      </c>
      <c r="E93" s="160">
        <f t="shared" si="34"/>
        <v>0</v>
      </c>
    </row>
    <row r="94" spans="1:22" x14ac:dyDescent="0.3">
      <c r="B94" s="11" t="s">
        <v>32</v>
      </c>
      <c r="C94" s="156">
        <v>0.19181024128751589</v>
      </c>
      <c r="D94" s="1">
        <v>0.19181024128751589</v>
      </c>
      <c r="E94" s="160">
        <f t="shared" si="34"/>
        <v>0</v>
      </c>
    </row>
    <row r="95" spans="1:22" x14ac:dyDescent="0.3">
      <c r="B95" s="11" t="s">
        <v>33</v>
      </c>
      <c r="C95" s="156">
        <v>0.3175508237869637</v>
      </c>
      <c r="D95" s="1">
        <v>0.3175508237869637</v>
      </c>
      <c r="E95" s="160">
        <f t="shared" si="34"/>
        <v>0</v>
      </c>
    </row>
    <row r="96" spans="1:22" x14ac:dyDescent="0.3">
      <c r="B96" s="11" t="s">
        <v>34</v>
      </c>
      <c r="C96" s="156">
        <v>0.18906827719113722</v>
      </c>
      <c r="D96" s="1">
        <v>0.18906827719113722</v>
      </c>
      <c r="E96" s="160">
        <f t="shared" si="34"/>
        <v>0</v>
      </c>
    </row>
  </sheetData>
  <phoneticPr fontId="2"/>
  <hyperlinks>
    <hyperlink ref="A19" r:id="rId1" xr:uid="{E5C26E22-999B-4CA9-AA9E-279A1E8C343C}"/>
  </hyperlinks>
  <pageMargins left="0.7" right="0.7" top="0.75" bottom="0.75" header="0.3" footer="0.3"/>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5"/>
  <sheetViews>
    <sheetView topLeftCell="A9" zoomScale="80" zoomScaleNormal="80" workbookViewId="0">
      <selection activeCell="A6" sqref="A6:Q6"/>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5" width="27.44140625" style="1" bestFit="1" customWidth="1"/>
    <col min="6"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'計算用(太陽光)'!B4</f>
        <v>4882.9799999999996</v>
      </c>
      <c r="C4" s="67">
        <f>'計算用(太陽光)'!C4</f>
        <v>12191.044</v>
      </c>
      <c r="D4" s="67">
        <f>'計算用(太陽光)'!D4</f>
        <v>40434.097999999998</v>
      </c>
      <c r="E4" s="67">
        <f>'計算用(太陽光)'!E4</f>
        <v>18452.13</v>
      </c>
      <c r="F4" s="67">
        <f>'計算用(太陽光)'!F4</f>
        <v>4502.1979999999994</v>
      </c>
      <c r="G4" s="67">
        <f>'計算用(太陽光)'!G4</f>
        <v>16728.849999999999</v>
      </c>
      <c r="H4" s="67">
        <f>'計算用(太陽光)'!H4</f>
        <v>6653.5279999999993</v>
      </c>
      <c r="I4" s="67">
        <f>'計算用(太陽光)'!I4</f>
        <v>4734.33</v>
      </c>
      <c r="J4" s="67">
        <f>'計算用(太陽光)'!J4</f>
        <v>12042.17</v>
      </c>
    </row>
    <row r="5" spans="1:13" x14ac:dyDescent="0.3">
      <c r="A5" s="10" t="s">
        <v>12</v>
      </c>
      <c r="B5" s="67">
        <f>'計算用(太陽光)'!B5</f>
        <v>4365.3500000000004</v>
      </c>
      <c r="C5" s="67">
        <f>'計算用(太陽光)'!C5</f>
        <v>11318.501999999999</v>
      </c>
      <c r="D5" s="67">
        <f>'計算用(太陽光)'!D5</f>
        <v>39135.901999999995</v>
      </c>
      <c r="E5" s="67">
        <f>'計算用(太陽光)'!E5</f>
        <v>18493.689999999999</v>
      </c>
      <c r="F5" s="67">
        <f>'計算用(太陽光)'!F5</f>
        <v>4144.4780000000001</v>
      </c>
      <c r="G5" s="67">
        <f>'計算用(太陽光)'!G5</f>
        <v>17299.169999999998</v>
      </c>
      <c r="H5" s="67">
        <f>'計算用(太陽光)'!H5</f>
        <v>6702.1839999999993</v>
      </c>
      <c r="I5" s="67">
        <f>'計算用(太陽光)'!I5</f>
        <v>4837.5700000000006</v>
      </c>
      <c r="J5" s="67">
        <f>'計算用(太陽光)'!J5</f>
        <v>13276.37</v>
      </c>
    </row>
    <row r="6" spans="1:13" x14ac:dyDescent="0.3">
      <c r="A6" s="10" t="s">
        <v>13</v>
      </c>
      <c r="B6" s="67">
        <f>'計算用(太陽光)'!B6</f>
        <v>4439.29</v>
      </c>
      <c r="C6" s="67">
        <f>'計算用(太陽光)'!C6</f>
        <v>12353.976000000001</v>
      </c>
      <c r="D6" s="67">
        <f>'計算用(太陽光)'!D6</f>
        <v>45490.090000000004</v>
      </c>
      <c r="E6" s="67">
        <f>'計算用(太陽光)'!E6</f>
        <v>20831.38</v>
      </c>
      <c r="F6" s="67">
        <f>'計算用(太陽光)'!F6</f>
        <v>4816.7479999999996</v>
      </c>
      <c r="G6" s="67">
        <f>'計算用(太陽光)'!G6</f>
        <v>20024.21</v>
      </c>
      <c r="H6" s="67">
        <f>'計算用(太陽光)'!H6</f>
        <v>7753.8459999999995</v>
      </c>
      <c r="I6" s="67">
        <f>'計算用(太陽光)'!I6</f>
        <v>5634</v>
      </c>
      <c r="J6" s="67">
        <f>'計算用(太陽光)'!J6</f>
        <v>14944.912</v>
      </c>
    </row>
    <row r="7" spans="1:13" x14ac:dyDescent="0.3">
      <c r="A7" s="10" t="s">
        <v>14</v>
      </c>
      <c r="B7" s="67">
        <f>'計算用(太陽光)'!B7</f>
        <v>5054.2900000000009</v>
      </c>
      <c r="C7" s="67">
        <f>'計算用(太陽光)'!C7</f>
        <v>14781.866</v>
      </c>
      <c r="D7" s="67">
        <f>'計算用(太陽光)'!D7</f>
        <v>58456.866000000002</v>
      </c>
      <c r="E7" s="67">
        <f>'計算用(太陽光)'!E7</f>
        <v>25059.99</v>
      </c>
      <c r="F7" s="67">
        <f>'計算用(太陽光)'!F7</f>
        <v>5859.0679999999993</v>
      </c>
      <c r="G7" s="67">
        <f>'計算用(太陽光)'!G7</f>
        <v>25850.940000000002</v>
      </c>
      <c r="H7" s="67">
        <f>'計算用(太陽光)'!H7</f>
        <v>9729.6859999999997</v>
      </c>
      <c r="I7" s="67">
        <f>'計算用(太陽光)'!I7</f>
        <v>7005.63</v>
      </c>
      <c r="J7" s="67">
        <f>'計算用(太陽光)'!J7</f>
        <v>18967.018</v>
      </c>
    </row>
    <row r="8" spans="1:13" x14ac:dyDescent="0.3">
      <c r="A8" s="10" t="s">
        <v>15</v>
      </c>
      <c r="B8" s="67">
        <f>'計算用(太陽光)'!B8</f>
        <v>5165.21</v>
      </c>
      <c r="C8" s="67">
        <f>'計算用(太陽光)'!C8</f>
        <v>15050.112000000001</v>
      </c>
      <c r="D8" s="67">
        <f>'計算用(太陽光)'!D8</f>
        <v>58456.437999999995</v>
      </c>
      <c r="E8" s="67">
        <f>'計算用(太陽光)'!E8</f>
        <v>25059.99</v>
      </c>
      <c r="F8" s="67">
        <f>'計算用(太陽光)'!F8</f>
        <v>5859.0679999999993</v>
      </c>
      <c r="G8" s="67">
        <f>'計算用(太陽光)'!G8</f>
        <v>25850.940000000002</v>
      </c>
      <c r="H8" s="67">
        <f>'計算用(太陽光)'!H8</f>
        <v>9729.6859999999997</v>
      </c>
      <c r="I8" s="67">
        <f>'計算用(太陽光)'!I8</f>
        <v>7005.63</v>
      </c>
      <c r="J8" s="67">
        <f>'計算用(太陽光)'!J8</f>
        <v>18967.018</v>
      </c>
    </row>
    <row r="9" spans="1:13" x14ac:dyDescent="0.3">
      <c r="A9" s="10" t="s">
        <v>16</v>
      </c>
      <c r="B9" s="67">
        <f>'計算用(太陽光)'!B9</f>
        <v>4795.4699999999993</v>
      </c>
      <c r="C9" s="67">
        <f>'計算用(太陽光)'!C9</f>
        <v>13325.706</v>
      </c>
      <c r="D9" s="67">
        <f>'計算用(太陽光)'!D9</f>
        <v>49386.400000000001</v>
      </c>
      <c r="E9" s="67">
        <f>'計算用(太陽光)'!E9</f>
        <v>22493.73</v>
      </c>
      <c r="F9" s="67">
        <f>'計算用(太陽光)'!F9</f>
        <v>5180.6379999999999</v>
      </c>
      <c r="G9" s="67">
        <f>'計算用(太陽光)'!G9</f>
        <v>21631.99</v>
      </c>
      <c r="H9" s="67">
        <f>'計算用(太陽光)'!H9</f>
        <v>8503.5080000000016</v>
      </c>
      <c r="I9" s="67">
        <f>'計算用(太陽光)'!I9</f>
        <v>6209.2</v>
      </c>
      <c r="J9" s="67">
        <f>'計算用(太陽光)'!J9</f>
        <v>16541.284</v>
      </c>
    </row>
    <row r="10" spans="1:13" x14ac:dyDescent="0.3">
      <c r="A10" s="10" t="s">
        <v>17</v>
      </c>
      <c r="B10" s="67">
        <f>'計算用(太陽光)'!B10</f>
        <v>4796.71</v>
      </c>
      <c r="C10" s="67">
        <f>'計算用(太陽光)'!C10</f>
        <v>11823.253999999999</v>
      </c>
      <c r="D10" s="67">
        <f>'計算用(太陽光)'!D10</f>
        <v>41641.480000000003</v>
      </c>
      <c r="E10" s="67">
        <f>'計算用(太陽光)'!E10</f>
        <v>19304.09</v>
      </c>
      <c r="F10" s="67">
        <f>'計算用(太陽光)'!F10</f>
        <v>4280.1680000000006</v>
      </c>
      <c r="G10" s="67">
        <f>'計算用(太陽光)'!G10</f>
        <v>17903.539999999997</v>
      </c>
      <c r="H10" s="67">
        <f>'計算用(太陽光)'!H10</f>
        <v>7087.0280000000002</v>
      </c>
      <c r="I10" s="67">
        <f>'計算用(太陽光)'!I10</f>
        <v>5250.54</v>
      </c>
      <c r="J10" s="67">
        <f>'計算用(太陽光)'!J10</f>
        <v>13855.031999999999</v>
      </c>
    </row>
    <row r="11" spans="1:13" x14ac:dyDescent="0.3">
      <c r="A11" s="10" t="s">
        <v>18</v>
      </c>
      <c r="B11" s="67">
        <f>'計算用(太陽光)'!B11</f>
        <v>5499.2</v>
      </c>
      <c r="C11" s="67">
        <f>'計算用(太陽光)'!C11</f>
        <v>13296.031999999999</v>
      </c>
      <c r="D11" s="67">
        <f>'計算用(太陽光)'!D11</f>
        <v>42908.483999999997</v>
      </c>
      <c r="E11" s="67">
        <f>'計算用(太陽光)'!E11</f>
        <v>19220.97</v>
      </c>
      <c r="F11" s="67">
        <f>'計算用(太陽光)'!F11</f>
        <v>4631.7179999999998</v>
      </c>
      <c r="G11" s="67">
        <f>'計算用(太陽光)'!G11</f>
        <v>17667.050000000003</v>
      </c>
      <c r="H11" s="67">
        <f>'計算用(太陽光)'!H11</f>
        <v>7441.5259999999998</v>
      </c>
      <c r="I11" s="67">
        <f>'計算用(太陽光)'!I11</f>
        <v>4985.0600000000004</v>
      </c>
      <c r="J11" s="67">
        <f>'計算用(太陽光)'!J11</f>
        <v>14262.492</v>
      </c>
    </row>
    <row r="12" spans="1:13" x14ac:dyDescent="0.3">
      <c r="A12" s="10" t="s">
        <v>19</v>
      </c>
      <c r="B12" s="67">
        <f>'計算用(太陽光)'!B12</f>
        <v>5941.65</v>
      </c>
      <c r="C12" s="67">
        <f>'計算用(太陽光)'!C12</f>
        <v>14882.905999999999</v>
      </c>
      <c r="D12" s="67">
        <f>'計算用(太陽光)'!D12</f>
        <v>47319.77</v>
      </c>
      <c r="E12" s="67">
        <f>'計算用(太陽光)'!E12</f>
        <v>22233.99</v>
      </c>
      <c r="F12" s="67">
        <f>'計算用(太陽光)'!F12</f>
        <v>5532.1880000000001</v>
      </c>
      <c r="G12" s="67">
        <f>'計算用(太陽光)'!G12</f>
        <v>21890.87</v>
      </c>
      <c r="H12" s="67">
        <f>'計算用(太陽光)'!H12</f>
        <v>9157.5540000000001</v>
      </c>
      <c r="I12" s="67">
        <f>'計算用(太陽光)'!I12</f>
        <v>6740.15</v>
      </c>
      <c r="J12" s="67">
        <f>'計算用(太陽光)'!J12</f>
        <v>17124.042000000001</v>
      </c>
    </row>
    <row r="13" spans="1:13" x14ac:dyDescent="0.3">
      <c r="A13" s="10" t="s">
        <v>20</v>
      </c>
      <c r="B13" s="67">
        <f>'計算用(太陽光)'!B13</f>
        <v>6188.14</v>
      </c>
      <c r="C13" s="67">
        <f>'計算用(太陽光)'!C13</f>
        <v>15447.464</v>
      </c>
      <c r="D13" s="67">
        <f>'計算用(太陽光)'!D13</f>
        <v>51542.244000000006</v>
      </c>
      <c r="E13" s="67">
        <f>'計算用(太陽光)'!E13</f>
        <v>24083.359999999997</v>
      </c>
      <c r="F13" s="67">
        <f>'計算用(太陽光)'!F13</f>
        <v>6007.0879999999997</v>
      </c>
      <c r="G13" s="67">
        <f>'計算用(太陽光)'!G13</f>
        <v>23522.980000000003</v>
      </c>
      <c r="H13" s="67">
        <f>'計算用(太陽光)'!H13</f>
        <v>9316.2019999999993</v>
      </c>
      <c r="I13" s="67">
        <f>'計算用(太陽光)'!I13</f>
        <v>6740.15</v>
      </c>
      <c r="J13" s="67">
        <f>'計算用(太陽光)'!J13</f>
        <v>17947.671999999999</v>
      </c>
    </row>
    <row r="14" spans="1:13" x14ac:dyDescent="0.3">
      <c r="A14" s="10" t="s">
        <v>21</v>
      </c>
      <c r="B14" s="67">
        <f>'計算用(太陽光)'!B14</f>
        <v>6163.4900000000007</v>
      </c>
      <c r="C14" s="67">
        <f>'計算用(太陽光)'!C14</f>
        <v>15378.876</v>
      </c>
      <c r="D14" s="67">
        <f>'計算用(太陽光)'!D14</f>
        <v>51545.24</v>
      </c>
      <c r="E14" s="67">
        <f>'計算用(太陽光)'!E14</f>
        <v>24083.359999999997</v>
      </c>
      <c r="F14" s="67">
        <f>'計算用(太陽光)'!F14</f>
        <v>6007.0879999999997</v>
      </c>
      <c r="G14" s="67">
        <f>'計算用(太陽光)'!G14</f>
        <v>23522.980000000003</v>
      </c>
      <c r="H14" s="67">
        <f>'計算用(太陽光)'!H14</f>
        <v>9316.2939999999999</v>
      </c>
      <c r="I14" s="67">
        <f>'計算用(太陽光)'!I14</f>
        <v>6740.15</v>
      </c>
      <c r="J14" s="67">
        <f>'計算用(太陽光)'!J14</f>
        <v>17947.671999999999</v>
      </c>
    </row>
    <row r="15" spans="1:13" x14ac:dyDescent="0.3">
      <c r="A15" s="10" t="s">
        <v>22</v>
      </c>
      <c r="B15" s="67">
        <f>'計算用(太陽光)'!B15</f>
        <v>5596.57</v>
      </c>
      <c r="C15" s="67">
        <f>'計算用(太陽光)'!C15</f>
        <v>14184.276</v>
      </c>
      <c r="D15" s="67">
        <f>'計算用(太陽光)'!D15</f>
        <v>45362.928</v>
      </c>
      <c r="E15" s="67">
        <f>'計算用(太陽光)'!E15</f>
        <v>20945.66</v>
      </c>
      <c r="F15" s="67">
        <f>'計算用(太陽光)'!F15</f>
        <v>5137.4579999999996</v>
      </c>
      <c r="G15" s="67">
        <f>'計算用(太陽光)'!G15</f>
        <v>19580.420000000002</v>
      </c>
      <c r="H15" s="67">
        <f>'計算用(太陽光)'!H15</f>
        <v>7909.8679999999995</v>
      </c>
      <c r="I15" s="67">
        <f>'計算用(太陽光)'!I15</f>
        <v>5560.2599999999993</v>
      </c>
      <c r="J15" s="67">
        <f>'計算用(太陽光)'!J15</f>
        <v>14833.806</v>
      </c>
    </row>
    <row r="16" spans="1:13" x14ac:dyDescent="0.3">
      <c r="B16" s="2"/>
      <c r="C16" s="2"/>
      <c r="D16" s="2"/>
      <c r="E16" s="2"/>
      <c r="F16" s="2"/>
      <c r="G16" s="2"/>
      <c r="H16" s="2"/>
      <c r="I16" s="2"/>
      <c r="J16" s="2"/>
      <c r="K16" s="2"/>
    </row>
    <row r="17" spans="1:30" x14ac:dyDescent="0.3">
      <c r="A17" s="1" t="s">
        <v>43</v>
      </c>
      <c r="B17" s="71">
        <f>'計算用(太陽光)'!B17</f>
        <v>171658.37207920791</v>
      </c>
      <c r="C17" s="2"/>
      <c r="D17" s="2"/>
      <c r="E17" s="2"/>
      <c r="F17" s="2"/>
      <c r="G17" s="2"/>
      <c r="H17" s="2"/>
      <c r="I17" s="2"/>
      <c r="J17" s="2"/>
      <c r="K17" s="2"/>
    </row>
    <row r="18" spans="1:30" x14ac:dyDescent="0.3">
      <c r="L18" s="12"/>
    </row>
    <row r="19" spans="1:30" x14ac:dyDescent="0.3">
      <c r="A19" s="101" t="s">
        <v>112</v>
      </c>
      <c r="B19" s="18" t="s">
        <v>46</v>
      </c>
      <c r="C19" s="10"/>
      <c r="D19" s="10"/>
      <c r="E19" s="10"/>
      <c r="F19" s="10"/>
      <c r="G19" s="10"/>
      <c r="H19" s="10"/>
      <c r="I19" s="10"/>
      <c r="J19" s="10"/>
      <c r="K19" s="10"/>
      <c r="N19" s="1" t="s">
        <v>65</v>
      </c>
    </row>
    <row r="20" spans="1:30" x14ac:dyDescent="0.3">
      <c r="A20" s="10" t="s">
        <v>11</v>
      </c>
      <c r="B20" s="53">
        <v>0.38335734853421605</v>
      </c>
      <c r="C20" s="53">
        <v>0.72102177496109177</v>
      </c>
      <c r="D20" s="53">
        <v>0.54416224860256057</v>
      </c>
      <c r="E20" s="53">
        <v>0.46658019624291097</v>
      </c>
      <c r="F20" s="53">
        <v>0.66228248814485502</v>
      </c>
      <c r="G20" s="53">
        <v>0.48789608183852384</v>
      </c>
      <c r="H20" s="53">
        <v>0.45688048383591168</v>
      </c>
      <c r="I20" s="53">
        <v>0.45416804396111587</v>
      </c>
      <c r="J20" s="53">
        <v>0.28622955026219299</v>
      </c>
      <c r="N20" s="66" t="e">
        <f>HLOOKUP('入力(水力)'!$E$13,$B$2:$J$31,ROW()-1,0)</f>
        <v>#N/A</v>
      </c>
    </row>
    <row r="21" spans="1:30" x14ac:dyDescent="0.3">
      <c r="A21" s="10" t="s">
        <v>12</v>
      </c>
      <c r="B21" s="53">
        <v>0.63218800876045933</v>
      </c>
      <c r="C21" s="53">
        <v>0.67733225247846018</v>
      </c>
      <c r="D21" s="53">
        <v>0.61849322104655224</v>
      </c>
      <c r="E21" s="53">
        <v>0.49494361012601135</v>
      </c>
      <c r="F21" s="53">
        <v>0.6925960681811687</v>
      </c>
      <c r="G21" s="53">
        <v>0.56019877378366412</v>
      </c>
      <c r="H21" s="53">
        <v>0.34707506844187186</v>
      </c>
      <c r="I21" s="53">
        <v>0.43026880635770459</v>
      </c>
      <c r="J21" s="53">
        <v>0.30027965569028453</v>
      </c>
      <c r="N21" s="66" t="e">
        <f>HLOOKUP('入力(水力)'!$E$13,$B$2:$J$31,ROW()-1,0)</f>
        <v>#N/A</v>
      </c>
    </row>
    <row r="22" spans="1:30" x14ac:dyDescent="0.3">
      <c r="A22" s="10" t="s">
        <v>13</v>
      </c>
      <c r="B22" s="53">
        <v>0.54074447937997383</v>
      </c>
      <c r="C22" s="53">
        <v>0.49363785904516233</v>
      </c>
      <c r="D22" s="53">
        <v>0.57121233426755036</v>
      </c>
      <c r="E22" s="53">
        <v>0.4789459471086675</v>
      </c>
      <c r="F22" s="53">
        <v>0.54938313374628966</v>
      </c>
      <c r="G22" s="53">
        <v>0.55784866498283925</v>
      </c>
      <c r="H22" s="53">
        <v>0.35468524018859898</v>
      </c>
      <c r="I22" s="53">
        <v>0.53516118876980523</v>
      </c>
      <c r="J22" s="53">
        <v>0.42910438200794565</v>
      </c>
      <c r="N22" s="66" t="e">
        <f>HLOOKUP('入力(水力)'!$E$13,$B$2:$J$31,ROW()-1,0)</f>
        <v>#N/A</v>
      </c>
    </row>
    <row r="23" spans="1:30" x14ac:dyDescent="0.3">
      <c r="A23" s="10" t="s">
        <v>14</v>
      </c>
      <c r="B23" s="53">
        <v>0.38031470476229878</v>
      </c>
      <c r="C23" s="53">
        <v>0.46402275641486179</v>
      </c>
      <c r="D23" s="53">
        <v>0.52056210411366299</v>
      </c>
      <c r="E23" s="53">
        <v>0.51249334895664822</v>
      </c>
      <c r="F23" s="53">
        <v>0.52178316053289153</v>
      </c>
      <c r="G23" s="53">
        <v>0.57777701250474667</v>
      </c>
      <c r="H23" s="53">
        <v>0.43283665098274227</v>
      </c>
      <c r="I23" s="53">
        <v>0.59039894952319083</v>
      </c>
      <c r="J23" s="53">
        <v>0.42889522746998404</v>
      </c>
      <c r="N23" s="66" t="e">
        <f>HLOOKUP('入力(水力)'!$E$13,$B$2:$J$31,ROW()-1,0)</f>
        <v>#N/A</v>
      </c>
    </row>
    <row r="24" spans="1:30" x14ac:dyDescent="0.3">
      <c r="A24" s="10" t="s">
        <v>15</v>
      </c>
      <c r="B24" s="53">
        <v>0.38869383989627032</v>
      </c>
      <c r="C24" s="53">
        <v>0.40710735370246753</v>
      </c>
      <c r="D24" s="53">
        <v>0.50368117828352266</v>
      </c>
      <c r="E24" s="53">
        <v>0.44700257404624821</v>
      </c>
      <c r="F24" s="53">
        <v>0.42926172119214606</v>
      </c>
      <c r="G24" s="53">
        <v>0.48081689926910764</v>
      </c>
      <c r="H24" s="53">
        <v>0.34115043306098947</v>
      </c>
      <c r="I24" s="53">
        <v>0.506090017427271</v>
      </c>
      <c r="J24" s="53">
        <v>0.38567310441584801</v>
      </c>
      <c r="N24" s="66" t="e">
        <f>HLOOKUP('入力(水力)'!$E$13,$B$2:$J$31,ROW()-1,0)</f>
        <v>#N/A</v>
      </c>
    </row>
    <row r="25" spans="1:30" x14ac:dyDescent="0.3">
      <c r="A25" s="10" t="s">
        <v>16</v>
      </c>
      <c r="B25" s="53">
        <v>0.33671423402603295</v>
      </c>
      <c r="C25" s="53">
        <v>0.37008653698789123</v>
      </c>
      <c r="D25" s="53">
        <v>0.47234278790137096</v>
      </c>
      <c r="E25" s="53">
        <v>0.43497996194141603</v>
      </c>
      <c r="F25" s="53">
        <v>0.38880107928685292</v>
      </c>
      <c r="G25" s="53">
        <v>0.43420014965169673</v>
      </c>
      <c r="H25" s="53">
        <v>0.36241302640336437</v>
      </c>
      <c r="I25" s="53">
        <v>0.51538151031917023</v>
      </c>
      <c r="J25" s="53">
        <v>0.37446757315640294</v>
      </c>
      <c r="N25" s="66" t="e">
        <f>HLOOKUP('入力(水力)'!$E$13,$B$2:$J$31,ROW()-1,0)</f>
        <v>#N/A</v>
      </c>
    </row>
    <row r="26" spans="1:30" x14ac:dyDescent="0.3">
      <c r="A26" s="10" t="s">
        <v>17</v>
      </c>
      <c r="B26" s="53">
        <v>0.30279744983247886</v>
      </c>
      <c r="C26" s="53">
        <v>0.29610452919574853</v>
      </c>
      <c r="D26" s="53">
        <v>0.38015107763064371</v>
      </c>
      <c r="E26" s="53">
        <v>0.35791656283321249</v>
      </c>
      <c r="F26" s="53">
        <v>0.30171823453381719</v>
      </c>
      <c r="G26" s="53">
        <v>0.32265621982746706</v>
      </c>
      <c r="H26" s="53">
        <v>0.23973870833691546</v>
      </c>
      <c r="I26" s="53">
        <v>0.39182484306500481</v>
      </c>
      <c r="J26" s="53">
        <v>0.28162375654852456</v>
      </c>
      <c r="N26" s="66" t="e">
        <f>HLOOKUP('入力(水力)'!$E$13,$B$2:$J$31,ROW()-1,0)</f>
        <v>#N/A</v>
      </c>
    </row>
    <row r="27" spans="1:30" x14ac:dyDescent="0.3">
      <c r="A27" s="10" t="s">
        <v>18</v>
      </c>
      <c r="B27" s="53">
        <v>0.28985052864808836</v>
      </c>
      <c r="C27" s="53">
        <v>0.41896872610755248</v>
      </c>
      <c r="D27" s="53">
        <v>0.3442938980073077</v>
      </c>
      <c r="E27" s="53">
        <v>0.28504473136083502</v>
      </c>
      <c r="F27" s="53">
        <v>0.33590365817621376</v>
      </c>
      <c r="G27" s="53">
        <v>0.28946716439315756</v>
      </c>
      <c r="H27" s="53">
        <v>0.17475485783266209</v>
      </c>
      <c r="I27" s="53">
        <v>0.27173694349389715</v>
      </c>
      <c r="J27" s="53">
        <v>0.22623203867727795</v>
      </c>
      <c r="N27" s="66" t="e">
        <f>HLOOKUP('入力(水力)'!$E$13,$B$2:$J$31,ROW()-1,0)</f>
        <v>#N/A</v>
      </c>
    </row>
    <row r="28" spans="1:30" x14ac:dyDescent="0.3">
      <c r="A28" s="10" t="s">
        <v>19</v>
      </c>
      <c r="B28" s="53">
        <v>0.28079666927948949</v>
      </c>
      <c r="C28" s="53">
        <v>0.48558713626175376</v>
      </c>
      <c r="D28" s="53">
        <v>0.35468214249231017</v>
      </c>
      <c r="E28" s="53">
        <v>0.27763056558863974</v>
      </c>
      <c r="F28" s="53">
        <v>0.39599379734907741</v>
      </c>
      <c r="G28" s="53">
        <v>0.32131881934446316</v>
      </c>
      <c r="H28" s="53">
        <v>0.25105098202255977</v>
      </c>
      <c r="I28" s="53">
        <v>0.27003137394149168</v>
      </c>
      <c r="J28" s="53">
        <v>0.2118795859333944</v>
      </c>
      <c r="N28" s="66" t="e">
        <f>HLOOKUP('入力(水力)'!$E$13,$B$2:$J$31,ROW()-1,0)</f>
        <v>#N/A</v>
      </c>
    </row>
    <row r="29" spans="1:30" x14ac:dyDescent="0.3">
      <c r="A29" s="10" t="s">
        <v>20</v>
      </c>
      <c r="B29" s="53">
        <v>0.24687827133354795</v>
      </c>
      <c r="C29" s="53">
        <v>0.38773255176911131</v>
      </c>
      <c r="D29" s="53">
        <v>0.31544011304490549</v>
      </c>
      <c r="E29" s="53">
        <v>0.2288848166088448</v>
      </c>
      <c r="F29" s="53">
        <v>0.32341377214143086</v>
      </c>
      <c r="G29" s="53">
        <v>0.31971150381382862</v>
      </c>
      <c r="H29" s="53">
        <v>0.31286048791357568</v>
      </c>
      <c r="I29" s="53">
        <v>0.24880486806896701</v>
      </c>
      <c r="J29" s="53">
        <v>0.20950402379777591</v>
      </c>
      <c r="N29" s="66" t="e">
        <f>HLOOKUP('入力(水力)'!$E$13,$B$2:$J$31,ROW()-1,0)</f>
        <v>#N/A</v>
      </c>
    </row>
    <row r="30" spans="1:30" x14ac:dyDescent="0.3">
      <c r="A30" s="10" t="s">
        <v>21</v>
      </c>
      <c r="B30" s="53">
        <v>0.25388151682064614</v>
      </c>
      <c r="C30" s="53">
        <v>0.4066273452184867</v>
      </c>
      <c r="D30" s="53">
        <v>0.28114272088512104</v>
      </c>
      <c r="E30" s="53">
        <v>0.24202273080182232</v>
      </c>
      <c r="F30" s="53">
        <v>0.32112358915156286</v>
      </c>
      <c r="G30" s="53">
        <v>0.35025823271724899</v>
      </c>
      <c r="H30" s="53">
        <v>0.38825318920916518</v>
      </c>
      <c r="I30" s="53">
        <v>0.33218770402503123</v>
      </c>
      <c r="J30" s="53">
        <v>0.23007631686170171</v>
      </c>
      <c r="N30" s="66" t="e">
        <f>HLOOKUP('入力(水力)'!$E$13,$B$2:$J$31,ROW()-1,0)</f>
        <v>#N/A</v>
      </c>
      <c r="Q30" s="1" t="s">
        <v>76</v>
      </c>
    </row>
    <row r="31" spans="1:30" x14ac:dyDescent="0.3">
      <c r="A31" s="10" t="s">
        <v>22</v>
      </c>
      <c r="B31" s="53">
        <v>0.22985191855883674</v>
      </c>
      <c r="C31" s="53">
        <v>0.51063050188703907</v>
      </c>
      <c r="D31" s="53">
        <v>0.34023236480008701</v>
      </c>
      <c r="E31" s="53">
        <v>0.35215260567011758</v>
      </c>
      <c r="F31" s="53">
        <v>0.44793498733553522</v>
      </c>
      <c r="G31" s="53">
        <v>0.400343279092927</v>
      </c>
      <c r="H31" s="53">
        <v>0.48652346630938698</v>
      </c>
      <c r="I31" s="53">
        <v>0.4575018180400317</v>
      </c>
      <c r="J31" s="53">
        <v>0.26918416504867709</v>
      </c>
      <c r="N31" s="66" t="e">
        <f>HLOOKUP('入力(水力)'!$E$13,$B$2:$J$31,ROW()-1,0)</f>
        <v>#N/A</v>
      </c>
      <c r="Z31" s="10" t="s">
        <v>35</v>
      </c>
    </row>
    <row r="32" spans="1:30" x14ac:dyDescent="0.3">
      <c r="A32" s="134"/>
      <c r="B32" s="135"/>
      <c r="C32" s="135"/>
      <c r="D32" s="135"/>
      <c r="E32" s="135"/>
      <c r="F32" s="135"/>
      <c r="G32" s="135"/>
      <c r="H32" s="135"/>
      <c r="I32" s="135"/>
      <c r="J32" s="135"/>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2">
        <f>IF('入力(水力)'!$E$13=B$2,B20*'入力(水力)'!$E$15/1000,0)</f>
        <v>0</v>
      </c>
      <c r="C34" s="72">
        <f>IF('入力(水力)'!$E$13=C$2,C20*'入力(水力)'!$E$15/1000,0)</f>
        <v>0</v>
      </c>
      <c r="D34" s="72">
        <f>IF('入力(水力)'!$E$13=D$2,D20*'入力(水力)'!$E$15/1000,0)</f>
        <v>0</v>
      </c>
      <c r="E34" s="72">
        <f>IF('入力(水力)'!$E$13=E$2,E20*'入力(水力)'!$E$15/1000,0)</f>
        <v>0</v>
      </c>
      <c r="F34" s="72">
        <f>IF('入力(水力)'!$E$13=F$2,F20*'入力(水力)'!$E$15/1000,0)</f>
        <v>0</v>
      </c>
      <c r="G34" s="72">
        <f>IF('入力(水力)'!$E$13=G$2,G20*'入力(水力)'!$E$15/1000,0)</f>
        <v>0</v>
      </c>
      <c r="H34" s="72">
        <f>IF('入力(水力)'!$E$13=H$2,H20*'入力(水力)'!$E$15/1000,0)</f>
        <v>0</v>
      </c>
      <c r="I34" s="72">
        <f>IF('入力(水力)'!$E$13=I$2,I20*'入力(水力)'!$E$15/1000,0)</f>
        <v>0</v>
      </c>
      <c r="J34" s="73">
        <f>IF('入力(水力)'!$E$13=J$2,J20*'入力(水力)'!$E$15/1000,0)</f>
        <v>0</v>
      </c>
      <c r="K34" s="74">
        <f>SUM(B34:J34)</f>
        <v>0</v>
      </c>
      <c r="L34" s="75">
        <f>MIN($K$34:$K$45)</f>
        <v>0</v>
      </c>
      <c r="N34" s="64">
        <f>K34*1000</f>
        <v>0</v>
      </c>
      <c r="Q34" s="10" t="s">
        <v>11</v>
      </c>
      <c r="R34" s="54">
        <f>IF('入力(水力)'!$E$13=B$2,B20*'入力(水力)'!$E$23/1000,0)</f>
        <v>0</v>
      </c>
      <c r="S34" s="54">
        <f>IF('入力(水力)'!$E$13=C$2,C20*'入力(水力)'!$E$23/1000,0)</f>
        <v>0</v>
      </c>
      <c r="T34" s="54">
        <f>IF('入力(水力)'!$E$13=D$2,D20*'入力(水力)'!$E$23/1000,0)</f>
        <v>0</v>
      </c>
      <c r="U34" s="54">
        <f>IF('入力(水力)'!$E$13=E$2,E20*'入力(水力)'!$E$23/1000,0)</f>
        <v>0</v>
      </c>
      <c r="V34" s="54">
        <f>IF('入力(水力)'!$E$13=F$2,F20*'入力(水力)'!$E$23/1000,0)</f>
        <v>0</v>
      </c>
      <c r="W34" s="54">
        <f>IF('入力(水力)'!$E$13=G$2,G20*'入力(水力)'!$E$23/1000,0)</f>
        <v>0</v>
      </c>
      <c r="X34" s="54">
        <f>IF('入力(水力)'!$E$13=H$2,H20*'入力(水力)'!$E$23/1000,0)</f>
        <v>0</v>
      </c>
      <c r="Y34" s="54">
        <f>IF('入力(水力)'!$E$13=I$2,I20*'入力(水力)'!$E$23/1000,0)</f>
        <v>0</v>
      </c>
      <c r="Z34" s="55">
        <f>IF('入力(水力)'!$E$13=J$2,J20*'入力(水力)'!$E$23/1000,0)</f>
        <v>0</v>
      </c>
      <c r="AA34" s="56">
        <f>SUM(R34:Z34)</f>
        <v>0</v>
      </c>
      <c r="AB34" s="57">
        <f>MIN($AA$34:$AA$45)</f>
        <v>0</v>
      </c>
      <c r="AD34" s="64">
        <f>AA34*1000</f>
        <v>0</v>
      </c>
    </row>
    <row r="35" spans="1:30" x14ac:dyDescent="0.3">
      <c r="A35" s="10" t="s">
        <v>12</v>
      </c>
      <c r="B35" s="72">
        <f>IF('入力(水力)'!$E$13=B$2,B21*'入力(水力)'!$E$15/1000,0)</f>
        <v>0</v>
      </c>
      <c r="C35" s="72">
        <f>IF('入力(水力)'!$E$13=C$2,C21*'入力(水力)'!$E$15/1000,0)</f>
        <v>0</v>
      </c>
      <c r="D35" s="72">
        <f>IF('入力(水力)'!$E$13=D$2,D21*'入力(水力)'!$E$15/1000,0)</f>
        <v>0</v>
      </c>
      <c r="E35" s="72">
        <f>IF('入力(水力)'!$E$13=E$2,E21*'入力(水力)'!$E$15/1000,0)</f>
        <v>0</v>
      </c>
      <c r="F35" s="72">
        <f>IF('入力(水力)'!$E$13=F$2,F21*'入力(水力)'!$E$15/1000,0)</f>
        <v>0</v>
      </c>
      <c r="G35" s="72">
        <f>IF('入力(水力)'!$E$13=G$2,G21*'入力(水力)'!$E$15/1000,0)</f>
        <v>0</v>
      </c>
      <c r="H35" s="72">
        <f>IF('入力(水力)'!$E$13=H$2,H21*'入力(水力)'!$E$15/1000,0)</f>
        <v>0</v>
      </c>
      <c r="I35" s="72">
        <f>IF('入力(水力)'!$E$13=I$2,I21*'入力(水力)'!$E$15/1000,0)</f>
        <v>0</v>
      </c>
      <c r="J35" s="73">
        <f>IF('入力(水力)'!$E$13=J$2,J21*'入力(水力)'!$E$15/1000,0)</f>
        <v>0</v>
      </c>
      <c r="K35" s="74">
        <f t="shared" ref="K35:K45" si="0">SUM(B35:J35)</f>
        <v>0</v>
      </c>
      <c r="L35" s="75">
        <f t="shared" ref="L35:L45" si="1">MIN($K$34:$K$45)</f>
        <v>0</v>
      </c>
      <c r="N35" s="64">
        <f>K35*1000</f>
        <v>0</v>
      </c>
      <c r="Q35" s="10" t="s">
        <v>12</v>
      </c>
      <c r="R35" s="54">
        <f>IF('入力(水力)'!$E$13=B$2,B21*'入力(水力)'!$F$23/1000,0)</f>
        <v>0</v>
      </c>
      <c r="S35" s="54">
        <f>IF('入力(水力)'!$E$13=C$2,C21*'入力(水力)'!$F$23/1000,0)</f>
        <v>0</v>
      </c>
      <c r="T35" s="54">
        <f>IF('入力(水力)'!$E$13=D$2,D21*'入力(水力)'!$F$23/1000,0)</f>
        <v>0</v>
      </c>
      <c r="U35" s="54">
        <f>IF('入力(水力)'!$E$13=E$2,E21*'入力(水力)'!$F$23/1000,0)</f>
        <v>0</v>
      </c>
      <c r="V35" s="54">
        <f>IF('入力(水力)'!$E$13=F$2,F21*'入力(水力)'!$F$23/1000,0)</f>
        <v>0</v>
      </c>
      <c r="W35" s="54">
        <f>IF('入力(水力)'!$E$13=G$2,G21*'入力(水力)'!$F$23/1000,0)</f>
        <v>0</v>
      </c>
      <c r="X35" s="54">
        <f>IF('入力(水力)'!$E$13=H$2,H21*'入力(水力)'!$F$23/1000,0)</f>
        <v>0</v>
      </c>
      <c r="Y35" s="54">
        <f>IF('入力(水力)'!$E$13=I$2,I21*'入力(水力)'!$F$23/1000,0)</f>
        <v>0</v>
      </c>
      <c r="Z35" s="55">
        <f>IF('入力(水力)'!$E$13=J$2,J21*'入力(水力)'!$F$23/1000,0)</f>
        <v>0</v>
      </c>
      <c r="AA35" s="56">
        <f t="shared" ref="AA35:AA44" si="2">SUM(R35:Z35)</f>
        <v>0</v>
      </c>
      <c r="AB35" s="57">
        <f t="shared" ref="AB35:AB45" si="3">MIN($AA$34:$AA$45)</f>
        <v>0</v>
      </c>
      <c r="AD35" s="64">
        <f t="shared" ref="AD35:AD44" si="4">AA35*1000</f>
        <v>0</v>
      </c>
    </row>
    <row r="36" spans="1:30" x14ac:dyDescent="0.3">
      <c r="A36" s="10" t="s">
        <v>13</v>
      </c>
      <c r="B36" s="72">
        <f>IF('入力(水力)'!$E$13=B$2,B22*'入力(水力)'!$E$15/1000,0)</f>
        <v>0</v>
      </c>
      <c r="C36" s="72">
        <f>IF('入力(水力)'!$E$13=C$2,C22*'入力(水力)'!$E$15/1000,0)</f>
        <v>0</v>
      </c>
      <c r="D36" s="72">
        <f>IF('入力(水力)'!$E$13=D$2,D22*'入力(水力)'!$E$15/1000,0)</f>
        <v>0</v>
      </c>
      <c r="E36" s="72">
        <f>IF('入力(水力)'!$E$13=E$2,E22*'入力(水力)'!$E$15/1000,0)</f>
        <v>0</v>
      </c>
      <c r="F36" s="72">
        <f>IF('入力(水力)'!$E$13=F$2,F22*'入力(水力)'!$E$15/1000,0)</f>
        <v>0</v>
      </c>
      <c r="G36" s="72">
        <f>IF('入力(水力)'!$E$13=G$2,G22*'入力(水力)'!$E$15/1000,0)</f>
        <v>0</v>
      </c>
      <c r="H36" s="72">
        <f>IF('入力(水力)'!$E$13=H$2,H22*'入力(水力)'!$E$15/1000,0)</f>
        <v>0</v>
      </c>
      <c r="I36" s="72">
        <f>IF('入力(水力)'!$E$13=I$2,I22*'入力(水力)'!$E$15/1000,0)</f>
        <v>0</v>
      </c>
      <c r="J36" s="73">
        <f>IF('入力(水力)'!$E$13=J$2,J22*'入力(水力)'!$E$15/1000,0)</f>
        <v>0</v>
      </c>
      <c r="K36" s="74">
        <f t="shared" si="0"/>
        <v>0</v>
      </c>
      <c r="L36" s="75">
        <f t="shared" si="1"/>
        <v>0</v>
      </c>
      <c r="N36" s="64">
        <f t="shared" ref="N36:N45" si="5">K36*1000</f>
        <v>0</v>
      </c>
      <c r="Q36" s="10" t="s">
        <v>13</v>
      </c>
      <c r="R36" s="54">
        <f>IF('入力(水力)'!$E$13=B$2,B22*'入力(水力)'!$G$23/1000,0)</f>
        <v>0</v>
      </c>
      <c r="S36" s="54">
        <f>IF('入力(水力)'!$E$13=C$2,C22*'入力(水力)'!$G$23/1000,0)</f>
        <v>0</v>
      </c>
      <c r="T36" s="54">
        <f>IF('入力(水力)'!$E$13=D$2,D22*'入力(水力)'!$G$23/1000,0)</f>
        <v>0</v>
      </c>
      <c r="U36" s="54">
        <f>IF('入力(水力)'!$E$13=E$2,E22*'入力(水力)'!$G$23/1000,0)</f>
        <v>0</v>
      </c>
      <c r="V36" s="54">
        <f>IF('入力(水力)'!$E$13=F$2,F22*'入力(水力)'!$G$23/1000,0)</f>
        <v>0</v>
      </c>
      <c r="W36" s="54">
        <f>IF('入力(水力)'!$E$13=G$2,G22*'入力(水力)'!$G$23/1000,0)</f>
        <v>0</v>
      </c>
      <c r="X36" s="54">
        <f>IF('入力(水力)'!$E$13=H$2,H22*'入力(水力)'!$G$23/1000,0)</f>
        <v>0</v>
      </c>
      <c r="Y36" s="54">
        <f>IF('入力(水力)'!$E$13=I$2,I22*'入力(水力)'!$G$23/1000,0)</f>
        <v>0</v>
      </c>
      <c r="Z36" s="55">
        <f>IF('入力(水力)'!$E$13=J$2,J22*'入力(水力)'!$G$23/1000,0)</f>
        <v>0</v>
      </c>
      <c r="AA36" s="56">
        <f>SUM(R36:Z36)</f>
        <v>0</v>
      </c>
      <c r="AB36" s="57">
        <f t="shared" si="3"/>
        <v>0</v>
      </c>
      <c r="AD36" s="64">
        <f t="shared" si="4"/>
        <v>0</v>
      </c>
    </row>
    <row r="37" spans="1:30" x14ac:dyDescent="0.3">
      <c r="A37" s="10" t="s">
        <v>14</v>
      </c>
      <c r="B37" s="72">
        <f>IF('入力(水力)'!$E$13=B$2,B23*'入力(水力)'!$E$15/1000,0)</f>
        <v>0</v>
      </c>
      <c r="C37" s="72">
        <f>IF('入力(水力)'!$E$13=C$2,C23*'入力(水力)'!$E$15/1000,0)</f>
        <v>0</v>
      </c>
      <c r="D37" s="72">
        <f>IF('入力(水力)'!$E$13=D$2,D23*'入力(水力)'!$E$15/1000,0)</f>
        <v>0</v>
      </c>
      <c r="E37" s="72">
        <f>IF('入力(水力)'!$E$13=E$2,E23*'入力(水力)'!$E$15/1000,0)</f>
        <v>0</v>
      </c>
      <c r="F37" s="72">
        <f>IF('入力(水力)'!$E$13=F$2,F23*'入力(水力)'!$E$15/1000,0)</f>
        <v>0</v>
      </c>
      <c r="G37" s="72">
        <f>IF('入力(水力)'!$E$13=G$2,G23*'入力(水力)'!$E$15/1000,0)</f>
        <v>0</v>
      </c>
      <c r="H37" s="72">
        <f>IF('入力(水力)'!$E$13=H$2,H23*'入力(水力)'!$E$15/1000,0)</f>
        <v>0</v>
      </c>
      <c r="I37" s="72">
        <f>IF('入力(水力)'!$E$13=I$2,I23*'入力(水力)'!$E$15/1000,0)</f>
        <v>0</v>
      </c>
      <c r="J37" s="73">
        <f>IF('入力(水力)'!$E$13=J$2,J23*'入力(水力)'!$E$15/1000,0)</f>
        <v>0</v>
      </c>
      <c r="K37" s="74">
        <f t="shared" si="0"/>
        <v>0</v>
      </c>
      <c r="L37" s="75">
        <f t="shared" si="1"/>
        <v>0</v>
      </c>
      <c r="N37" s="64">
        <f t="shared" si="5"/>
        <v>0</v>
      </c>
      <c r="Q37" s="10" t="s">
        <v>14</v>
      </c>
      <c r="R37" s="54">
        <f>IF('入力(水力)'!$E$13=B$2,B23*'入力(水力)'!$H$23/1000,0)</f>
        <v>0</v>
      </c>
      <c r="S37" s="54">
        <f>IF('入力(水力)'!$E$13=C$2,C23*'入力(水力)'!$H$23/1000,0)</f>
        <v>0</v>
      </c>
      <c r="T37" s="54">
        <f>IF('入力(水力)'!$E$13=D$2,D23*'入力(水力)'!$H$23/1000,0)</f>
        <v>0</v>
      </c>
      <c r="U37" s="54">
        <f>IF('入力(水力)'!$E$13=E$2,E23*'入力(水力)'!$H$23/1000,0)</f>
        <v>0</v>
      </c>
      <c r="V37" s="54">
        <f>IF('入力(水力)'!$E$13=F$2,F23*'入力(水力)'!$H$23/1000,0)</f>
        <v>0</v>
      </c>
      <c r="W37" s="54">
        <f>IF('入力(水力)'!$E$13=G$2,G23*'入力(水力)'!$H$23/1000,0)</f>
        <v>0</v>
      </c>
      <c r="X37" s="54">
        <f>IF('入力(水力)'!$E$13=H$2,H23*'入力(水力)'!$H$23/1000,0)</f>
        <v>0</v>
      </c>
      <c r="Y37" s="54">
        <f>IF('入力(水力)'!$E$13=I$2,I23*'入力(水力)'!$H$23/1000,0)</f>
        <v>0</v>
      </c>
      <c r="Z37" s="55">
        <f>IF('入力(水力)'!$E$13=J$2,J23*'入力(水力)'!$H$23/1000,0)</f>
        <v>0</v>
      </c>
      <c r="AA37" s="56">
        <f t="shared" si="2"/>
        <v>0</v>
      </c>
      <c r="AB37" s="57">
        <f t="shared" si="3"/>
        <v>0</v>
      </c>
      <c r="AD37" s="64">
        <f t="shared" si="4"/>
        <v>0</v>
      </c>
    </row>
    <row r="38" spans="1:30" x14ac:dyDescent="0.3">
      <c r="A38" s="10" t="s">
        <v>15</v>
      </c>
      <c r="B38" s="72">
        <f>IF('入力(水力)'!$E$13=B$2,B24*'入力(水力)'!$E$15/1000,0)</f>
        <v>0</v>
      </c>
      <c r="C38" s="72">
        <f>IF('入力(水力)'!$E$13=C$2,C24*'入力(水力)'!$E$15/1000,0)</f>
        <v>0</v>
      </c>
      <c r="D38" s="72">
        <f>IF('入力(水力)'!$E$13=D$2,D24*'入力(水力)'!$E$15/1000,0)</f>
        <v>0</v>
      </c>
      <c r="E38" s="72">
        <f>IF('入力(水力)'!$E$13=E$2,E24*'入力(水力)'!$E$15/1000,0)</f>
        <v>0</v>
      </c>
      <c r="F38" s="72">
        <f>IF('入力(水力)'!$E$13=F$2,F24*'入力(水力)'!$E$15/1000,0)</f>
        <v>0</v>
      </c>
      <c r="G38" s="72">
        <f>IF('入力(水力)'!$E$13=G$2,G24*'入力(水力)'!$E$15/1000,0)</f>
        <v>0</v>
      </c>
      <c r="H38" s="72">
        <f>IF('入力(水力)'!$E$13=H$2,H24*'入力(水力)'!$E$15/1000,0)</f>
        <v>0</v>
      </c>
      <c r="I38" s="72">
        <f>IF('入力(水力)'!$E$13=I$2,I24*'入力(水力)'!$E$15/1000,0)</f>
        <v>0</v>
      </c>
      <c r="J38" s="73">
        <f>IF('入力(水力)'!$E$13=J$2,J24*'入力(水力)'!$E$15/1000,0)</f>
        <v>0</v>
      </c>
      <c r="K38" s="74">
        <f t="shared" si="0"/>
        <v>0</v>
      </c>
      <c r="L38" s="75">
        <f t="shared" si="1"/>
        <v>0</v>
      </c>
      <c r="N38" s="64">
        <f t="shared" si="5"/>
        <v>0</v>
      </c>
      <c r="Q38" s="10" t="s">
        <v>15</v>
      </c>
      <c r="R38" s="54">
        <f>IF('入力(水力)'!$E$13=B$2,B24*'入力(水力)'!$I$23/1000,0)</f>
        <v>0</v>
      </c>
      <c r="S38" s="54">
        <f>IF('入力(水力)'!$E$13=C$2,C24*'入力(水力)'!$I$23/1000,0)</f>
        <v>0</v>
      </c>
      <c r="T38" s="54">
        <f>IF('入力(水力)'!$E$13=D$2,D24*'入力(水力)'!$I$23/1000,0)</f>
        <v>0</v>
      </c>
      <c r="U38" s="54">
        <f>IF('入力(水力)'!$E$13=E$2,E24*'入力(水力)'!$I$23/1000,0)</f>
        <v>0</v>
      </c>
      <c r="V38" s="54">
        <f>IF('入力(水力)'!$E$13=F$2,F24*'入力(水力)'!$I$23/1000,0)</f>
        <v>0</v>
      </c>
      <c r="W38" s="54">
        <f>IF('入力(水力)'!$E$13=G$2,G24*'入力(水力)'!$I$23/1000,0)</f>
        <v>0</v>
      </c>
      <c r="X38" s="54">
        <f>IF('入力(水力)'!$E$13=H$2,H24*'入力(水力)'!$I$23/1000,0)</f>
        <v>0</v>
      </c>
      <c r="Y38" s="54">
        <f>IF('入力(水力)'!$E$13=I$2,I24*'入力(水力)'!$I$23/1000,0)</f>
        <v>0</v>
      </c>
      <c r="Z38" s="55">
        <f>IF('入力(水力)'!$E$13=J$2,J24*'入力(水力)'!$I$23/1000,0)</f>
        <v>0</v>
      </c>
      <c r="AA38" s="56">
        <f t="shared" si="2"/>
        <v>0</v>
      </c>
      <c r="AB38" s="57">
        <f t="shared" si="3"/>
        <v>0</v>
      </c>
      <c r="AD38" s="64">
        <f t="shared" si="4"/>
        <v>0</v>
      </c>
    </row>
    <row r="39" spans="1:30" x14ac:dyDescent="0.3">
      <c r="A39" s="10" t="s">
        <v>16</v>
      </c>
      <c r="B39" s="72">
        <f>IF('入力(水力)'!$E$13=B$2,B25*'入力(水力)'!$E$15/1000,0)</f>
        <v>0</v>
      </c>
      <c r="C39" s="72">
        <f>IF('入力(水力)'!$E$13=C$2,C25*'入力(水力)'!$E$15/1000,0)</f>
        <v>0</v>
      </c>
      <c r="D39" s="72">
        <f>IF('入力(水力)'!$E$13=D$2,D25*'入力(水力)'!$E$15/1000,0)</f>
        <v>0</v>
      </c>
      <c r="E39" s="72">
        <f>IF('入力(水力)'!$E$13=E$2,E25*'入力(水力)'!$E$15/1000,0)</f>
        <v>0</v>
      </c>
      <c r="F39" s="72">
        <f>IF('入力(水力)'!$E$13=F$2,F25*'入力(水力)'!$E$15/1000,0)</f>
        <v>0</v>
      </c>
      <c r="G39" s="72">
        <f>IF('入力(水力)'!$E$13=G$2,G25*'入力(水力)'!$E$15/1000,0)</f>
        <v>0</v>
      </c>
      <c r="H39" s="72">
        <f>IF('入力(水力)'!$E$13=H$2,H25*'入力(水力)'!$E$15/1000,0)</f>
        <v>0</v>
      </c>
      <c r="I39" s="72">
        <f>IF('入力(水力)'!$E$13=I$2,I25*'入力(水力)'!$E$15/1000,0)</f>
        <v>0</v>
      </c>
      <c r="J39" s="73">
        <f>IF('入力(水力)'!$E$13=J$2,J25*'入力(水力)'!$E$15/1000,0)</f>
        <v>0</v>
      </c>
      <c r="K39" s="74">
        <f t="shared" si="0"/>
        <v>0</v>
      </c>
      <c r="L39" s="75">
        <f t="shared" si="1"/>
        <v>0</v>
      </c>
      <c r="N39" s="64">
        <f t="shared" si="5"/>
        <v>0</v>
      </c>
      <c r="Q39" s="10" t="s">
        <v>16</v>
      </c>
      <c r="R39" s="54">
        <f>IF('入力(水力)'!$E$13=B$2,B25*'入力(水力)'!$J$23/1000,0)</f>
        <v>0</v>
      </c>
      <c r="S39" s="54">
        <f>IF('入力(水力)'!$E$13=C$2,C25*'入力(水力)'!$J$23/1000,0)</f>
        <v>0</v>
      </c>
      <c r="T39" s="54">
        <f>IF('入力(水力)'!$E$13=D$2,D25*'入力(水力)'!$J$23/1000,0)</f>
        <v>0</v>
      </c>
      <c r="U39" s="54">
        <f>IF('入力(水力)'!$E$13=E$2,E25*'入力(水力)'!$J$23/1000,0)</f>
        <v>0</v>
      </c>
      <c r="V39" s="54">
        <f>IF('入力(水力)'!$E$13=F$2,F25*'入力(水力)'!$J$23/1000,0)</f>
        <v>0</v>
      </c>
      <c r="W39" s="54">
        <f>IF('入力(水力)'!$E$13=G$2,G25*'入力(水力)'!$J$23/1000,0)</f>
        <v>0</v>
      </c>
      <c r="X39" s="54">
        <f>IF('入力(水力)'!$E$13=H$2,H25*'入力(水力)'!$J$23/1000,0)</f>
        <v>0</v>
      </c>
      <c r="Y39" s="54">
        <f>IF('入力(水力)'!$E$13=I$2,I25*'入力(水力)'!$J$23/1000,0)</f>
        <v>0</v>
      </c>
      <c r="Z39" s="55">
        <f>IF('入力(水力)'!$E$13=J$2,J25*'入力(水力)'!$J$23/1000,0)</f>
        <v>0</v>
      </c>
      <c r="AA39" s="56">
        <f t="shared" si="2"/>
        <v>0</v>
      </c>
      <c r="AB39" s="57">
        <f>MIN($AA$34:$AA$45)</f>
        <v>0</v>
      </c>
      <c r="AD39" s="64">
        <f t="shared" si="4"/>
        <v>0</v>
      </c>
    </row>
    <row r="40" spans="1:30" x14ac:dyDescent="0.3">
      <c r="A40" s="10" t="s">
        <v>17</v>
      </c>
      <c r="B40" s="72">
        <f>IF('入力(水力)'!$E$13=B$2,B26*'入力(水力)'!$E$15/1000,0)</f>
        <v>0</v>
      </c>
      <c r="C40" s="72">
        <f>IF('入力(水力)'!$E$13=C$2,C26*'入力(水力)'!$E$15/1000,0)</f>
        <v>0</v>
      </c>
      <c r="D40" s="72">
        <f>IF('入力(水力)'!$E$13=D$2,D26*'入力(水力)'!$E$15/1000,0)</f>
        <v>0</v>
      </c>
      <c r="E40" s="72">
        <f>IF('入力(水力)'!$E$13=E$2,E26*'入力(水力)'!$E$15/1000,0)</f>
        <v>0</v>
      </c>
      <c r="F40" s="72">
        <f>IF('入力(水力)'!$E$13=F$2,F26*'入力(水力)'!$E$15/1000,0)</f>
        <v>0</v>
      </c>
      <c r="G40" s="72">
        <f>IF('入力(水力)'!$E$13=G$2,G26*'入力(水力)'!$E$15/1000,0)</f>
        <v>0</v>
      </c>
      <c r="H40" s="72">
        <f>IF('入力(水力)'!$E$13=H$2,H26*'入力(水力)'!$E$15/1000,0)</f>
        <v>0</v>
      </c>
      <c r="I40" s="72">
        <f>IF('入力(水力)'!$E$13=I$2,I26*'入力(水力)'!$E$15/1000,0)</f>
        <v>0</v>
      </c>
      <c r="J40" s="73">
        <f>IF('入力(水力)'!$E$13=J$2,J26*'入力(水力)'!$E$15/1000,0)</f>
        <v>0</v>
      </c>
      <c r="K40" s="74">
        <f t="shared" si="0"/>
        <v>0</v>
      </c>
      <c r="L40" s="75">
        <f t="shared" si="1"/>
        <v>0</v>
      </c>
      <c r="N40" s="64">
        <f t="shared" si="5"/>
        <v>0</v>
      </c>
      <c r="Q40" s="10" t="s">
        <v>17</v>
      </c>
      <c r="R40" s="54">
        <f>IF('入力(水力)'!$E$13=B$2,B26*'入力(水力)'!$K$23/1000,0)</f>
        <v>0</v>
      </c>
      <c r="S40" s="54">
        <f>IF('入力(水力)'!$E$13=C$2,C26*'入力(水力)'!$K$23/1000,0)</f>
        <v>0</v>
      </c>
      <c r="T40" s="54">
        <f>IF('入力(水力)'!$E$13=D$2,D26*'入力(水力)'!$K$23/1000,0)</f>
        <v>0</v>
      </c>
      <c r="U40" s="54">
        <f>IF('入力(水力)'!$E$13=E$2,E26*'入力(水力)'!$K$23/1000,0)</f>
        <v>0</v>
      </c>
      <c r="V40" s="54">
        <f>IF('入力(水力)'!$E$13=F$2,F26*'入力(水力)'!$K$23/1000,0)</f>
        <v>0</v>
      </c>
      <c r="W40" s="54">
        <f>IF('入力(水力)'!$E$13=G$2,G26*'入力(水力)'!$K$23/1000,0)</f>
        <v>0</v>
      </c>
      <c r="X40" s="54">
        <f>IF('入力(水力)'!$E$13=H$2,H26*'入力(水力)'!$K$23/1000,0)</f>
        <v>0</v>
      </c>
      <c r="Y40" s="54">
        <f>IF('入力(水力)'!$E$13=I$2,I26*'入力(水力)'!$K$23/1000,0)</f>
        <v>0</v>
      </c>
      <c r="Z40" s="55">
        <f>IF('入力(水力)'!$E$13=J$2,J26*'入力(水力)'!$K$23/1000,0)</f>
        <v>0</v>
      </c>
      <c r="AA40" s="56">
        <f t="shared" si="2"/>
        <v>0</v>
      </c>
      <c r="AB40" s="57">
        <f t="shared" si="3"/>
        <v>0</v>
      </c>
      <c r="AD40" s="64">
        <f t="shared" si="4"/>
        <v>0</v>
      </c>
    </row>
    <row r="41" spans="1:30" x14ac:dyDescent="0.3">
      <c r="A41" s="10" t="s">
        <v>18</v>
      </c>
      <c r="B41" s="72">
        <f>IF('入力(水力)'!$E$13=B$2,B27*'入力(水力)'!$E$15/1000,0)</f>
        <v>0</v>
      </c>
      <c r="C41" s="72">
        <f>IF('入力(水力)'!$E$13=C$2,C27*'入力(水力)'!$E$15/1000,0)</f>
        <v>0</v>
      </c>
      <c r="D41" s="72">
        <f>IF('入力(水力)'!$E$13=D$2,D27*'入力(水力)'!$E$15/1000,0)</f>
        <v>0</v>
      </c>
      <c r="E41" s="72">
        <f>IF('入力(水力)'!$E$13=E$2,E27*'入力(水力)'!$E$15/1000,0)</f>
        <v>0</v>
      </c>
      <c r="F41" s="72">
        <f>IF('入力(水力)'!$E$13=F$2,F27*'入力(水力)'!$E$15/1000,0)</f>
        <v>0</v>
      </c>
      <c r="G41" s="72">
        <f>IF('入力(水力)'!$E$13=G$2,G27*'入力(水力)'!$E$15/1000,0)</f>
        <v>0</v>
      </c>
      <c r="H41" s="72">
        <f>IF('入力(水力)'!$E$13=H$2,H27*'入力(水力)'!$E$15/1000,0)</f>
        <v>0</v>
      </c>
      <c r="I41" s="72">
        <f>IF('入力(水力)'!$E$13=I$2,I27*'入力(水力)'!$E$15/1000,0)</f>
        <v>0</v>
      </c>
      <c r="J41" s="73">
        <f>IF('入力(水力)'!$E$13=J$2,J27*'入力(水力)'!$E$15/1000,0)</f>
        <v>0</v>
      </c>
      <c r="K41" s="74">
        <f t="shared" si="0"/>
        <v>0</v>
      </c>
      <c r="L41" s="75">
        <f t="shared" si="1"/>
        <v>0</v>
      </c>
      <c r="N41" s="64">
        <f t="shared" si="5"/>
        <v>0</v>
      </c>
      <c r="Q41" s="10" t="s">
        <v>18</v>
      </c>
      <c r="R41" s="54">
        <f>IF('入力(水力)'!$E$13=B$2,B27*'入力(水力)'!$L$23/1000,0)</f>
        <v>0</v>
      </c>
      <c r="S41" s="54">
        <f>IF('入力(水力)'!$E$13=C$2,C27*'入力(水力)'!$L$23/1000,0)</f>
        <v>0</v>
      </c>
      <c r="T41" s="54">
        <f>IF('入力(水力)'!$E$13=D$2,D27*'入力(水力)'!$L$23/1000,0)</f>
        <v>0</v>
      </c>
      <c r="U41" s="54">
        <f>IF('入力(水力)'!$E$13=E$2,E27*'入力(水力)'!$L$23/1000,0)</f>
        <v>0</v>
      </c>
      <c r="V41" s="54">
        <f>IF('入力(水力)'!$E$13=F$2,F27*'入力(水力)'!$L$23/1000,0)</f>
        <v>0</v>
      </c>
      <c r="W41" s="54">
        <f>IF('入力(水力)'!$E$13=G$2,G27*'入力(水力)'!$L$23/1000,0)</f>
        <v>0</v>
      </c>
      <c r="X41" s="54">
        <f>IF('入力(水力)'!$E$13=H$2,H27*'入力(水力)'!$L$23/1000,0)</f>
        <v>0</v>
      </c>
      <c r="Y41" s="54">
        <f>IF('入力(水力)'!$E$13=I$2,I27*'入力(水力)'!$L$23/1000,0)</f>
        <v>0</v>
      </c>
      <c r="Z41" s="55">
        <f>IF('入力(水力)'!$E$13=J$2,J27*'入力(水力)'!$L$23/1000,0)</f>
        <v>0</v>
      </c>
      <c r="AA41" s="56">
        <f t="shared" si="2"/>
        <v>0</v>
      </c>
      <c r="AB41" s="57">
        <f t="shared" si="3"/>
        <v>0</v>
      </c>
      <c r="AD41" s="64">
        <f t="shared" si="4"/>
        <v>0</v>
      </c>
    </row>
    <row r="42" spans="1:30" x14ac:dyDescent="0.3">
      <c r="A42" s="10" t="s">
        <v>19</v>
      </c>
      <c r="B42" s="72">
        <f>IF('入力(水力)'!$E$13=B$2,B28*'入力(水力)'!$E$15/1000,0)</f>
        <v>0</v>
      </c>
      <c r="C42" s="72">
        <f>IF('入力(水力)'!$E$13=C$2,C28*'入力(水力)'!$E$15/1000,0)</f>
        <v>0</v>
      </c>
      <c r="D42" s="72">
        <f>IF('入力(水力)'!$E$13=D$2,D28*'入力(水力)'!$E$15/1000,0)</f>
        <v>0</v>
      </c>
      <c r="E42" s="72">
        <f>IF('入力(水力)'!$E$13=E$2,E28*'入力(水力)'!$E$15/1000,0)</f>
        <v>0</v>
      </c>
      <c r="F42" s="72">
        <f>IF('入力(水力)'!$E$13=F$2,F28*'入力(水力)'!$E$15/1000,0)</f>
        <v>0</v>
      </c>
      <c r="G42" s="72">
        <f>IF('入力(水力)'!$E$13=G$2,G28*'入力(水力)'!$E$15/1000,0)</f>
        <v>0</v>
      </c>
      <c r="H42" s="72">
        <f>IF('入力(水力)'!$E$13=H$2,H28*'入力(水力)'!$E$15/1000,0)</f>
        <v>0</v>
      </c>
      <c r="I42" s="72">
        <f>IF('入力(水力)'!$E$13=I$2,I28*'入力(水力)'!$E$15/1000,0)</f>
        <v>0</v>
      </c>
      <c r="J42" s="73">
        <f>IF('入力(水力)'!$E$13=J$2,J28*'入力(水力)'!$E$15/1000,0)</f>
        <v>0</v>
      </c>
      <c r="K42" s="74">
        <f t="shared" si="0"/>
        <v>0</v>
      </c>
      <c r="L42" s="75">
        <f t="shared" si="1"/>
        <v>0</v>
      </c>
      <c r="N42" s="64">
        <f t="shared" si="5"/>
        <v>0</v>
      </c>
      <c r="Q42" s="10" t="s">
        <v>19</v>
      </c>
      <c r="R42" s="54">
        <f>IF('入力(水力)'!$E$13=B$2,B28*'入力(水力)'!$M$23/1000,0)</f>
        <v>0</v>
      </c>
      <c r="S42" s="54">
        <f>IF('入力(水力)'!$E$13=C$2,C28*'入力(水力)'!$M$23/1000,0)</f>
        <v>0</v>
      </c>
      <c r="T42" s="54">
        <f>IF('入力(水力)'!$E$13=D$2,D28*'入力(水力)'!$M$23/1000,0)</f>
        <v>0</v>
      </c>
      <c r="U42" s="54">
        <f>IF('入力(水力)'!$E$13=E$2,E28*'入力(水力)'!$M$23/1000,0)</f>
        <v>0</v>
      </c>
      <c r="V42" s="54">
        <f>IF('入力(水力)'!$E$13=F$2,F28*'入力(水力)'!$M$23/1000,0)</f>
        <v>0</v>
      </c>
      <c r="W42" s="54">
        <f>IF('入力(水力)'!$E$13=G$2,G28*'入力(水力)'!$M$23/1000,0)</f>
        <v>0</v>
      </c>
      <c r="X42" s="54">
        <f>IF('入力(水力)'!$E$13=H$2,H28*'入力(水力)'!$M$23/1000,0)</f>
        <v>0</v>
      </c>
      <c r="Y42" s="54">
        <f>IF('入力(水力)'!$E$13=I$2,I28*'入力(水力)'!$M$23/1000,0)</f>
        <v>0</v>
      </c>
      <c r="Z42" s="55">
        <f>IF('入力(水力)'!$E$13=J$2,J28*'入力(水力)'!$M$23/1000,0)</f>
        <v>0</v>
      </c>
      <c r="AA42" s="56">
        <f t="shared" si="2"/>
        <v>0</v>
      </c>
      <c r="AB42" s="57">
        <f t="shared" si="3"/>
        <v>0</v>
      </c>
      <c r="AD42" s="64">
        <f>AA42*1000</f>
        <v>0</v>
      </c>
    </row>
    <row r="43" spans="1:30" x14ac:dyDescent="0.3">
      <c r="A43" s="10" t="s">
        <v>20</v>
      </c>
      <c r="B43" s="72">
        <f>IF('入力(水力)'!$E$13=B$2,B29*'入力(水力)'!$E$15/1000,0)</f>
        <v>0</v>
      </c>
      <c r="C43" s="72">
        <f>IF('入力(水力)'!$E$13=C$2,C29*'入力(水力)'!$E$15/1000,0)</f>
        <v>0</v>
      </c>
      <c r="D43" s="72">
        <f>IF('入力(水力)'!$E$13=D$2,D29*'入力(水力)'!$E$15/1000,0)</f>
        <v>0</v>
      </c>
      <c r="E43" s="72">
        <f>IF('入力(水力)'!$E$13=E$2,E29*'入力(水力)'!$E$15/1000,0)</f>
        <v>0</v>
      </c>
      <c r="F43" s="72">
        <f>IF('入力(水力)'!$E$13=F$2,F29*'入力(水力)'!$E$15/1000,0)</f>
        <v>0</v>
      </c>
      <c r="G43" s="72">
        <f>IF('入力(水力)'!$E$13=G$2,G29*'入力(水力)'!$E$15/1000,0)</f>
        <v>0</v>
      </c>
      <c r="H43" s="72">
        <f>IF('入力(水力)'!$E$13=H$2,H29*'入力(水力)'!$E$15/1000,0)</f>
        <v>0</v>
      </c>
      <c r="I43" s="72">
        <f>IF('入力(水力)'!$E$13=I$2,I29*'入力(水力)'!$E$15/1000,0)</f>
        <v>0</v>
      </c>
      <c r="J43" s="73">
        <f>IF('入力(水力)'!$E$13=J$2,J29*'入力(水力)'!$E$15/1000,0)</f>
        <v>0</v>
      </c>
      <c r="K43" s="74">
        <f t="shared" si="0"/>
        <v>0</v>
      </c>
      <c r="L43" s="75">
        <f t="shared" si="1"/>
        <v>0</v>
      </c>
      <c r="N43" s="64">
        <f t="shared" si="5"/>
        <v>0</v>
      </c>
      <c r="Q43" s="10" t="s">
        <v>20</v>
      </c>
      <c r="R43" s="54">
        <f>IF('入力(水力)'!$E$13=B$2,B29*'入力(水力)'!$N$23/1000,0)</f>
        <v>0</v>
      </c>
      <c r="S43" s="54">
        <f>IF('入力(水力)'!$E$13=C$2,C29*'入力(水力)'!$N$23/1000,0)</f>
        <v>0</v>
      </c>
      <c r="T43" s="54">
        <f>IF('入力(水力)'!$E$13=D$2,D29*'入力(水力)'!$N$23/1000,0)</f>
        <v>0</v>
      </c>
      <c r="U43" s="54">
        <f>IF('入力(水力)'!$E$13=E$2,E29*'入力(水力)'!$N$23/1000,0)</f>
        <v>0</v>
      </c>
      <c r="V43" s="54">
        <f>IF('入力(水力)'!$E$13=F$2,F29*'入力(水力)'!$N$23/1000,0)</f>
        <v>0</v>
      </c>
      <c r="W43" s="54">
        <f>IF('入力(水力)'!$E$13=G$2,G29*'入力(水力)'!$N$23/1000,0)</f>
        <v>0</v>
      </c>
      <c r="X43" s="54">
        <f>IF('入力(水力)'!$E$13=H$2,H29*'入力(水力)'!$N$23/1000,0)</f>
        <v>0</v>
      </c>
      <c r="Y43" s="54">
        <f>IF('入力(水力)'!$E$13=I$2,I29*'入力(水力)'!$N$23/1000,0)</f>
        <v>0</v>
      </c>
      <c r="Z43" s="55">
        <f>IF('入力(水力)'!$E$13=J$2,J29*'入力(水力)'!$N$23/1000,0)</f>
        <v>0</v>
      </c>
      <c r="AA43" s="56">
        <f t="shared" si="2"/>
        <v>0</v>
      </c>
      <c r="AB43" s="57">
        <f t="shared" si="3"/>
        <v>0</v>
      </c>
      <c r="AD43" s="64">
        <f>AA43*1000</f>
        <v>0</v>
      </c>
    </row>
    <row r="44" spans="1:30" x14ac:dyDescent="0.3">
      <c r="A44" s="10" t="s">
        <v>21</v>
      </c>
      <c r="B44" s="72">
        <f>IF('入力(水力)'!$E$13=B$2,B30*'入力(水力)'!$E$15/1000,0)</f>
        <v>0</v>
      </c>
      <c r="C44" s="72">
        <f>IF('入力(水力)'!$E$13=C$2,C30*'入力(水力)'!$E$15/1000,0)</f>
        <v>0</v>
      </c>
      <c r="D44" s="72">
        <f>IF('入力(水力)'!$E$13=D$2,D30*'入力(水力)'!$E$15/1000,0)</f>
        <v>0</v>
      </c>
      <c r="E44" s="72">
        <f>IF('入力(水力)'!$E$13=E$2,E30*'入力(水力)'!$E$15/1000,0)</f>
        <v>0</v>
      </c>
      <c r="F44" s="72">
        <f>IF('入力(水力)'!$E$13=F$2,F30*'入力(水力)'!$E$15/1000,0)</f>
        <v>0</v>
      </c>
      <c r="G44" s="72">
        <f>IF('入力(水力)'!$E$13=G$2,G30*'入力(水力)'!$E$15/1000,0)</f>
        <v>0</v>
      </c>
      <c r="H44" s="72">
        <f>IF('入力(水力)'!$E$13=H$2,H30*'入力(水力)'!$E$15/1000,0)</f>
        <v>0</v>
      </c>
      <c r="I44" s="72">
        <f>IF('入力(水力)'!$E$13=I$2,I30*'入力(水力)'!$E$15/1000,0)</f>
        <v>0</v>
      </c>
      <c r="J44" s="73">
        <f>IF('入力(水力)'!$E$13=J$2,J30*'入力(水力)'!$E$15/1000,0)</f>
        <v>0</v>
      </c>
      <c r="K44" s="74">
        <f t="shared" si="0"/>
        <v>0</v>
      </c>
      <c r="L44" s="75">
        <f t="shared" si="1"/>
        <v>0</v>
      </c>
      <c r="N44" s="64">
        <f t="shared" si="5"/>
        <v>0</v>
      </c>
      <c r="Q44" s="10" t="s">
        <v>21</v>
      </c>
      <c r="R44" s="54">
        <f>IF('入力(水力)'!$E$13=B$2,B30*'入力(水力)'!$O$23/1000,0)</f>
        <v>0</v>
      </c>
      <c r="S44" s="54">
        <f>IF('入力(水力)'!$E$13=C$2,C30*'入力(水力)'!$O$23/1000,0)</f>
        <v>0</v>
      </c>
      <c r="T44" s="54">
        <f>IF('入力(水力)'!$E$13=D$2,D30*'入力(水力)'!$O$23/1000,0)</f>
        <v>0</v>
      </c>
      <c r="U44" s="54">
        <f>IF('入力(水力)'!$E$13=E$2,E30*'入力(水力)'!$O$23/1000,0)</f>
        <v>0</v>
      </c>
      <c r="V44" s="54">
        <f>IF('入力(水力)'!$E$13=F$2,F30*'入力(水力)'!$O$23/1000,0)</f>
        <v>0</v>
      </c>
      <c r="W44" s="54">
        <f>IF('入力(水力)'!$E$13=G$2,G30*'入力(水力)'!$O$23/1000,0)</f>
        <v>0</v>
      </c>
      <c r="X44" s="54">
        <f>IF('入力(水力)'!$E$13=H$2,H30*'入力(水力)'!$O$23/1000,0)</f>
        <v>0</v>
      </c>
      <c r="Y44" s="54">
        <f>IF('入力(水力)'!$E$13=I$2,I30*'入力(水力)'!$O$23/1000,0)</f>
        <v>0</v>
      </c>
      <c r="Z44" s="55">
        <f>IF('入力(水力)'!$E$13=J$2,J30*'入力(水力)'!$O$23/1000,0)</f>
        <v>0</v>
      </c>
      <c r="AA44" s="56">
        <f t="shared" si="2"/>
        <v>0</v>
      </c>
      <c r="AB44" s="57">
        <f t="shared" si="3"/>
        <v>0</v>
      </c>
      <c r="AD44" s="64">
        <f t="shared" si="4"/>
        <v>0</v>
      </c>
    </row>
    <row r="45" spans="1:30" x14ac:dyDescent="0.3">
      <c r="A45" s="10" t="s">
        <v>22</v>
      </c>
      <c r="B45" s="72">
        <f>IF('入力(水力)'!$E$13=B$2,B31*'入力(水力)'!$E$15/1000,0)</f>
        <v>0</v>
      </c>
      <c r="C45" s="72">
        <f>IF('入力(水力)'!$E$13=C$2,C31*'入力(水力)'!$E$15/1000,0)</f>
        <v>0</v>
      </c>
      <c r="D45" s="72">
        <f>IF('入力(水力)'!$E$13=D$2,D31*'入力(水力)'!$E$15/1000,0)</f>
        <v>0</v>
      </c>
      <c r="E45" s="72">
        <f>IF('入力(水力)'!$E$13=E$2,E31*'入力(水力)'!$E$15/1000,0)</f>
        <v>0</v>
      </c>
      <c r="F45" s="72">
        <f>IF('入力(水力)'!$E$13=F$2,F31*'入力(水力)'!$E$15/1000,0)</f>
        <v>0</v>
      </c>
      <c r="G45" s="72">
        <f>IF('入力(水力)'!$E$13=G$2,G31*'入力(水力)'!$E$15/1000,0)</f>
        <v>0</v>
      </c>
      <c r="H45" s="72">
        <f>IF('入力(水力)'!$E$13=H$2,H31*'入力(水力)'!$E$15/1000,0)</f>
        <v>0</v>
      </c>
      <c r="I45" s="72">
        <f>IF('入力(水力)'!$E$13=I$2,I31*'入力(水力)'!$E$15/1000,0)</f>
        <v>0</v>
      </c>
      <c r="J45" s="73">
        <f>IF('入力(水力)'!$E$13=J$2,J31*'入力(水力)'!$E$15/1000,0)</f>
        <v>0</v>
      </c>
      <c r="K45" s="74">
        <f t="shared" si="0"/>
        <v>0</v>
      </c>
      <c r="L45" s="75">
        <f t="shared" si="1"/>
        <v>0</v>
      </c>
      <c r="N45" s="64">
        <f t="shared" si="5"/>
        <v>0</v>
      </c>
      <c r="Q45" s="10" t="s">
        <v>22</v>
      </c>
      <c r="R45" s="54">
        <f>IF('入力(水力)'!$E$13=B$2,B31*'入力(水力)'!$P$23/1000,0)</f>
        <v>0</v>
      </c>
      <c r="S45" s="54">
        <f>IF('入力(水力)'!$E$13=C$2,C31*'入力(水力)'!$P$23/1000,0)</f>
        <v>0</v>
      </c>
      <c r="T45" s="54">
        <f>IF('入力(水力)'!$E$13=D$2,D31*'入力(水力)'!$P$23/1000,0)</f>
        <v>0</v>
      </c>
      <c r="U45" s="54">
        <f>IF('入力(水力)'!$E$13=E$2,E31*'入力(水力)'!$P$23/1000,0)</f>
        <v>0</v>
      </c>
      <c r="V45" s="54">
        <f>IF('入力(水力)'!$E$13=F$2,F31*'入力(水力)'!$P$23/1000,0)</f>
        <v>0</v>
      </c>
      <c r="W45" s="54">
        <f>IF('入力(水力)'!$E$13=G$2,G31*'入力(水力)'!$P$23/1000,0)</f>
        <v>0</v>
      </c>
      <c r="X45" s="54">
        <f>IF('入力(水力)'!$E$13=H$2,H31*'入力(水力)'!$P$23/1000,0)</f>
        <v>0</v>
      </c>
      <c r="Y45" s="54">
        <f>IF('入力(水力)'!$E$13=I$2,I31*'入力(水力)'!$P$23/1000,0)</f>
        <v>0</v>
      </c>
      <c r="Z45" s="55">
        <f>IF('入力(水力)'!$E$13=J$2,J31*'入力(水力)'!$P$23/1000,0)</f>
        <v>0</v>
      </c>
      <c r="AA45" s="56">
        <f>SUM(R45:Z45)</f>
        <v>0</v>
      </c>
      <c r="AB45" s="57">
        <f t="shared" si="3"/>
        <v>0</v>
      </c>
      <c r="AD45" s="64">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111</v>
      </c>
      <c r="K47" s="22" t="s">
        <v>36</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31"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8" si="11">SUM($R49:$Z49)</f>
        <v>119573.21599999999</v>
      </c>
      <c r="AB49" s="14"/>
    </row>
    <row r="50" spans="1:31"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31"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31"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31"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SUM($R53:$Z53)</f>
        <v>148067.92600000004</v>
      </c>
      <c r="AB53" s="14"/>
    </row>
    <row r="54" spans="1:31"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31"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31"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31"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31"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 t="shared" si="11"/>
        <v>160705.15</v>
      </c>
      <c r="AB58" s="14"/>
    </row>
    <row r="59" spans="1:31"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0" spans="1:31" x14ac:dyDescent="0.3">
      <c r="K60" s="46"/>
      <c r="AA60" s="46"/>
    </row>
    <row r="61" spans="1:31" x14ac:dyDescent="0.3">
      <c r="A61" s="18" t="s">
        <v>105</v>
      </c>
      <c r="B61" s="68">
        <f>$B$17-MIN($K$34:$K$45)</f>
        <v>171658.37207920791</v>
      </c>
      <c r="C61" s="19"/>
      <c r="D61" s="19"/>
      <c r="E61" s="19"/>
      <c r="F61" s="19"/>
      <c r="G61" s="19"/>
      <c r="H61" s="19"/>
      <c r="I61" s="19"/>
      <c r="J61" s="19"/>
      <c r="L61" s="14"/>
      <c r="M61" s="14"/>
      <c r="O61" s="16"/>
      <c r="Q61" s="18" t="s">
        <v>105</v>
      </c>
      <c r="R61" s="68">
        <f>$B$17-MIN($AA$34:$AA$45)</f>
        <v>171658.37207920791</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51037.044079207917</v>
      </c>
      <c r="L64" s="14"/>
      <c r="M64" s="14"/>
      <c r="O64" s="16"/>
      <c r="Q64" s="10" t="s">
        <v>11</v>
      </c>
      <c r="R64" s="63">
        <f t="shared" ref="R64:R70" si="32">$R$61-AA48</f>
        <v>51037.044079207917</v>
      </c>
      <c r="AB64" s="14"/>
      <c r="AC64" s="14"/>
      <c r="AE64" s="16"/>
    </row>
    <row r="65" spans="1:31" x14ac:dyDescent="0.3">
      <c r="A65" s="10" t="s">
        <v>12</v>
      </c>
      <c r="B65" s="58">
        <f t="shared" ref="B65:B75" si="33">$B$61-K49</f>
        <v>52085.156079207925</v>
      </c>
      <c r="L65" s="14"/>
      <c r="M65" s="14"/>
      <c r="O65" s="16"/>
      <c r="Q65" s="10" t="s">
        <v>12</v>
      </c>
      <c r="R65" s="63">
        <f t="shared" si="32"/>
        <v>52085.156079207925</v>
      </c>
      <c r="AB65" s="14"/>
      <c r="AC65" s="14"/>
      <c r="AE65" s="16"/>
    </row>
    <row r="66" spans="1:31" x14ac:dyDescent="0.3">
      <c r="A66" s="10" t="s">
        <v>13</v>
      </c>
      <c r="B66" s="58">
        <f t="shared" si="33"/>
        <v>35369.920079207921</v>
      </c>
      <c r="L66" s="14"/>
      <c r="M66" s="14"/>
      <c r="O66" s="16"/>
      <c r="Q66" s="10" t="s">
        <v>13</v>
      </c>
      <c r="R66" s="63">
        <f t="shared" si="32"/>
        <v>35369.920079207921</v>
      </c>
      <c r="AB66" s="14"/>
      <c r="AC66" s="14"/>
      <c r="AE66" s="16"/>
    </row>
    <row r="67" spans="1:31" x14ac:dyDescent="0.3">
      <c r="A67" s="10" t="s">
        <v>14</v>
      </c>
      <c r="B67" s="58">
        <f>$B$61-K51</f>
        <v>893.01807920788997</v>
      </c>
      <c r="L67" s="14"/>
      <c r="M67" s="14"/>
      <c r="O67" s="16"/>
      <c r="Q67" s="10" t="s">
        <v>14</v>
      </c>
      <c r="R67" s="63">
        <f t="shared" si="32"/>
        <v>893.01807920788997</v>
      </c>
      <c r="AB67" s="14"/>
      <c r="AC67" s="14"/>
      <c r="AE67" s="16"/>
    </row>
    <row r="68" spans="1:31" x14ac:dyDescent="0.3">
      <c r="A68" s="10" t="s">
        <v>15</v>
      </c>
      <c r="B68" s="58">
        <f t="shared" si="33"/>
        <v>514.28007920790697</v>
      </c>
      <c r="L68" s="14"/>
      <c r="M68" s="14"/>
      <c r="O68" s="16"/>
      <c r="Q68" s="10" t="s">
        <v>15</v>
      </c>
      <c r="R68" s="63">
        <f t="shared" si="32"/>
        <v>514.28007920790697</v>
      </c>
      <c r="AB68" s="14"/>
      <c r="AC68" s="14"/>
      <c r="AE68" s="16"/>
    </row>
    <row r="69" spans="1:31" x14ac:dyDescent="0.3">
      <c r="A69" s="10" t="s">
        <v>16</v>
      </c>
      <c r="B69" s="58">
        <f t="shared" si="33"/>
        <v>23590.446079207875</v>
      </c>
      <c r="L69" s="14"/>
      <c r="M69" s="14"/>
      <c r="O69" s="16"/>
      <c r="Q69" s="10" t="s">
        <v>16</v>
      </c>
      <c r="R69" s="63">
        <f t="shared" si="32"/>
        <v>23590.446079207875</v>
      </c>
      <c r="AB69" s="14"/>
      <c r="AC69" s="14"/>
      <c r="AE69" s="16"/>
    </row>
    <row r="70" spans="1:31" x14ac:dyDescent="0.3">
      <c r="A70" s="10" t="s">
        <v>17</v>
      </c>
      <c r="B70" s="58">
        <f t="shared" si="33"/>
        <v>45716.530079207907</v>
      </c>
      <c r="L70" s="14"/>
      <c r="M70" s="14"/>
      <c r="O70" s="16"/>
      <c r="Q70" s="10" t="s">
        <v>17</v>
      </c>
      <c r="R70" s="63">
        <f t="shared" si="32"/>
        <v>45716.530079207907</v>
      </c>
      <c r="AB70" s="14"/>
      <c r="AC70" s="14"/>
      <c r="AE70" s="16"/>
    </row>
    <row r="71" spans="1:31" x14ac:dyDescent="0.3">
      <c r="A71" s="10" t="s">
        <v>18</v>
      </c>
      <c r="B71" s="58">
        <f t="shared" si="33"/>
        <v>41745.840079207919</v>
      </c>
      <c r="L71" s="14"/>
      <c r="M71" s="14"/>
      <c r="O71" s="16"/>
      <c r="Q71" s="10" t="s">
        <v>18</v>
      </c>
      <c r="R71" s="63">
        <f t="shared" ref="R71:R74" si="34">$R$61-AA55</f>
        <v>41745.840079207919</v>
      </c>
      <c r="AB71" s="14"/>
      <c r="AC71" s="14"/>
      <c r="AE71" s="16"/>
    </row>
    <row r="72" spans="1:31" x14ac:dyDescent="0.3">
      <c r="A72" s="10" t="s">
        <v>19</v>
      </c>
      <c r="B72" s="58">
        <f t="shared" si="33"/>
        <v>20835.252079207916</v>
      </c>
      <c r="L72" s="14"/>
      <c r="M72" s="14"/>
      <c r="O72" s="16"/>
      <c r="Q72" s="10" t="s">
        <v>19</v>
      </c>
      <c r="R72" s="63">
        <f t="shared" si="34"/>
        <v>20835.252079207916</v>
      </c>
      <c r="AB72" s="14"/>
      <c r="AC72" s="14"/>
      <c r="AE72" s="16"/>
    </row>
    <row r="73" spans="1:31" x14ac:dyDescent="0.3">
      <c r="A73" s="10" t="s">
        <v>20</v>
      </c>
      <c r="B73" s="58">
        <f t="shared" si="33"/>
        <v>10863.072079207923</v>
      </c>
      <c r="L73" s="14"/>
      <c r="M73" s="14"/>
      <c r="O73" s="16"/>
      <c r="Q73" s="10" t="s">
        <v>20</v>
      </c>
      <c r="R73" s="63">
        <f>$R$61-AA57</f>
        <v>10863.072079207923</v>
      </c>
      <c r="AB73" s="14"/>
      <c r="AC73" s="14"/>
      <c r="AE73" s="16"/>
    </row>
    <row r="74" spans="1:31" x14ac:dyDescent="0.3">
      <c r="A74" s="10" t="s">
        <v>21</v>
      </c>
      <c r="B74" s="58">
        <f t="shared" si="33"/>
        <v>10953.222079207917</v>
      </c>
      <c r="L74" s="14"/>
      <c r="M74" s="14"/>
      <c r="O74" s="16"/>
      <c r="Q74" s="10" t="s">
        <v>21</v>
      </c>
      <c r="R74" s="63">
        <f t="shared" si="34"/>
        <v>10953.222079207917</v>
      </c>
      <c r="AB74" s="14"/>
      <c r="AC74" s="14"/>
      <c r="AE74" s="16"/>
    </row>
    <row r="75" spans="1:31" x14ac:dyDescent="0.3">
      <c r="A75" s="10" t="s">
        <v>22</v>
      </c>
      <c r="B75" s="58">
        <f t="shared" si="33"/>
        <v>32547.126079207927</v>
      </c>
      <c r="L75" s="14"/>
      <c r="M75" s="14"/>
      <c r="O75" s="16"/>
      <c r="Q75" s="10" t="s">
        <v>22</v>
      </c>
      <c r="R75" s="63">
        <f>$R$61-AA59</f>
        <v>32547.126079207927</v>
      </c>
      <c r="AB75" s="14"/>
      <c r="AC75" s="14"/>
      <c r="AE75" s="16"/>
    </row>
    <row r="76" spans="1:31" x14ac:dyDescent="0.3">
      <c r="A76" s="13" t="s">
        <v>37</v>
      </c>
      <c r="B76" s="69">
        <f>SUM($B$64:$B$75)/$B$61</f>
        <v>1.8999999999999992</v>
      </c>
      <c r="Q76" s="13" t="s">
        <v>37</v>
      </c>
      <c r="R76" s="69">
        <f>SUM($R$64:$R$75)/$R$61</f>
        <v>1.8999999999999992</v>
      </c>
    </row>
    <row r="78" spans="1:31" x14ac:dyDescent="0.3">
      <c r="A78" s="1" t="s">
        <v>107</v>
      </c>
      <c r="B78" s="62">
        <f>(SUM($B$64:$B$75)-$D$79*$B$61)/(12-$D$79)</f>
        <v>-1.1526269487815329E-11</v>
      </c>
      <c r="D78" s="1" t="s">
        <v>39</v>
      </c>
      <c r="Q78" s="1" t="s">
        <v>107</v>
      </c>
      <c r="R78" s="62">
        <f>(SUM($R$64:$R$75)-$T$79*$R$61)/(12-$T$79)</f>
        <v>-1.1526269487815329E-11</v>
      </c>
      <c r="T78" s="1" t="s">
        <v>39</v>
      </c>
    </row>
    <row r="79" spans="1:31" x14ac:dyDescent="0.3">
      <c r="A79" s="1" t="s">
        <v>38</v>
      </c>
      <c r="D79" s="70">
        <f>'計算用(太陽光)'!D79</f>
        <v>1.9</v>
      </c>
      <c r="Q79" s="1" t="s">
        <v>38</v>
      </c>
      <c r="T79" s="70">
        <f>'計算用(太陽光)'!T79</f>
        <v>1.9</v>
      </c>
    </row>
    <row r="80" spans="1:31" ht="15.6" thickBot="1" x14ac:dyDescent="0.35"/>
    <row r="81" spans="1:22" ht="15.6" thickBot="1" x14ac:dyDescent="0.35">
      <c r="A81" s="1" t="s">
        <v>108</v>
      </c>
      <c r="B81" s="133" t="e">
        <f>'【調達AX】入力(水力)'!$E$26*$B$83</f>
        <v>#N/A</v>
      </c>
      <c r="Q81" s="1" t="s">
        <v>108</v>
      </c>
      <c r="R81" s="151" t="e">
        <f>AVERAGE('【調達AX】入力(水力)'!$E$34:$P$34)*$B$83</f>
        <v>#DIV/0!</v>
      </c>
      <c r="T81" s="47"/>
      <c r="V81" s="14"/>
    </row>
    <row r="82" spans="1:22" ht="15.6" thickBot="1" x14ac:dyDescent="0.35">
      <c r="A82" s="142" t="s">
        <v>157</v>
      </c>
      <c r="B82" s="143">
        <f>(MIN($K$34:$K$45)+$B$78)*1000</f>
        <v>-1.1526269487815328E-8</v>
      </c>
      <c r="Q82" s="142"/>
      <c r="R82" s="143"/>
    </row>
    <row r="83" spans="1:22" ht="15.6" thickBot="1" x14ac:dyDescent="0.35">
      <c r="A83" s="1" t="s">
        <v>109</v>
      </c>
      <c r="B83" s="131" t="e">
        <f>VLOOKUP('入力(水力)'!$E$13,$B$87:$C$95,2,FALSE)</f>
        <v>#N/A</v>
      </c>
      <c r="Q83" s="1" t="s">
        <v>109</v>
      </c>
      <c r="R83" s="152" t="e">
        <f>$R$82/'入力(水力)'!$U$15</f>
        <v>#DIV/0!</v>
      </c>
      <c r="S83" s="1" t="s">
        <v>77</v>
      </c>
    </row>
    <row r="84" spans="1:22" x14ac:dyDescent="0.3">
      <c r="A84" s="142" t="s">
        <v>157</v>
      </c>
      <c r="B84" s="144" t="e">
        <f>B82/'入力(水力)'!E15</f>
        <v>#DIV/0!</v>
      </c>
      <c r="Q84" s="142"/>
      <c r="R84" s="144"/>
    </row>
    <row r="86" spans="1:22" x14ac:dyDescent="0.3">
      <c r="C86" s="18" t="s">
        <v>160</v>
      </c>
    </row>
    <row r="87" spans="1:22" x14ac:dyDescent="0.3">
      <c r="B87" s="11" t="s">
        <v>26</v>
      </c>
      <c r="C87" s="156">
        <v>0.42238306632001427</v>
      </c>
      <c r="D87" s="1">
        <v>0.42238306632001427</v>
      </c>
      <c r="E87" s="159">
        <f>C87-D87</f>
        <v>0</v>
      </c>
    </row>
    <row r="88" spans="1:22" x14ac:dyDescent="0.3">
      <c r="B88" s="11" t="s">
        <v>27</v>
      </c>
      <c r="C88" s="156">
        <v>0.55830290336927646</v>
      </c>
      <c r="D88" s="1">
        <v>0.55830290336927646</v>
      </c>
      <c r="E88" s="159">
        <f t="shared" ref="E88:E95" si="35">C88-D88</f>
        <v>0</v>
      </c>
    </row>
    <row r="89" spans="1:22" x14ac:dyDescent="0.3">
      <c r="B89" s="11" t="s">
        <v>28</v>
      </c>
      <c r="C89" s="156">
        <v>0.51944516743322666</v>
      </c>
      <c r="D89" s="1">
        <v>0.51944516743322666</v>
      </c>
      <c r="E89" s="159">
        <f t="shared" si="35"/>
        <v>0</v>
      </c>
    </row>
    <row r="90" spans="1:22" x14ac:dyDescent="0.3">
      <c r="B90" s="11" t="s">
        <v>29</v>
      </c>
      <c r="C90" s="156">
        <v>0.45332650012726072</v>
      </c>
      <c r="D90" s="1">
        <v>0.45332650012726072</v>
      </c>
      <c r="E90" s="159">
        <f t="shared" si="35"/>
        <v>0</v>
      </c>
    </row>
    <row r="91" spans="1:22" x14ac:dyDescent="0.3">
      <c r="B91" s="11" t="s">
        <v>30</v>
      </c>
      <c r="C91" s="156">
        <v>0.53170254354176638</v>
      </c>
      <c r="D91" s="1">
        <v>0.53170254354176638</v>
      </c>
      <c r="E91" s="159">
        <f t="shared" si="35"/>
        <v>0</v>
      </c>
    </row>
    <row r="92" spans="1:22" x14ac:dyDescent="0.3">
      <c r="B92" s="11" t="s">
        <v>31</v>
      </c>
      <c r="C92" s="156">
        <v>0.50519730705145971</v>
      </c>
      <c r="D92" s="1">
        <v>0.50519730705145971</v>
      </c>
      <c r="E92" s="159">
        <f t="shared" si="35"/>
        <v>0</v>
      </c>
    </row>
    <row r="93" spans="1:22" x14ac:dyDescent="0.3">
      <c r="B93" s="11" t="s">
        <v>32</v>
      </c>
      <c r="C93" s="156">
        <v>0.41071510837005409</v>
      </c>
      <c r="D93" s="1">
        <v>0.41071510837005409</v>
      </c>
      <c r="E93" s="159">
        <f t="shared" si="35"/>
        <v>0</v>
      </c>
    </row>
    <row r="94" spans="1:22" x14ac:dyDescent="0.3">
      <c r="B94" s="11" t="s">
        <v>33</v>
      </c>
      <c r="C94" s="156">
        <v>0.49540159079136292</v>
      </c>
      <c r="D94" s="1">
        <v>0.49540159079136292</v>
      </c>
      <c r="E94" s="159">
        <f t="shared" si="35"/>
        <v>0</v>
      </c>
    </row>
    <row r="95" spans="1:22" x14ac:dyDescent="0.3">
      <c r="B95" s="11" t="s">
        <v>34</v>
      </c>
      <c r="C95" s="156">
        <v>0.35971776038316255</v>
      </c>
      <c r="D95" s="1">
        <v>0.35971776038316255</v>
      </c>
      <c r="E95" s="159">
        <f t="shared" si="35"/>
        <v>0</v>
      </c>
    </row>
  </sheetData>
  <phoneticPr fontId="2"/>
  <hyperlinks>
    <hyperlink ref="A19" r:id="rId1" xr:uid="{024E02A9-3EF7-479D-99F0-E4D2E8057F6C}"/>
  </hyperlinks>
  <pageMargins left="0.7" right="0.7" top="0.75" bottom="0.75" header="0.3" footer="0.3"/>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C210-6B88-4FA9-8103-F2B922558C5A}">
  <sheetPr codeName="Sheet18">
    <tabColor theme="8" tint="0.59999389629810485"/>
  </sheetPr>
  <dimension ref="A1:AH83"/>
  <sheetViews>
    <sheetView workbookViewId="0">
      <selection activeCell="A6" sqref="A6:Q6"/>
    </sheetView>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113</v>
      </c>
    </row>
    <row r="2" spans="1:34" x14ac:dyDescent="0.3">
      <c r="B2" s="11" t="s">
        <v>26</v>
      </c>
      <c r="C2" s="11" t="s">
        <v>27</v>
      </c>
      <c r="D2" s="11" t="s">
        <v>28</v>
      </c>
      <c r="E2" s="11" t="s">
        <v>29</v>
      </c>
      <c r="F2" s="11" t="s">
        <v>30</v>
      </c>
      <c r="G2" s="11" t="s">
        <v>31</v>
      </c>
      <c r="H2" s="11" t="s">
        <v>32</v>
      </c>
      <c r="I2" s="11" t="s">
        <v>33</v>
      </c>
      <c r="J2" s="11" t="s">
        <v>34</v>
      </c>
      <c r="AH2" s="1" t="s">
        <v>114</v>
      </c>
    </row>
    <row r="3" spans="1:34" x14ac:dyDescent="0.3">
      <c r="A3" s="1" t="s">
        <v>104</v>
      </c>
      <c r="AH3" s="1" t="s">
        <v>115</v>
      </c>
    </row>
    <row r="4" spans="1:34" x14ac:dyDescent="0.3">
      <c r="A4" s="10" t="s">
        <v>11</v>
      </c>
      <c r="B4" s="52">
        <v>4720.7847131329991</v>
      </c>
      <c r="C4" s="52">
        <v>11752.545475843615</v>
      </c>
      <c r="D4" s="52">
        <v>40486.953030380457</v>
      </c>
      <c r="E4" s="52">
        <v>18619.598773746435</v>
      </c>
      <c r="F4" s="52">
        <v>4749.5196097428807</v>
      </c>
      <c r="G4" s="52">
        <v>18241.898327586205</v>
      </c>
      <c r="H4" s="52">
        <v>7561.6946184814369</v>
      </c>
      <c r="I4" s="52">
        <v>3770.2959349593493</v>
      </c>
      <c r="J4" s="52">
        <v>12505.627079770011</v>
      </c>
      <c r="M4" s="14"/>
      <c r="N4" s="14"/>
      <c r="O4" s="14"/>
      <c r="P4" s="14"/>
      <c r="Q4" s="14"/>
      <c r="R4" s="14"/>
      <c r="S4" s="14"/>
    </row>
    <row r="5" spans="1:34" x14ac:dyDescent="0.3">
      <c r="A5" s="10" t="s">
        <v>12</v>
      </c>
      <c r="B5" s="52">
        <v>4275.5934360098354</v>
      </c>
      <c r="C5" s="52">
        <v>10951.464089192807</v>
      </c>
      <c r="D5" s="52">
        <v>38919.126935101056</v>
      </c>
      <c r="E5" s="52">
        <v>19016.626850387282</v>
      </c>
      <c r="F5" s="52">
        <v>4338.3748594227518</v>
      </c>
      <c r="G5" s="52">
        <v>18480.744786867202</v>
      </c>
      <c r="H5" s="52">
        <v>7472.3282155134548</v>
      </c>
      <c r="I5" s="52">
        <v>3748.3756097560972</v>
      </c>
      <c r="J5" s="52">
        <v>12699.729029243092</v>
      </c>
      <c r="M5" s="14"/>
      <c r="N5" s="14"/>
      <c r="O5" s="14"/>
      <c r="P5" s="14"/>
      <c r="Q5" s="14"/>
      <c r="R5" s="14"/>
      <c r="S5" s="14"/>
      <c r="AH5" s="1" t="s">
        <v>116</v>
      </c>
    </row>
    <row r="6" spans="1:34" x14ac:dyDescent="0.3">
      <c r="A6" s="10" t="s">
        <v>13</v>
      </c>
      <c r="B6" s="52">
        <v>4262.7155050414185</v>
      </c>
      <c r="C6" s="52">
        <v>11786.063525494279</v>
      </c>
      <c r="D6" s="52">
        <v>43221.022811310155</v>
      </c>
      <c r="E6" s="52">
        <v>20533.477707297188</v>
      </c>
      <c r="F6" s="52">
        <v>4872.2493859578444</v>
      </c>
      <c r="G6" s="52">
        <v>20948.824866104183</v>
      </c>
      <c r="H6" s="52">
        <v>8201.5459050379213</v>
      </c>
      <c r="I6" s="52">
        <v>4274.4634146341468</v>
      </c>
      <c r="J6" s="52">
        <v>14442.174584909721</v>
      </c>
      <c r="M6" s="14"/>
      <c r="N6" s="14"/>
      <c r="O6" s="14"/>
      <c r="P6" s="14"/>
      <c r="Q6" s="14"/>
      <c r="R6" s="14"/>
      <c r="S6" s="14"/>
      <c r="AH6" s="1" t="s">
        <v>117</v>
      </c>
    </row>
    <row r="7" spans="1:34" x14ac:dyDescent="0.3">
      <c r="A7" s="10" t="s">
        <v>14</v>
      </c>
      <c r="B7" s="52">
        <v>4841.6341000000002</v>
      </c>
      <c r="C7" s="52">
        <v>13973.35064720497</v>
      </c>
      <c r="D7" s="52">
        <v>56496.15352835221</v>
      </c>
      <c r="E7" s="52">
        <v>24972.047999999999</v>
      </c>
      <c r="F7" s="52">
        <v>6038.1822599999996</v>
      </c>
      <c r="G7" s="52">
        <v>27128.976999999999</v>
      </c>
      <c r="H7" s="52">
        <v>10434.08482</v>
      </c>
      <c r="I7" s="52">
        <v>5392.4</v>
      </c>
      <c r="J7" s="52">
        <v>18497.331620489924</v>
      </c>
      <c r="M7" s="14"/>
      <c r="N7" s="14"/>
      <c r="O7" s="14"/>
      <c r="P7" s="14"/>
      <c r="Q7" s="14"/>
      <c r="R7" s="14"/>
      <c r="S7" s="14"/>
    </row>
    <row r="8" spans="1:34" x14ac:dyDescent="0.3">
      <c r="A8" s="10" t="s">
        <v>15</v>
      </c>
      <c r="B8" s="52">
        <v>4973.5148800000006</v>
      </c>
      <c r="C8" s="52">
        <v>14282.736000000001</v>
      </c>
      <c r="D8" s="52">
        <v>56490.850010000002</v>
      </c>
      <c r="E8" s="52">
        <v>24972.047999999999</v>
      </c>
      <c r="F8" s="52">
        <v>6038.1822599999996</v>
      </c>
      <c r="G8" s="52">
        <v>27128.976999999999</v>
      </c>
      <c r="H8" s="52">
        <v>10434.08482</v>
      </c>
      <c r="I8" s="52">
        <v>5392.4</v>
      </c>
      <c r="J8" s="52">
        <v>18495.161956</v>
      </c>
      <c r="M8" s="14"/>
      <c r="N8" s="14"/>
      <c r="O8" s="14"/>
      <c r="P8" s="14"/>
      <c r="Q8" s="14"/>
      <c r="R8" s="14"/>
      <c r="S8" s="14"/>
    </row>
    <row r="9" spans="1:34" x14ac:dyDescent="0.3">
      <c r="A9" s="10" t="s">
        <v>16</v>
      </c>
      <c r="B9" s="52">
        <v>4649.5782099999997</v>
      </c>
      <c r="C9" s="52">
        <v>12857.789124223604</v>
      </c>
      <c r="D9" s="52">
        <v>47868.920224817244</v>
      </c>
      <c r="E9" s="52">
        <v>23577.359628210354</v>
      </c>
      <c r="F9" s="52">
        <v>5350.8955131962039</v>
      </c>
      <c r="G9" s="52">
        <v>22730.221374908288</v>
      </c>
      <c r="H9" s="52">
        <v>9323.6920647549505</v>
      </c>
      <c r="I9" s="52">
        <v>4734.7902439024392</v>
      </c>
      <c r="J9" s="52">
        <v>15944.033988223518</v>
      </c>
      <c r="M9" s="14"/>
      <c r="N9" s="14"/>
      <c r="O9" s="14"/>
      <c r="P9" s="14"/>
      <c r="Q9" s="14"/>
      <c r="R9" s="14"/>
      <c r="S9" s="14"/>
    </row>
    <row r="10" spans="1:34" x14ac:dyDescent="0.3">
      <c r="A10" s="10" t="s">
        <v>17</v>
      </c>
      <c r="B10" s="52">
        <v>4756.409643662455</v>
      </c>
      <c r="C10" s="52">
        <v>11713.441084584512</v>
      </c>
      <c r="D10" s="52">
        <v>39838.86308774077</v>
      </c>
      <c r="E10" s="52">
        <v>19932.845488789237</v>
      </c>
      <c r="F10" s="52">
        <v>4522.4695237451979</v>
      </c>
      <c r="G10" s="52">
        <v>18809.158668378575</v>
      </c>
      <c r="H10" s="52">
        <v>7806.3883408937745</v>
      </c>
      <c r="I10" s="52">
        <v>3901.8178861788615</v>
      </c>
      <c r="J10" s="52">
        <v>13588.654183718558</v>
      </c>
      <c r="M10" s="14"/>
      <c r="N10" s="14"/>
      <c r="O10" s="14"/>
      <c r="P10" s="14"/>
      <c r="Q10" s="14"/>
      <c r="R10" s="14"/>
      <c r="S10" s="14"/>
    </row>
    <row r="11" spans="1:34" x14ac:dyDescent="0.3">
      <c r="A11" s="10" t="s">
        <v>18</v>
      </c>
      <c r="B11" s="52">
        <v>5453.6232333825119</v>
      </c>
      <c r="C11" s="52">
        <v>12961.429799910809</v>
      </c>
      <c r="D11" s="52">
        <v>42851.367582161329</v>
      </c>
      <c r="E11" s="52">
        <v>19698.700725642069</v>
      </c>
      <c r="F11" s="52">
        <v>4952.0237404975715</v>
      </c>
      <c r="G11" s="52">
        <v>19256.995779530447</v>
      </c>
      <c r="H11" s="52">
        <v>8442.3893742611617</v>
      </c>
      <c r="I11" s="52">
        <v>4000.459349593496</v>
      </c>
      <c r="J11" s="52">
        <v>13877.323387900697</v>
      </c>
      <c r="M11" s="14"/>
      <c r="N11" s="14"/>
      <c r="O11" s="14"/>
      <c r="P11" s="14"/>
      <c r="Q11" s="14"/>
      <c r="R11" s="14"/>
      <c r="S11" s="14"/>
    </row>
    <row r="12" spans="1:34" x14ac:dyDescent="0.3">
      <c r="A12" s="10" t="s">
        <v>19</v>
      </c>
      <c r="B12" s="52">
        <v>5778.0989519886325</v>
      </c>
      <c r="C12" s="52">
        <v>14374.774226847036</v>
      </c>
      <c r="D12" s="52">
        <v>46932.000672716364</v>
      </c>
      <c r="E12" s="52">
        <v>21459.876552792499</v>
      </c>
      <c r="F12" s="52">
        <v>5590.2185768153822</v>
      </c>
      <c r="G12" s="52">
        <v>23148.202678650036</v>
      </c>
      <c r="H12" s="52">
        <v>10253.426887469484</v>
      </c>
      <c r="I12" s="52">
        <v>4964.953658536585</v>
      </c>
      <c r="J12" s="52">
        <v>17457.419935189759</v>
      </c>
      <c r="M12" s="14"/>
      <c r="N12" s="14"/>
      <c r="O12" s="14"/>
      <c r="P12" s="14"/>
      <c r="Q12" s="14"/>
      <c r="R12" s="14"/>
      <c r="S12" s="14"/>
    </row>
    <row r="13" spans="1:34" x14ac:dyDescent="0.3">
      <c r="A13" s="10" t="s">
        <v>20</v>
      </c>
      <c r="B13" s="52">
        <v>5971.6289800000004</v>
      </c>
      <c r="C13" s="52">
        <v>15031.728000000001</v>
      </c>
      <c r="D13" s="52">
        <v>50600.232176203797</v>
      </c>
      <c r="E13" s="52">
        <v>23261.773208316346</v>
      </c>
      <c r="F13" s="52">
        <v>6001.3633271355111</v>
      </c>
      <c r="G13" s="52">
        <v>24193.155938004398</v>
      </c>
      <c r="H13" s="52">
        <v>10364.17232788219</v>
      </c>
      <c r="I13" s="52">
        <v>4964.953658536585</v>
      </c>
      <c r="J13" s="52">
        <v>17672.531504435789</v>
      </c>
      <c r="M13" s="14"/>
      <c r="N13" s="14"/>
      <c r="O13" s="14"/>
      <c r="P13" s="14"/>
      <c r="Q13" s="14"/>
      <c r="R13" s="14"/>
      <c r="S13" s="14"/>
    </row>
    <row r="14" spans="1:34" x14ac:dyDescent="0.3">
      <c r="A14" s="10" t="s">
        <v>21</v>
      </c>
      <c r="B14" s="52">
        <v>5923.7278909772858</v>
      </c>
      <c r="C14" s="52">
        <v>14865.255020068382</v>
      </c>
      <c r="D14" s="52">
        <v>50600.232176203797</v>
      </c>
      <c r="E14" s="52">
        <v>23261.773208316346</v>
      </c>
      <c r="F14" s="52">
        <v>6001.3633271355111</v>
      </c>
      <c r="G14" s="52">
        <v>24193.155938004398</v>
      </c>
      <c r="H14" s="52">
        <v>10364.17232788219</v>
      </c>
      <c r="I14" s="52">
        <v>4964.953658536585</v>
      </c>
      <c r="J14" s="52">
        <v>17668.150236443722</v>
      </c>
      <c r="M14" s="14"/>
      <c r="N14" s="14"/>
      <c r="O14" s="14"/>
      <c r="P14" s="14"/>
      <c r="Q14" s="14"/>
      <c r="R14" s="14"/>
      <c r="S14" s="14"/>
    </row>
    <row r="15" spans="1:34" x14ac:dyDescent="0.3">
      <c r="A15" s="10" t="s">
        <v>22</v>
      </c>
      <c r="B15" s="52">
        <v>5454.706423837798</v>
      </c>
      <c r="C15" s="52">
        <v>13818.374602646056</v>
      </c>
      <c r="D15" s="52">
        <v>46286.138207784614</v>
      </c>
      <c r="E15" s="52">
        <v>21195.191168365269</v>
      </c>
      <c r="F15" s="52">
        <v>5467.4888006004185</v>
      </c>
      <c r="G15" s="52">
        <v>21187.671325385178</v>
      </c>
      <c r="H15" s="52">
        <v>9109.5977229506989</v>
      </c>
      <c r="I15" s="52">
        <v>4351.1845528455278</v>
      </c>
      <c r="J15" s="52">
        <v>14952.870635625786</v>
      </c>
      <c r="M15" s="14"/>
      <c r="N15" s="14"/>
      <c r="O15" s="14"/>
      <c r="P15" s="14"/>
      <c r="Q15" s="14"/>
      <c r="R15" s="14"/>
      <c r="S15" s="14"/>
    </row>
    <row r="16" spans="1:34" x14ac:dyDescent="0.3">
      <c r="B16" s="2"/>
      <c r="C16" s="2"/>
      <c r="D16" s="2"/>
      <c r="E16" s="2"/>
      <c r="F16" s="2"/>
      <c r="G16" s="2"/>
      <c r="H16" s="2"/>
      <c r="I16" s="2"/>
      <c r="J16" s="2"/>
      <c r="K16" s="2"/>
    </row>
    <row r="17" spans="1:30" x14ac:dyDescent="0.3">
      <c r="A17" s="1" t="s">
        <v>43</v>
      </c>
      <c r="B17" s="51">
        <v>170487.53422979303</v>
      </c>
      <c r="C17" s="2"/>
      <c r="D17" s="2"/>
      <c r="E17" s="2"/>
      <c r="F17" s="2"/>
      <c r="G17" s="2"/>
      <c r="H17" s="2"/>
      <c r="I17" s="2"/>
      <c r="J17" s="2"/>
      <c r="K17" s="2"/>
    </row>
    <row r="19" spans="1:30" x14ac:dyDescent="0.3">
      <c r="A19" s="1" t="s">
        <v>112</v>
      </c>
      <c r="B19" s="17" t="s">
        <v>44</v>
      </c>
      <c r="N19" s="1" t="s">
        <v>65</v>
      </c>
    </row>
    <row r="20" spans="1:30" x14ac:dyDescent="0.3">
      <c r="A20" s="10" t="s">
        <v>11</v>
      </c>
      <c r="B20" s="53">
        <v>1.1410054083079074E-2</v>
      </c>
      <c r="C20" s="53">
        <v>2.5363491937801241E-2</v>
      </c>
      <c r="D20" s="53">
        <v>1.2359438130335161E-2</v>
      </c>
      <c r="E20" s="53">
        <v>3.4517696201201237E-2</v>
      </c>
      <c r="F20" s="53">
        <v>6.70310967889058E-2</v>
      </c>
      <c r="G20" s="53">
        <v>3.9229946706939273E-2</v>
      </c>
      <c r="H20" s="53">
        <v>2.6732040858018381E-2</v>
      </c>
      <c r="I20" s="53">
        <v>3.8958559019383616E-2</v>
      </c>
      <c r="J20" s="53">
        <v>6.3574239206986615E-3</v>
      </c>
      <c r="N20" s="66" t="e">
        <f>HLOOKUP('入力(太陽光)'!$E$13,$B$2:$J$31,ROW()-1,0)</f>
        <v>#N/A</v>
      </c>
      <c r="Q20" s="44"/>
      <c r="R20" s="44"/>
      <c r="S20" s="44"/>
      <c r="T20" s="44"/>
      <c r="U20" s="44"/>
      <c r="V20" s="44"/>
      <c r="W20" s="44"/>
    </row>
    <row r="21" spans="1:30" x14ac:dyDescent="0.3">
      <c r="A21" s="10" t="s">
        <v>12</v>
      </c>
      <c r="B21" s="53">
        <v>4.1597680702017657E-2</v>
      </c>
      <c r="C21" s="53">
        <v>0.15343028986050727</v>
      </c>
      <c r="D21" s="53">
        <v>0.11178108197512375</v>
      </c>
      <c r="E21" s="53">
        <v>0.14652594804052024</v>
      </c>
      <c r="F21" s="53">
        <v>0.22077284046319368</v>
      </c>
      <c r="G21" s="53">
        <v>0.15485801696978785</v>
      </c>
      <c r="H21" s="53">
        <v>0.16582584063502862</v>
      </c>
      <c r="I21" s="53">
        <v>0.19803929813213916</v>
      </c>
      <c r="J21" s="53">
        <v>6.1399907238928186E-2</v>
      </c>
      <c r="N21" s="66" t="e">
        <f>HLOOKUP('入力(太陽光)'!$E$13,$B$2:$J$31,ROW()-1,0)</f>
        <v>#N/A</v>
      </c>
      <c r="Q21" s="44"/>
      <c r="R21" s="44"/>
      <c r="S21" s="44"/>
      <c r="T21" s="44"/>
      <c r="U21" s="44"/>
      <c r="V21" s="44"/>
      <c r="W21" s="44"/>
    </row>
    <row r="22" spans="1:30" x14ac:dyDescent="0.3">
      <c r="A22" s="10" t="s">
        <v>13</v>
      </c>
      <c r="B22" s="53">
        <v>6.1036235724230586E-2</v>
      </c>
      <c r="C22" s="53">
        <v>0.18676344191222136</v>
      </c>
      <c r="D22" s="53">
        <v>0.13641301615592386</v>
      </c>
      <c r="E22" s="53">
        <v>0.1722906546697506</v>
      </c>
      <c r="F22" s="53">
        <v>0.25264412613411341</v>
      </c>
      <c r="G22" s="53">
        <v>0.17804978568337285</v>
      </c>
      <c r="H22" s="53">
        <v>0.15380771315305383</v>
      </c>
      <c r="I22" s="53">
        <v>0.18414036063801642</v>
      </c>
      <c r="J22" s="53">
        <v>8.2780898067842168E-2</v>
      </c>
      <c r="N22" s="66" t="e">
        <f>HLOOKUP('入力(太陽光)'!$E$13,$B$2:$J$31,ROW()-1,0)</f>
        <v>#N/A</v>
      </c>
      <c r="Q22" s="44"/>
      <c r="R22" s="44"/>
      <c r="S22" s="44"/>
      <c r="T22" s="44"/>
      <c r="U22" s="44"/>
      <c r="V22" s="44"/>
      <c r="W22" s="44"/>
    </row>
    <row r="23" spans="1:30" x14ac:dyDescent="0.3">
      <c r="A23" s="10" t="s">
        <v>14</v>
      </c>
      <c r="B23" s="53">
        <v>8.4589943787555869E-2</v>
      </c>
      <c r="C23" s="53">
        <v>0.18933658954366564</v>
      </c>
      <c r="D23" s="53">
        <v>0.21302090654153916</v>
      </c>
      <c r="E23" s="53">
        <v>0.21072139272505136</v>
      </c>
      <c r="F23" s="53">
        <v>0.28925737083808251</v>
      </c>
      <c r="G23" s="53">
        <v>0.23196084836629374</v>
      </c>
      <c r="H23" s="53">
        <v>0.25261943004003501</v>
      </c>
      <c r="I23" s="53">
        <v>0.28035035794231772</v>
      </c>
      <c r="J23" s="53">
        <v>0.11829609298577888</v>
      </c>
      <c r="N23" s="66" t="e">
        <f>HLOOKUP('入力(太陽光)'!$E$13,$B$2:$J$31,ROW()-1,0)</f>
        <v>#N/A</v>
      </c>
      <c r="Q23" s="44"/>
      <c r="R23" s="44"/>
      <c r="S23" s="44"/>
      <c r="T23" s="44"/>
      <c r="U23" s="44"/>
      <c r="V23" s="44"/>
      <c r="W23" s="44"/>
    </row>
    <row r="24" spans="1:30" x14ac:dyDescent="0.3">
      <c r="A24" s="10" t="s">
        <v>15</v>
      </c>
      <c r="B24" s="53">
        <v>8.3601568454698405E-2</v>
      </c>
      <c r="C24" s="53">
        <v>0.23701565074908462</v>
      </c>
      <c r="D24" s="53">
        <v>0.22615331444361333</v>
      </c>
      <c r="E24" s="53">
        <v>0.26668615166341897</v>
      </c>
      <c r="F24" s="53">
        <v>0.34232516562904836</v>
      </c>
      <c r="G24" s="53">
        <v>0.267383371344043</v>
      </c>
      <c r="H24" s="53">
        <v>0.26696085946784853</v>
      </c>
      <c r="I24" s="53">
        <v>0.31038754167257343</v>
      </c>
      <c r="J24" s="53">
        <v>0.11884773781902856</v>
      </c>
      <c r="N24" s="66" t="e">
        <f>HLOOKUP('入力(太陽光)'!$E$13,$B$2:$J$31,ROW()-1,0)</f>
        <v>#N/A</v>
      </c>
      <c r="Q24" s="44"/>
      <c r="R24" s="44"/>
      <c r="S24" s="44"/>
      <c r="T24" s="44"/>
      <c r="U24" s="44"/>
      <c r="V24" s="44"/>
      <c r="W24" s="44"/>
    </row>
    <row r="25" spans="1:30" x14ac:dyDescent="0.3">
      <c r="A25" s="10" t="s">
        <v>16</v>
      </c>
      <c r="B25" s="53">
        <v>3.3561017521449167E-2</v>
      </c>
      <c r="C25" s="53">
        <v>0.14790655640020961</v>
      </c>
      <c r="D25" s="53">
        <v>0.14228979980429377</v>
      </c>
      <c r="E25" s="53">
        <v>0.15763663796881011</v>
      </c>
      <c r="F25" s="53">
        <v>0.21646706077661604</v>
      </c>
      <c r="G25" s="53">
        <v>0.16779284505040298</v>
      </c>
      <c r="H25" s="53">
        <v>0.15066196560855982</v>
      </c>
      <c r="I25" s="53">
        <v>0.19637906333382651</v>
      </c>
      <c r="J25" s="53">
        <v>8.4458180128595656E-2</v>
      </c>
      <c r="N25" s="66" t="e">
        <f>HLOOKUP('入力(太陽光)'!$E$13,$B$2:$J$31,ROW()-1,0)</f>
        <v>#N/A</v>
      </c>
      <c r="Q25" s="44"/>
      <c r="R25" s="44"/>
      <c r="S25" s="44"/>
      <c r="T25" s="44"/>
      <c r="U25" s="44"/>
      <c r="V25" s="44"/>
      <c r="W25" s="44"/>
    </row>
    <row r="26" spans="1:30" x14ac:dyDescent="0.3">
      <c r="A26" s="10" t="s">
        <v>17</v>
      </c>
      <c r="B26" s="53">
        <v>8.5623495808769354E-3</v>
      </c>
      <c r="C26" s="53">
        <v>9.9110295777295257E-2</v>
      </c>
      <c r="D26" s="53">
        <v>6.5504478001411168E-2</v>
      </c>
      <c r="E26" s="53">
        <v>8.9316319327902099E-2</v>
      </c>
      <c r="F26" s="53">
        <v>0.13429256618589303</v>
      </c>
      <c r="G26" s="53">
        <v>9.9320805899401801E-2</v>
      </c>
      <c r="H26" s="53">
        <v>0.10125571070218491</v>
      </c>
      <c r="I26" s="53">
        <v>0.12829335819466328</v>
      </c>
      <c r="J26" s="53">
        <v>4.8061885135085206E-2</v>
      </c>
      <c r="N26" s="66" t="e">
        <f>HLOOKUP('入力(太陽光)'!$E$13,$B$2:$J$31,ROW()-1,0)</f>
        <v>#N/A</v>
      </c>
      <c r="Q26" s="44"/>
      <c r="R26" s="44"/>
      <c r="S26" s="44"/>
      <c r="T26" s="44"/>
      <c r="U26" s="44"/>
      <c r="V26" s="44"/>
      <c r="W26" s="44"/>
    </row>
    <row r="27" spans="1:30" x14ac:dyDescent="0.3">
      <c r="A27" s="10" t="s">
        <v>18</v>
      </c>
      <c r="B27" s="53">
        <v>5.3477109461337853E-3</v>
      </c>
      <c r="C27" s="53">
        <v>1.0863278131247255E-2</v>
      </c>
      <c r="D27" s="53">
        <v>4.2757237435588694E-3</v>
      </c>
      <c r="E27" s="53">
        <v>3.5337603807317447E-3</v>
      </c>
      <c r="F27" s="53">
        <v>6.0547877384723465E-3</v>
      </c>
      <c r="G27" s="53">
        <v>3.3092740484935578E-3</v>
      </c>
      <c r="H27" s="53">
        <v>3.3434288815736347E-3</v>
      </c>
      <c r="I27" s="53">
        <v>4.4853826412236484E-3</v>
      </c>
      <c r="J27" s="53">
        <v>1.2905546642723584E-3</v>
      </c>
      <c r="N27" s="66" t="e">
        <f>HLOOKUP('入力(太陽光)'!$E$13,$B$2:$J$31,ROW()-1,0)</f>
        <v>#N/A</v>
      </c>
      <c r="Q27" s="44"/>
      <c r="R27" s="44"/>
      <c r="S27" s="44"/>
      <c r="T27" s="44"/>
      <c r="U27" s="44"/>
      <c r="V27" s="44"/>
      <c r="W27" s="44"/>
    </row>
    <row r="28" spans="1:30" x14ac:dyDescent="0.3">
      <c r="A28" s="10" t="s">
        <v>19</v>
      </c>
      <c r="B28" s="53">
        <v>4.8425761637871561E-3</v>
      </c>
      <c r="C28" s="53">
        <v>1.3836428105874992E-2</v>
      </c>
      <c r="D28" s="53">
        <v>7.8166437338762218E-3</v>
      </c>
      <c r="E28" s="53">
        <v>4.1104892810227146E-2</v>
      </c>
      <c r="F28" s="53">
        <v>2.3693703149579682E-2</v>
      </c>
      <c r="G28" s="53">
        <v>3.6323469165298473E-2</v>
      </c>
      <c r="H28" s="53">
        <v>3.2977779258543713E-2</v>
      </c>
      <c r="I28" s="53">
        <v>4.6552477192978232E-2</v>
      </c>
      <c r="J28" s="53">
        <v>1.2552751386627018E-2</v>
      </c>
      <c r="N28" s="66" t="e">
        <f>HLOOKUP('入力(太陽光)'!$E$13,$B$2:$J$31,ROW()-1,0)</f>
        <v>#N/A</v>
      </c>
      <c r="Q28" s="44"/>
      <c r="R28" s="44"/>
      <c r="S28" s="44"/>
      <c r="T28" s="44"/>
      <c r="U28" s="44"/>
      <c r="V28" s="44"/>
      <c r="W28" s="44"/>
    </row>
    <row r="29" spans="1:30" x14ac:dyDescent="0.3">
      <c r="A29" s="10" t="s">
        <v>20</v>
      </c>
      <c r="B29" s="53">
        <v>1.3464301150216764E-2</v>
      </c>
      <c r="C29" s="53">
        <v>4.5624884019410374E-2</v>
      </c>
      <c r="D29" s="53">
        <v>2.642958359536841E-2</v>
      </c>
      <c r="E29" s="53">
        <v>6.4848408844317126E-2</v>
      </c>
      <c r="F29" s="53">
        <v>2.9511780687105769E-2</v>
      </c>
      <c r="G29" s="53">
        <v>4.9804272675503601E-2</v>
      </c>
      <c r="H29" s="53">
        <v>5.3010914010782041E-2</v>
      </c>
      <c r="I29" s="53">
        <v>6.7611111838769847E-2</v>
      </c>
      <c r="J29" s="53">
        <v>3.0174323155171278E-2</v>
      </c>
      <c r="N29" s="66" t="e">
        <f>HLOOKUP('入力(太陽光)'!$E$13,$B$2:$J$31,ROW()-1,0)</f>
        <v>#N/A</v>
      </c>
      <c r="Q29" s="44"/>
      <c r="R29" s="44"/>
      <c r="S29" s="44"/>
      <c r="T29" s="44"/>
      <c r="U29" s="44"/>
      <c r="V29" s="44"/>
      <c r="W29" s="44"/>
    </row>
    <row r="30" spans="1:30" x14ac:dyDescent="0.3">
      <c r="A30" s="10" t="s">
        <v>21</v>
      </c>
      <c r="B30" s="53">
        <v>1.3758213033362261E-2</v>
      </c>
      <c r="C30" s="53">
        <v>1.3527492034927528E-2</v>
      </c>
      <c r="D30" s="53">
        <v>8.691595039355066E-3</v>
      </c>
      <c r="E30" s="53">
        <v>2.9275210398960652E-2</v>
      </c>
      <c r="F30" s="53">
        <v>1.3097437423432825E-2</v>
      </c>
      <c r="G30" s="53">
        <v>3.1058721680556071E-2</v>
      </c>
      <c r="H30" s="53">
        <v>2.5426542261485746E-2</v>
      </c>
      <c r="I30" s="53">
        <v>3.5703401562723822E-2</v>
      </c>
      <c r="J30" s="53">
        <v>1.1681677540771944E-2</v>
      </c>
      <c r="N30" s="66" t="e">
        <f>HLOOKUP('入力(太陽光)'!$E$13,$B$2:$J$31,ROW()-1,0)</f>
        <v>#N/A</v>
      </c>
      <c r="Q30" s="1" t="s">
        <v>76</v>
      </c>
    </row>
    <row r="31" spans="1:30" x14ac:dyDescent="0.3">
      <c r="A31" s="10" t="s">
        <v>22</v>
      </c>
      <c r="B31" s="53">
        <v>8.9296309508896648E-3</v>
      </c>
      <c r="C31" s="53">
        <v>2.1130389776738499E-2</v>
      </c>
      <c r="D31" s="53">
        <v>8.8580407252395448E-3</v>
      </c>
      <c r="E31" s="53">
        <v>2.1262734149254711E-2</v>
      </c>
      <c r="F31" s="53">
        <v>3.8038592138919428E-2</v>
      </c>
      <c r="G31" s="53">
        <v>2.5829410838475338E-2</v>
      </c>
      <c r="H31" s="53">
        <v>2.2257339020341774E-2</v>
      </c>
      <c r="I31" s="53">
        <v>3.2307805286055431E-2</v>
      </c>
      <c r="J31" s="53">
        <v>7.928270134240932E-3</v>
      </c>
      <c r="N31" s="66" t="e">
        <f>HLOOKUP('入力(太陽光)'!$E$13,$B$2:$J$31,ROW()-1,0)</f>
        <v>#N/A</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IF('【調達AX】入力(太陽光)'!$E$13=B$2,B20*'【調達AX】入力(太陽光)'!$E$15/1000,0)</f>
        <v>0</v>
      </c>
      <c r="C34" s="54">
        <f>IF('【調達AX】入力(太陽光)'!$E$13=C$2,C20*'【調達AX】入力(太陽光)'!$E$15/1000,0)</f>
        <v>0</v>
      </c>
      <c r="D34" s="54">
        <f>IF('【調達AX】入力(太陽光)'!$E$13=D$2,D20*'【調達AX】入力(太陽光)'!$E$15/1000,0)</f>
        <v>0</v>
      </c>
      <c r="E34" s="54">
        <f>IF('【調達AX】入力(太陽光)'!$E$13=E$2,E20*'【調達AX】入力(太陽光)'!$E$15/1000,0)</f>
        <v>0</v>
      </c>
      <c r="F34" s="54">
        <f>IF('【調達AX】入力(太陽光)'!$E$13=F$2,F20*'【調達AX】入力(太陽光)'!$E$15/1000,0)</f>
        <v>0</v>
      </c>
      <c r="G34" s="54">
        <f>IF('【調達AX】入力(太陽光)'!$E$13=G$2,G20*'【調達AX】入力(太陽光)'!$E$15/1000,0)</f>
        <v>0</v>
      </c>
      <c r="H34" s="54">
        <f>IF('【調達AX】入力(太陽光)'!$E$13=H$2,H20*'【調達AX】入力(太陽光)'!$E$15/1000,0)</f>
        <v>0</v>
      </c>
      <c r="I34" s="54">
        <f>IF('【調達AX】入力(太陽光)'!$E$13=I$2,I20*'【調達AX】入力(太陽光)'!$E$15/1000,0)</f>
        <v>0</v>
      </c>
      <c r="J34" s="55">
        <f>IF('【調達AX】入力(太陽光)'!$E$13=J$2,J20*'【調達AX】入力(太陽光)'!$E$15/1000,0)</f>
        <v>0</v>
      </c>
      <c r="K34" s="56">
        <f>SUM(B34:J34)</f>
        <v>0</v>
      </c>
      <c r="L34" s="57">
        <f>MIN($K$34:$K$45)</f>
        <v>0</v>
      </c>
      <c r="N34" s="64">
        <f>K34*1000</f>
        <v>0</v>
      </c>
      <c r="Q34" s="10" t="s">
        <v>11</v>
      </c>
      <c r="R34" s="54">
        <f>IF('【調達AX】入力(太陽光)'!$E$13=B$2,B20*'【調達AX】入力(太陽光)'!$E$23/1000,0)</f>
        <v>0</v>
      </c>
      <c r="S34" s="54">
        <f>IF('【調達AX】入力(太陽光)'!$E$13=C$2,C20*'【調達AX】入力(太陽光)'!$E$23/1000,0)</f>
        <v>0</v>
      </c>
      <c r="T34" s="54">
        <f>IF('【調達AX】入力(太陽光)'!$E$13=D$2,D20*'【調達AX】入力(太陽光)'!$E$23/1000,0)</f>
        <v>0</v>
      </c>
      <c r="U34" s="54">
        <f>IF('【調達AX】入力(太陽光)'!$E$13=E$2,E20*'【調達AX】入力(太陽光)'!$E$23/1000,0)</f>
        <v>0</v>
      </c>
      <c r="V34" s="54">
        <f>IF('【調達AX】入力(太陽光)'!$E$13=F$2,F20*'【調達AX】入力(太陽光)'!$E$23/1000,0)</f>
        <v>0</v>
      </c>
      <c r="W34" s="54">
        <f>IF('【調達AX】入力(太陽光)'!$E$13=G$2,G20*'【調達AX】入力(太陽光)'!$E$23/1000,0)</f>
        <v>0</v>
      </c>
      <c r="X34" s="54">
        <f>IF('【調達AX】入力(太陽光)'!$E$13=H$2,H20*'【調達AX】入力(太陽光)'!$E$23/1000,0)</f>
        <v>0</v>
      </c>
      <c r="Y34" s="54">
        <f>IF('【調達AX】入力(太陽光)'!$E$13=I$2,I20*'【調達AX】入力(太陽光)'!$E$23/1000,0)</f>
        <v>0</v>
      </c>
      <c r="Z34" s="55">
        <f>IF('【調達AX】入力(太陽光)'!$E$13=J$2,J20*'【調達AX】入力(太陽光)'!$E$23/1000,0)</f>
        <v>0</v>
      </c>
      <c r="AA34" s="56">
        <f>SUM(R34:Z34)</f>
        <v>0</v>
      </c>
      <c r="AB34" s="57">
        <f>MIN($AA$34:$AA$45)</f>
        <v>0</v>
      </c>
      <c r="AD34" s="64">
        <f>AA34*1000</f>
        <v>0</v>
      </c>
    </row>
    <row r="35" spans="1:30" x14ac:dyDescent="0.3">
      <c r="A35" s="10" t="s">
        <v>12</v>
      </c>
      <c r="B35" s="54">
        <f>IF('【調達AX】入力(太陽光)'!$E$13=B$2,B21*'【調達AX】入力(太陽光)'!$E$15/1000,0)</f>
        <v>0</v>
      </c>
      <c r="C35" s="54">
        <f>IF('【調達AX】入力(太陽光)'!$E$13=C$2,C21*'【調達AX】入力(太陽光)'!$E$15/1000,0)</f>
        <v>0</v>
      </c>
      <c r="D35" s="54">
        <f>IF('【調達AX】入力(太陽光)'!$E$13=D$2,D21*'【調達AX】入力(太陽光)'!$E$15/1000,0)</f>
        <v>0</v>
      </c>
      <c r="E35" s="54">
        <f>IF('【調達AX】入力(太陽光)'!$E$13=E$2,E21*'【調達AX】入力(太陽光)'!$E$15/1000,0)</f>
        <v>0</v>
      </c>
      <c r="F35" s="54">
        <f>IF('【調達AX】入力(太陽光)'!$E$13=F$2,F21*'【調達AX】入力(太陽光)'!$E$15/1000,0)</f>
        <v>0</v>
      </c>
      <c r="G35" s="54">
        <f>IF('【調達AX】入力(太陽光)'!$E$13=G$2,G21*'【調達AX】入力(太陽光)'!$E$15/1000,0)</f>
        <v>0</v>
      </c>
      <c r="H35" s="54">
        <f>IF('【調達AX】入力(太陽光)'!$E$13=H$2,H21*'【調達AX】入力(太陽光)'!$E$15/1000,0)</f>
        <v>0</v>
      </c>
      <c r="I35" s="54">
        <f>IF('【調達AX】入力(太陽光)'!$E$13=I$2,I21*'【調達AX】入力(太陽光)'!$E$15/1000,0)</f>
        <v>0</v>
      </c>
      <c r="J35" s="55">
        <f>IF('【調達AX】入力(太陽光)'!$E$13=J$2,J21*'【調達AX】入力(太陽光)'!$E$15/1000,0)</f>
        <v>0</v>
      </c>
      <c r="K35" s="56">
        <f t="shared" ref="K35:K45" si="0">SUM(B35:J35)</f>
        <v>0</v>
      </c>
      <c r="L35" s="57">
        <f t="shared" ref="L35:L45" si="1">MIN($K$34:$K$45)</f>
        <v>0</v>
      </c>
      <c r="N35" s="64">
        <f t="shared" ref="N35:N45" si="2">K35*1000</f>
        <v>0</v>
      </c>
      <c r="Q35" s="10" t="s">
        <v>12</v>
      </c>
      <c r="R35" s="54">
        <f>IF('【調達AX】入力(太陽光)'!$E$13=B$2,B21*'【調達AX】入力(太陽光)'!$F$23/1000,0)</f>
        <v>0</v>
      </c>
      <c r="S35" s="54">
        <f>IF('【調達AX】入力(太陽光)'!$E$13=C$2,C21*'【調達AX】入力(太陽光)'!$F$23/1000,0)</f>
        <v>0</v>
      </c>
      <c r="T35" s="54">
        <f>IF('【調達AX】入力(太陽光)'!$E$13=D$2,D21*'【調達AX】入力(太陽光)'!$F$23/1000,0)</f>
        <v>0</v>
      </c>
      <c r="U35" s="54">
        <f>IF('【調達AX】入力(太陽光)'!$E$13=E$2,E21*'【調達AX】入力(太陽光)'!$F$23/1000,0)</f>
        <v>0</v>
      </c>
      <c r="V35" s="54">
        <f>IF('【調達AX】入力(太陽光)'!$E$13=F$2,F21*'【調達AX】入力(太陽光)'!$F$23/1000,0)</f>
        <v>0</v>
      </c>
      <c r="W35" s="54">
        <f>IF('【調達AX】入力(太陽光)'!$E$13=G$2,G21*'【調達AX】入力(太陽光)'!$F$23/1000,0)</f>
        <v>0</v>
      </c>
      <c r="X35" s="54">
        <f>IF('【調達AX】入力(太陽光)'!$E$13=H$2,H21*'【調達AX】入力(太陽光)'!$F$23/1000,0)</f>
        <v>0</v>
      </c>
      <c r="Y35" s="54">
        <f>IF('【調達AX】入力(太陽光)'!$E$13=I$2,I21*'【調達AX】入力(太陽光)'!$F$23/1000,0)</f>
        <v>0</v>
      </c>
      <c r="Z35" s="55">
        <f>IF('【調達AX】入力(太陽光)'!$E$13=J$2,J21*'【調達AX】入力(太陽光)'!$F$23/1000,0)</f>
        <v>0</v>
      </c>
      <c r="AA35" s="56">
        <f t="shared" ref="AA35:AA44" si="3">SUM(R35:Z35)</f>
        <v>0</v>
      </c>
      <c r="AB35" s="57">
        <f t="shared" ref="AB35:AB45" si="4">MIN($AA$34:$AA$45)</f>
        <v>0</v>
      </c>
      <c r="AD35" s="64">
        <f t="shared" ref="AD35:AD45" si="5">AA35*1000</f>
        <v>0</v>
      </c>
    </row>
    <row r="36" spans="1:30" x14ac:dyDescent="0.3">
      <c r="A36" s="10" t="s">
        <v>13</v>
      </c>
      <c r="B36" s="54">
        <f>IF('【調達AX】入力(太陽光)'!$E$13=B$2,B22*'【調達AX】入力(太陽光)'!$E$15/1000,0)</f>
        <v>0</v>
      </c>
      <c r="C36" s="54">
        <f>IF('【調達AX】入力(太陽光)'!$E$13=C$2,C22*'【調達AX】入力(太陽光)'!$E$15/1000,0)</f>
        <v>0</v>
      </c>
      <c r="D36" s="54">
        <f>IF('【調達AX】入力(太陽光)'!$E$13=D$2,D22*'【調達AX】入力(太陽光)'!$E$15/1000,0)</f>
        <v>0</v>
      </c>
      <c r="E36" s="54">
        <f>IF('【調達AX】入力(太陽光)'!$E$13=E$2,E22*'【調達AX】入力(太陽光)'!$E$15/1000,0)</f>
        <v>0</v>
      </c>
      <c r="F36" s="54">
        <f>IF('【調達AX】入力(太陽光)'!$E$13=F$2,F22*'【調達AX】入力(太陽光)'!$E$15/1000,0)</f>
        <v>0</v>
      </c>
      <c r="G36" s="54">
        <f>IF('【調達AX】入力(太陽光)'!$E$13=G$2,G22*'【調達AX】入力(太陽光)'!$E$15/1000,0)</f>
        <v>0</v>
      </c>
      <c r="H36" s="54">
        <f>IF('【調達AX】入力(太陽光)'!$E$13=H$2,H22*'【調達AX】入力(太陽光)'!$E$15/1000,0)</f>
        <v>0</v>
      </c>
      <c r="I36" s="54">
        <f>IF('【調達AX】入力(太陽光)'!$E$13=I$2,I22*'【調達AX】入力(太陽光)'!$E$15/1000,0)</f>
        <v>0</v>
      </c>
      <c r="J36" s="55">
        <f>IF('【調達AX】入力(太陽光)'!$E$13=J$2,J22*'【調達AX】入力(太陽光)'!$E$15/1000,0)</f>
        <v>0</v>
      </c>
      <c r="K36" s="56">
        <f t="shared" si="0"/>
        <v>0</v>
      </c>
      <c r="L36" s="57">
        <f t="shared" si="1"/>
        <v>0</v>
      </c>
      <c r="N36" s="64">
        <f t="shared" si="2"/>
        <v>0</v>
      </c>
      <c r="Q36" s="10" t="s">
        <v>13</v>
      </c>
      <c r="R36" s="54">
        <f>IF('【調達AX】入力(太陽光)'!$E$13=B$2,B22*'【調達AX】入力(太陽光)'!$G$23/1000,0)</f>
        <v>0</v>
      </c>
      <c r="S36" s="54">
        <f>IF('【調達AX】入力(太陽光)'!$E$13=C$2,C22*'【調達AX】入力(太陽光)'!$G$23/1000,0)</f>
        <v>0</v>
      </c>
      <c r="T36" s="54">
        <f>IF('【調達AX】入力(太陽光)'!$E$13=D$2,D22*'【調達AX】入力(太陽光)'!$G$23/1000,0)</f>
        <v>0</v>
      </c>
      <c r="U36" s="54">
        <f>IF('【調達AX】入力(太陽光)'!$E$13=E$2,E22*'【調達AX】入力(太陽光)'!$G$23/1000,0)</f>
        <v>0</v>
      </c>
      <c r="V36" s="54">
        <f>IF('【調達AX】入力(太陽光)'!$E$13=F$2,F22*'【調達AX】入力(太陽光)'!$G$23/1000,0)</f>
        <v>0</v>
      </c>
      <c r="W36" s="54">
        <f>IF('【調達AX】入力(太陽光)'!$E$13=G$2,G22*'【調達AX】入力(太陽光)'!$G$23/1000,0)</f>
        <v>0</v>
      </c>
      <c r="X36" s="54">
        <f>IF('【調達AX】入力(太陽光)'!$E$13=H$2,H22*'【調達AX】入力(太陽光)'!$G$23/1000,0)</f>
        <v>0</v>
      </c>
      <c r="Y36" s="54">
        <f>IF('【調達AX】入力(太陽光)'!$E$13=I$2,I22*'【調達AX】入力(太陽光)'!$G$23/1000,0)</f>
        <v>0</v>
      </c>
      <c r="Z36" s="55">
        <f>IF('【調達AX】入力(太陽光)'!$E$13=J$2,J22*'【調達AX】入力(太陽光)'!$G$23/1000,0)</f>
        <v>0</v>
      </c>
      <c r="AA36" s="56">
        <f t="shared" si="3"/>
        <v>0</v>
      </c>
      <c r="AB36" s="57">
        <f>MIN($AA$34:$AA$45)</f>
        <v>0</v>
      </c>
      <c r="AD36" s="64">
        <f t="shared" si="5"/>
        <v>0</v>
      </c>
    </row>
    <row r="37" spans="1:30" x14ac:dyDescent="0.3">
      <c r="A37" s="10" t="s">
        <v>14</v>
      </c>
      <c r="B37" s="54">
        <f>IF('【調達AX】入力(太陽光)'!$E$13=B$2,B23*'【調達AX】入力(太陽光)'!$E$15/1000,0)</f>
        <v>0</v>
      </c>
      <c r="C37" s="54">
        <f>IF('【調達AX】入力(太陽光)'!$E$13=C$2,C23*'【調達AX】入力(太陽光)'!$E$15/1000,0)</f>
        <v>0</v>
      </c>
      <c r="D37" s="54">
        <f>IF('【調達AX】入力(太陽光)'!$E$13=D$2,D23*'【調達AX】入力(太陽光)'!$E$15/1000,0)</f>
        <v>0</v>
      </c>
      <c r="E37" s="54">
        <f>IF('【調達AX】入力(太陽光)'!$E$13=E$2,E23*'【調達AX】入力(太陽光)'!$E$15/1000,0)</f>
        <v>0</v>
      </c>
      <c r="F37" s="54">
        <f>IF('【調達AX】入力(太陽光)'!$E$13=F$2,F23*'【調達AX】入力(太陽光)'!$E$15/1000,0)</f>
        <v>0</v>
      </c>
      <c r="G37" s="54">
        <f>IF('【調達AX】入力(太陽光)'!$E$13=G$2,G23*'【調達AX】入力(太陽光)'!$E$15/1000,0)</f>
        <v>0</v>
      </c>
      <c r="H37" s="54">
        <f>IF('【調達AX】入力(太陽光)'!$E$13=H$2,H23*'【調達AX】入力(太陽光)'!$E$15/1000,0)</f>
        <v>0</v>
      </c>
      <c r="I37" s="54">
        <f>IF('【調達AX】入力(太陽光)'!$E$13=I$2,I23*'【調達AX】入力(太陽光)'!$E$15/1000,0)</f>
        <v>0</v>
      </c>
      <c r="J37" s="55">
        <f>IF('【調達AX】入力(太陽光)'!$E$13=J$2,J23*'【調達AX】入力(太陽光)'!$E$15/1000,0)</f>
        <v>0</v>
      </c>
      <c r="K37" s="56">
        <f t="shared" si="0"/>
        <v>0</v>
      </c>
      <c r="L37" s="57">
        <f t="shared" si="1"/>
        <v>0</v>
      </c>
      <c r="N37" s="64">
        <f t="shared" si="2"/>
        <v>0</v>
      </c>
      <c r="Q37" s="10" t="s">
        <v>14</v>
      </c>
      <c r="R37" s="54">
        <f>IF('【調達AX】入力(太陽光)'!$E$13=B$2,B23*'【調達AX】入力(太陽光)'!$H$23/1000,0)</f>
        <v>0</v>
      </c>
      <c r="S37" s="54">
        <f>IF('【調達AX】入力(太陽光)'!$E$13=C$2,C23*'【調達AX】入力(太陽光)'!$H$23/1000,0)</f>
        <v>0</v>
      </c>
      <c r="T37" s="54">
        <f>IF('【調達AX】入力(太陽光)'!$E$13=D$2,D23*'【調達AX】入力(太陽光)'!$H$23/1000,0)</f>
        <v>0</v>
      </c>
      <c r="U37" s="54">
        <f>IF('【調達AX】入力(太陽光)'!$E$13=E$2,E23*'【調達AX】入力(太陽光)'!$H$23/1000,0)</f>
        <v>0</v>
      </c>
      <c r="V37" s="54">
        <f>IF('【調達AX】入力(太陽光)'!$E$13=F$2,F23*'【調達AX】入力(太陽光)'!$H$23/1000,0)</f>
        <v>0</v>
      </c>
      <c r="W37" s="54">
        <f>IF('【調達AX】入力(太陽光)'!$E$13=G$2,G23*'【調達AX】入力(太陽光)'!$H$23/1000,0)</f>
        <v>0</v>
      </c>
      <c r="X37" s="54">
        <f>IF('【調達AX】入力(太陽光)'!$E$13=H$2,H23*'【調達AX】入力(太陽光)'!$H$23/1000,0)</f>
        <v>0</v>
      </c>
      <c r="Y37" s="54">
        <f>IF('【調達AX】入力(太陽光)'!$E$13=I$2,I23*'【調達AX】入力(太陽光)'!$H$23/1000,0)</f>
        <v>0</v>
      </c>
      <c r="Z37" s="55">
        <f>IF('【調達AX】入力(太陽光)'!$E$13=J$2,J23*'【調達AX】入力(太陽光)'!$H$23/1000,0)</f>
        <v>0</v>
      </c>
      <c r="AA37" s="56">
        <f t="shared" si="3"/>
        <v>0</v>
      </c>
      <c r="AB37" s="57">
        <f t="shared" si="4"/>
        <v>0</v>
      </c>
      <c r="AD37" s="64">
        <f t="shared" si="5"/>
        <v>0</v>
      </c>
    </row>
    <row r="38" spans="1:30" x14ac:dyDescent="0.3">
      <c r="A38" s="10" t="s">
        <v>15</v>
      </c>
      <c r="B38" s="54">
        <f>IF('【調達AX】入力(太陽光)'!$E$13=B$2,B24*'【調達AX】入力(太陽光)'!$E$15/1000,0)</f>
        <v>0</v>
      </c>
      <c r="C38" s="54">
        <f>IF('【調達AX】入力(太陽光)'!$E$13=C$2,C24*'【調達AX】入力(太陽光)'!$E$15/1000,0)</f>
        <v>0</v>
      </c>
      <c r="D38" s="54">
        <f>IF('【調達AX】入力(太陽光)'!$E$13=D$2,D24*'【調達AX】入力(太陽光)'!$E$15/1000,0)</f>
        <v>0</v>
      </c>
      <c r="E38" s="54">
        <f>IF('【調達AX】入力(太陽光)'!$E$13=E$2,E24*'【調達AX】入力(太陽光)'!$E$15/1000,0)</f>
        <v>0</v>
      </c>
      <c r="F38" s="54">
        <f>IF('【調達AX】入力(太陽光)'!$E$13=F$2,F24*'【調達AX】入力(太陽光)'!$E$15/1000,0)</f>
        <v>0</v>
      </c>
      <c r="G38" s="54">
        <f>IF('【調達AX】入力(太陽光)'!$E$13=G$2,G24*'【調達AX】入力(太陽光)'!$E$15/1000,0)</f>
        <v>0</v>
      </c>
      <c r="H38" s="54">
        <f>IF('【調達AX】入力(太陽光)'!$E$13=H$2,H24*'【調達AX】入力(太陽光)'!$E$15/1000,0)</f>
        <v>0</v>
      </c>
      <c r="I38" s="54">
        <f>IF('【調達AX】入力(太陽光)'!$E$13=I$2,I24*'【調達AX】入力(太陽光)'!$E$15/1000,0)</f>
        <v>0</v>
      </c>
      <c r="J38" s="55">
        <f>IF('【調達AX】入力(太陽光)'!$E$13=J$2,J24*'【調達AX】入力(太陽光)'!$E$15/1000,0)</f>
        <v>0</v>
      </c>
      <c r="K38" s="56">
        <f t="shared" si="0"/>
        <v>0</v>
      </c>
      <c r="L38" s="57">
        <f t="shared" si="1"/>
        <v>0</v>
      </c>
      <c r="N38" s="64">
        <f t="shared" si="2"/>
        <v>0</v>
      </c>
      <c r="Q38" s="10" t="s">
        <v>15</v>
      </c>
      <c r="R38" s="54">
        <f>IF('【調達AX】入力(太陽光)'!$E$13=B$2,B24*'【調達AX】入力(太陽光)'!$I$23/1000,0)</f>
        <v>0</v>
      </c>
      <c r="S38" s="54">
        <f>IF('【調達AX】入力(太陽光)'!$E$13=C$2,C24*'【調達AX】入力(太陽光)'!$I$23/1000,0)</f>
        <v>0</v>
      </c>
      <c r="T38" s="54">
        <f>IF('【調達AX】入力(太陽光)'!$E$13=D$2,D24*'【調達AX】入力(太陽光)'!$I$23/1000,0)</f>
        <v>0</v>
      </c>
      <c r="U38" s="54">
        <f>IF('【調達AX】入力(太陽光)'!$E$13=E$2,E24*'【調達AX】入力(太陽光)'!$I$23/1000,0)</f>
        <v>0</v>
      </c>
      <c r="V38" s="54">
        <f>IF('【調達AX】入力(太陽光)'!$E$13=F$2,F24*'【調達AX】入力(太陽光)'!$I$23/1000,0)</f>
        <v>0</v>
      </c>
      <c r="W38" s="54">
        <f>IF('【調達AX】入力(太陽光)'!$E$13=G$2,G24*'【調達AX】入力(太陽光)'!$I$23/1000,0)</f>
        <v>0</v>
      </c>
      <c r="X38" s="54">
        <f>IF('【調達AX】入力(太陽光)'!$E$13=H$2,H24*'【調達AX】入力(太陽光)'!$I$23/1000,0)</f>
        <v>0</v>
      </c>
      <c r="Y38" s="54">
        <f>IF('【調達AX】入力(太陽光)'!$E$13=I$2,I24*'【調達AX】入力(太陽光)'!$I$23/1000,0)</f>
        <v>0</v>
      </c>
      <c r="Z38" s="55">
        <f>IF('【調達AX】入力(太陽光)'!$E$13=J$2,J24*'【調達AX】入力(太陽光)'!$I$23/1000,0)</f>
        <v>0</v>
      </c>
      <c r="AA38" s="56">
        <f>SUM(R38:Z38)</f>
        <v>0</v>
      </c>
      <c r="AB38" s="57">
        <f t="shared" si="4"/>
        <v>0</v>
      </c>
      <c r="AD38" s="64">
        <f t="shared" si="5"/>
        <v>0</v>
      </c>
    </row>
    <row r="39" spans="1:30" x14ac:dyDescent="0.3">
      <c r="A39" s="10" t="s">
        <v>16</v>
      </c>
      <c r="B39" s="54">
        <f>IF('【調達AX】入力(太陽光)'!$E$13=B$2,B25*'【調達AX】入力(太陽光)'!$E$15/1000,0)</f>
        <v>0</v>
      </c>
      <c r="C39" s="54">
        <f>IF('【調達AX】入力(太陽光)'!$E$13=C$2,C25*'【調達AX】入力(太陽光)'!$E$15/1000,0)</f>
        <v>0</v>
      </c>
      <c r="D39" s="54">
        <f>IF('【調達AX】入力(太陽光)'!$E$13=D$2,D25*'【調達AX】入力(太陽光)'!$E$15/1000,0)</f>
        <v>0</v>
      </c>
      <c r="E39" s="54">
        <f>IF('【調達AX】入力(太陽光)'!$E$13=E$2,E25*'【調達AX】入力(太陽光)'!$E$15/1000,0)</f>
        <v>0</v>
      </c>
      <c r="F39" s="54">
        <f>IF('【調達AX】入力(太陽光)'!$E$13=F$2,F25*'【調達AX】入力(太陽光)'!$E$15/1000,0)</f>
        <v>0</v>
      </c>
      <c r="G39" s="54">
        <f>IF('【調達AX】入力(太陽光)'!$E$13=G$2,G25*'【調達AX】入力(太陽光)'!$E$15/1000,0)</f>
        <v>0</v>
      </c>
      <c r="H39" s="54">
        <f>IF('【調達AX】入力(太陽光)'!$E$13=H$2,H25*'【調達AX】入力(太陽光)'!$E$15/1000,0)</f>
        <v>0</v>
      </c>
      <c r="I39" s="54">
        <f>IF('【調達AX】入力(太陽光)'!$E$13=I$2,I25*'【調達AX】入力(太陽光)'!$E$15/1000,0)</f>
        <v>0</v>
      </c>
      <c r="J39" s="55">
        <f>IF('【調達AX】入力(太陽光)'!$E$13=J$2,J25*'【調達AX】入力(太陽光)'!$E$15/1000,0)</f>
        <v>0</v>
      </c>
      <c r="K39" s="56">
        <f t="shared" si="0"/>
        <v>0</v>
      </c>
      <c r="L39" s="57">
        <f t="shared" si="1"/>
        <v>0</v>
      </c>
      <c r="N39" s="64">
        <f t="shared" si="2"/>
        <v>0</v>
      </c>
      <c r="Q39" s="10" t="s">
        <v>16</v>
      </c>
      <c r="R39" s="54">
        <f>IF('【調達AX】入力(太陽光)'!$E$13=B$2,B25*'【調達AX】入力(太陽光)'!$J$23/1000,0)</f>
        <v>0</v>
      </c>
      <c r="S39" s="54">
        <f>IF('【調達AX】入力(太陽光)'!$E$13=C$2,C25*'【調達AX】入力(太陽光)'!$J$23/1000,0)</f>
        <v>0</v>
      </c>
      <c r="T39" s="54">
        <f>IF('【調達AX】入力(太陽光)'!$E$13=D$2,D25*'【調達AX】入力(太陽光)'!$J$23/1000,0)</f>
        <v>0</v>
      </c>
      <c r="U39" s="54">
        <f>IF('【調達AX】入力(太陽光)'!$E$13=E$2,E25*'【調達AX】入力(太陽光)'!$J$23/1000,0)</f>
        <v>0</v>
      </c>
      <c r="V39" s="54">
        <f>IF('【調達AX】入力(太陽光)'!$E$13=F$2,F25*'【調達AX】入力(太陽光)'!$J$23/1000,0)</f>
        <v>0</v>
      </c>
      <c r="W39" s="54">
        <f>IF('【調達AX】入力(太陽光)'!$E$13=G$2,G25*'【調達AX】入力(太陽光)'!$J$23/1000,0)</f>
        <v>0</v>
      </c>
      <c r="X39" s="54">
        <f>IF('【調達AX】入力(太陽光)'!$E$13=H$2,H25*'【調達AX】入力(太陽光)'!$J$23/1000,0)</f>
        <v>0</v>
      </c>
      <c r="Y39" s="54">
        <f>IF('【調達AX】入力(太陽光)'!$E$13=I$2,I25*'【調達AX】入力(太陽光)'!$J$23/1000,0)</f>
        <v>0</v>
      </c>
      <c r="Z39" s="55">
        <f>IF('【調達AX】入力(太陽光)'!$E$13=J$2,J25*'【調達AX】入力(太陽光)'!$J$23/1000,0)</f>
        <v>0</v>
      </c>
      <c r="AA39" s="56">
        <f t="shared" si="3"/>
        <v>0</v>
      </c>
      <c r="AB39" s="57">
        <f>MIN($AA$34:$AA$45)</f>
        <v>0</v>
      </c>
      <c r="AD39" s="64">
        <f t="shared" si="5"/>
        <v>0</v>
      </c>
    </row>
    <row r="40" spans="1:30" x14ac:dyDescent="0.3">
      <c r="A40" s="10" t="s">
        <v>17</v>
      </c>
      <c r="B40" s="54">
        <f>IF('【調達AX】入力(太陽光)'!$E$13=B$2,B26*'【調達AX】入力(太陽光)'!$E$15/1000,0)</f>
        <v>0</v>
      </c>
      <c r="C40" s="54">
        <f>IF('【調達AX】入力(太陽光)'!$E$13=C$2,C26*'【調達AX】入力(太陽光)'!$E$15/1000,0)</f>
        <v>0</v>
      </c>
      <c r="D40" s="54">
        <f>IF('【調達AX】入力(太陽光)'!$E$13=D$2,D26*'【調達AX】入力(太陽光)'!$E$15/1000,0)</f>
        <v>0</v>
      </c>
      <c r="E40" s="54">
        <f>IF('【調達AX】入力(太陽光)'!$E$13=E$2,E26*'【調達AX】入力(太陽光)'!$E$15/1000,0)</f>
        <v>0</v>
      </c>
      <c r="F40" s="54">
        <f>IF('【調達AX】入力(太陽光)'!$E$13=F$2,F26*'【調達AX】入力(太陽光)'!$E$15/1000,0)</f>
        <v>0</v>
      </c>
      <c r="G40" s="54">
        <f>IF('【調達AX】入力(太陽光)'!$E$13=G$2,G26*'【調達AX】入力(太陽光)'!$E$15/1000,0)</f>
        <v>0</v>
      </c>
      <c r="H40" s="54">
        <f>IF('【調達AX】入力(太陽光)'!$E$13=H$2,H26*'【調達AX】入力(太陽光)'!$E$15/1000,0)</f>
        <v>0</v>
      </c>
      <c r="I40" s="54">
        <f>IF('【調達AX】入力(太陽光)'!$E$13=I$2,I26*'【調達AX】入力(太陽光)'!$E$15/1000,0)</f>
        <v>0</v>
      </c>
      <c r="J40" s="55">
        <f>IF('【調達AX】入力(太陽光)'!$E$13=J$2,J26*'【調達AX】入力(太陽光)'!$E$15/1000,0)</f>
        <v>0</v>
      </c>
      <c r="K40" s="56">
        <f t="shared" si="0"/>
        <v>0</v>
      </c>
      <c r="L40" s="57">
        <f t="shared" si="1"/>
        <v>0</v>
      </c>
      <c r="N40" s="64">
        <f t="shared" si="2"/>
        <v>0</v>
      </c>
      <c r="Q40" s="10" t="s">
        <v>17</v>
      </c>
      <c r="R40" s="54">
        <f>IF('【調達AX】入力(太陽光)'!$E$13=B$2,B26*'【調達AX】入力(太陽光)'!$K$23/1000,0)</f>
        <v>0</v>
      </c>
      <c r="S40" s="54">
        <f>IF('【調達AX】入力(太陽光)'!$E$13=C$2,C26*'【調達AX】入力(太陽光)'!$K$23/1000,0)</f>
        <v>0</v>
      </c>
      <c r="T40" s="54">
        <f>IF('【調達AX】入力(太陽光)'!$E$13=D$2,D26*'【調達AX】入力(太陽光)'!$K$23/1000,0)</f>
        <v>0</v>
      </c>
      <c r="U40" s="54">
        <f>IF('【調達AX】入力(太陽光)'!$E$13=E$2,E26*'【調達AX】入力(太陽光)'!$K$23/1000,0)</f>
        <v>0</v>
      </c>
      <c r="V40" s="54">
        <f>IF('【調達AX】入力(太陽光)'!$E$13=F$2,F26*'【調達AX】入力(太陽光)'!$K$23/1000,0)</f>
        <v>0</v>
      </c>
      <c r="W40" s="54">
        <f>IF('【調達AX】入力(太陽光)'!$E$13=G$2,G26*'【調達AX】入力(太陽光)'!$K$23/1000,0)</f>
        <v>0</v>
      </c>
      <c r="X40" s="54">
        <f>IF('【調達AX】入力(太陽光)'!$E$13=H$2,H26*'【調達AX】入力(太陽光)'!$K$23/1000,0)</f>
        <v>0</v>
      </c>
      <c r="Y40" s="54">
        <f>IF('【調達AX】入力(太陽光)'!$E$13=I$2,I26*'【調達AX】入力(太陽光)'!$K$23/1000,0)</f>
        <v>0</v>
      </c>
      <c r="Z40" s="55">
        <f>IF('【調達AX】入力(太陽光)'!$E$13=J$2,J26*'【調達AX】入力(太陽光)'!$K$23/1000,0)</f>
        <v>0</v>
      </c>
      <c r="AA40" s="56">
        <f t="shared" si="3"/>
        <v>0</v>
      </c>
      <c r="AB40" s="57">
        <f t="shared" si="4"/>
        <v>0</v>
      </c>
      <c r="AD40" s="64">
        <f t="shared" si="5"/>
        <v>0</v>
      </c>
    </row>
    <row r="41" spans="1:30" x14ac:dyDescent="0.3">
      <c r="A41" s="10" t="s">
        <v>18</v>
      </c>
      <c r="B41" s="54">
        <f>IF('【調達AX】入力(太陽光)'!$E$13=B$2,B27*'【調達AX】入力(太陽光)'!$E$15/1000,0)</f>
        <v>0</v>
      </c>
      <c r="C41" s="54">
        <f>IF('【調達AX】入力(太陽光)'!$E$13=C$2,C27*'【調達AX】入力(太陽光)'!$E$15/1000,0)</f>
        <v>0</v>
      </c>
      <c r="D41" s="54">
        <f>IF('【調達AX】入力(太陽光)'!$E$13=D$2,D27*'【調達AX】入力(太陽光)'!$E$15/1000,0)</f>
        <v>0</v>
      </c>
      <c r="E41" s="54">
        <f>IF('【調達AX】入力(太陽光)'!$E$13=E$2,E27*'【調達AX】入力(太陽光)'!$E$15/1000,0)</f>
        <v>0</v>
      </c>
      <c r="F41" s="54">
        <f>IF('【調達AX】入力(太陽光)'!$E$13=F$2,F27*'【調達AX】入力(太陽光)'!$E$15/1000,0)</f>
        <v>0</v>
      </c>
      <c r="G41" s="54">
        <f>IF('【調達AX】入力(太陽光)'!$E$13=G$2,G27*'【調達AX】入力(太陽光)'!$E$15/1000,0)</f>
        <v>0</v>
      </c>
      <c r="H41" s="54">
        <f>IF('【調達AX】入力(太陽光)'!$E$13=H$2,H27*'【調達AX】入力(太陽光)'!$E$15/1000,0)</f>
        <v>0</v>
      </c>
      <c r="I41" s="54">
        <f>IF('【調達AX】入力(太陽光)'!$E$13=I$2,I27*'【調達AX】入力(太陽光)'!$E$15/1000,0)</f>
        <v>0</v>
      </c>
      <c r="J41" s="55">
        <f>IF('【調達AX】入力(太陽光)'!$E$13=J$2,J27*'【調達AX】入力(太陽光)'!$E$15/1000,0)</f>
        <v>0</v>
      </c>
      <c r="K41" s="56">
        <f t="shared" si="0"/>
        <v>0</v>
      </c>
      <c r="L41" s="57">
        <f t="shared" si="1"/>
        <v>0</v>
      </c>
      <c r="N41" s="64">
        <f t="shared" si="2"/>
        <v>0</v>
      </c>
      <c r="Q41" s="10" t="s">
        <v>18</v>
      </c>
      <c r="R41" s="54">
        <f>IF('【調達AX】入力(太陽光)'!$E$13=B$2,B27*'【調達AX】入力(太陽光)'!$L$23/1000,0)</f>
        <v>0</v>
      </c>
      <c r="S41" s="54">
        <f>IF('【調達AX】入力(太陽光)'!$E$13=C$2,C27*'【調達AX】入力(太陽光)'!$L$23/1000,0)</f>
        <v>0</v>
      </c>
      <c r="T41" s="54">
        <f>IF('【調達AX】入力(太陽光)'!$E$13=D$2,D27*'【調達AX】入力(太陽光)'!$L$23/1000,0)</f>
        <v>0</v>
      </c>
      <c r="U41" s="54">
        <f>IF('【調達AX】入力(太陽光)'!$E$13=E$2,E27*'【調達AX】入力(太陽光)'!$L$23/1000,0)</f>
        <v>0</v>
      </c>
      <c r="V41" s="54">
        <f>IF('【調達AX】入力(太陽光)'!$E$13=F$2,F27*'【調達AX】入力(太陽光)'!$L$23/1000,0)</f>
        <v>0</v>
      </c>
      <c r="W41" s="54">
        <f>IF('【調達AX】入力(太陽光)'!$E$13=G$2,G27*'【調達AX】入力(太陽光)'!$L$23/1000,0)</f>
        <v>0</v>
      </c>
      <c r="X41" s="54">
        <f>IF('【調達AX】入力(太陽光)'!$E$13=H$2,H27*'【調達AX】入力(太陽光)'!$L$23/1000,0)</f>
        <v>0</v>
      </c>
      <c r="Y41" s="54">
        <f>IF('【調達AX】入力(太陽光)'!$E$13=I$2,I27*'【調達AX】入力(太陽光)'!$L$23/1000,0)</f>
        <v>0</v>
      </c>
      <c r="Z41" s="55">
        <f>IF('【調達AX】入力(太陽光)'!$E$13=J$2,J27*'【調達AX】入力(太陽光)'!$L$23/1000,0)</f>
        <v>0</v>
      </c>
      <c r="AA41" s="56">
        <f t="shared" si="3"/>
        <v>0</v>
      </c>
      <c r="AB41" s="57">
        <f t="shared" si="4"/>
        <v>0</v>
      </c>
      <c r="AD41" s="64">
        <f t="shared" si="5"/>
        <v>0</v>
      </c>
    </row>
    <row r="42" spans="1:30" x14ac:dyDescent="0.3">
      <c r="A42" s="10" t="s">
        <v>19</v>
      </c>
      <c r="B42" s="54">
        <f>IF('【調達AX】入力(太陽光)'!$E$13=B$2,B28*'【調達AX】入力(太陽光)'!$E$15/1000,0)</f>
        <v>0</v>
      </c>
      <c r="C42" s="54">
        <f>IF('【調達AX】入力(太陽光)'!$E$13=C$2,C28*'【調達AX】入力(太陽光)'!$E$15/1000,0)</f>
        <v>0</v>
      </c>
      <c r="D42" s="54">
        <f>IF('【調達AX】入力(太陽光)'!$E$13=D$2,D28*'【調達AX】入力(太陽光)'!$E$15/1000,0)</f>
        <v>0</v>
      </c>
      <c r="E42" s="54">
        <f>IF('【調達AX】入力(太陽光)'!$E$13=E$2,E28*'【調達AX】入力(太陽光)'!$E$15/1000,0)</f>
        <v>0</v>
      </c>
      <c r="F42" s="54">
        <f>IF('【調達AX】入力(太陽光)'!$E$13=F$2,F28*'【調達AX】入力(太陽光)'!$E$15/1000,0)</f>
        <v>0</v>
      </c>
      <c r="G42" s="54">
        <f>IF('【調達AX】入力(太陽光)'!$E$13=G$2,G28*'【調達AX】入力(太陽光)'!$E$15/1000,0)</f>
        <v>0</v>
      </c>
      <c r="H42" s="54">
        <f>IF('【調達AX】入力(太陽光)'!$E$13=H$2,H28*'【調達AX】入力(太陽光)'!$E$15/1000,0)</f>
        <v>0</v>
      </c>
      <c r="I42" s="54">
        <f>IF('【調達AX】入力(太陽光)'!$E$13=I$2,I28*'【調達AX】入力(太陽光)'!$E$15/1000,0)</f>
        <v>0</v>
      </c>
      <c r="J42" s="55">
        <f>IF('【調達AX】入力(太陽光)'!$E$13=J$2,J28*'【調達AX】入力(太陽光)'!$E$15/1000,0)</f>
        <v>0</v>
      </c>
      <c r="K42" s="56">
        <f t="shared" si="0"/>
        <v>0</v>
      </c>
      <c r="L42" s="57">
        <f t="shared" si="1"/>
        <v>0</v>
      </c>
      <c r="N42" s="64">
        <f t="shared" si="2"/>
        <v>0</v>
      </c>
      <c r="Q42" s="10" t="s">
        <v>19</v>
      </c>
      <c r="R42" s="54">
        <f>IF('【調達AX】入力(太陽光)'!$E$13=B$2,B28*'【調達AX】入力(太陽光)'!$M$23/1000,0)</f>
        <v>0</v>
      </c>
      <c r="S42" s="54">
        <f>IF('【調達AX】入力(太陽光)'!$E$13=C$2,C28*'【調達AX】入力(太陽光)'!$M$23/1000,0)</f>
        <v>0</v>
      </c>
      <c r="T42" s="54">
        <f>IF('【調達AX】入力(太陽光)'!$E$13=D$2,D28*'【調達AX】入力(太陽光)'!$M$23/1000,0)</f>
        <v>0</v>
      </c>
      <c r="U42" s="54">
        <f>IF('【調達AX】入力(太陽光)'!$E$13=E$2,E28*'【調達AX】入力(太陽光)'!$M$23/1000,0)</f>
        <v>0</v>
      </c>
      <c r="V42" s="54">
        <f>IF('【調達AX】入力(太陽光)'!$E$13=F$2,F28*'【調達AX】入力(太陽光)'!$M$23/1000,0)</f>
        <v>0</v>
      </c>
      <c r="W42" s="54">
        <f>IF('【調達AX】入力(太陽光)'!$E$13=G$2,G28*'【調達AX】入力(太陽光)'!$M$23/1000,0)</f>
        <v>0</v>
      </c>
      <c r="X42" s="54">
        <f>IF('【調達AX】入力(太陽光)'!$E$13=H$2,H28*'【調達AX】入力(太陽光)'!$M$23/1000,0)</f>
        <v>0</v>
      </c>
      <c r="Y42" s="54">
        <f>IF('【調達AX】入力(太陽光)'!$E$13=I$2,I28*'【調達AX】入力(太陽光)'!$M$23/1000,0)</f>
        <v>0</v>
      </c>
      <c r="Z42" s="55">
        <f>IF('【調達AX】入力(太陽光)'!$E$13=J$2,J28*'【調達AX】入力(太陽光)'!$M$23/1000,0)</f>
        <v>0</v>
      </c>
      <c r="AA42" s="56">
        <f t="shared" si="3"/>
        <v>0</v>
      </c>
      <c r="AB42" s="57">
        <f>MIN($AA$34:$AA$45)</f>
        <v>0</v>
      </c>
      <c r="AD42" s="64">
        <f>AA42*1000</f>
        <v>0</v>
      </c>
    </row>
    <row r="43" spans="1:30" x14ac:dyDescent="0.3">
      <c r="A43" s="10" t="s">
        <v>20</v>
      </c>
      <c r="B43" s="54">
        <f>IF('【調達AX】入力(太陽光)'!$E$13=B$2,B29*'【調達AX】入力(太陽光)'!$E$15/1000,0)</f>
        <v>0</v>
      </c>
      <c r="C43" s="54">
        <f>IF('【調達AX】入力(太陽光)'!$E$13=C$2,C29*'【調達AX】入力(太陽光)'!$E$15/1000,0)</f>
        <v>0</v>
      </c>
      <c r="D43" s="54">
        <f>IF('【調達AX】入力(太陽光)'!$E$13=D$2,D29*'【調達AX】入力(太陽光)'!$E$15/1000,0)</f>
        <v>0</v>
      </c>
      <c r="E43" s="54">
        <f>IF('【調達AX】入力(太陽光)'!$E$13=E$2,E29*'【調達AX】入力(太陽光)'!$E$15/1000,0)</f>
        <v>0</v>
      </c>
      <c r="F43" s="54">
        <f>IF('【調達AX】入力(太陽光)'!$E$13=F$2,F29*'【調達AX】入力(太陽光)'!$E$15/1000,0)</f>
        <v>0</v>
      </c>
      <c r="G43" s="54">
        <f>IF('【調達AX】入力(太陽光)'!$E$13=G$2,G29*'【調達AX】入力(太陽光)'!$E$15/1000,0)</f>
        <v>0</v>
      </c>
      <c r="H43" s="54">
        <f>IF('【調達AX】入力(太陽光)'!$E$13=H$2,H29*'【調達AX】入力(太陽光)'!$E$15/1000,0)</f>
        <v>0</v>
      </c>
      <c r="I43" s="54">
        <f>IF('【調達AX】入力(太陽光)'!$E$13=I$2,I29*'【調達AX】入力(太陽光)'!$E$15/1000,0)</f>
        <v>0</v>
      </c>
      <c r="J43" s="55">
        <f>IF('【調達AX】入力(太陽光)'!$E$13=J$2,J29*'【調達AX】入力(太陽光)'!$E$15/1000,0)</f>
        <v>0</v>
      </c>
      <c r="K43" s="56">
        <f t="shared" si="0"/>
        <v>0</v>
      </c>
      <c r="L43" s="57">
        <f t="shared" si="1"/>
        <v>0</v>
      </c>
      <c r="N43" s="64">
        <f t="shared" si="2"/>
        <v>0</v>
      </c>
      <c r="Q43" s="10" t="s">
        <v>20</v>
      </c>
      <c r="R43" s="54">
        <f>IF('【調達AX】入力(太陽光)'!$E$13=B$2,B29*'【調達AX】入力(太陽光)'!$N$23/1000,0)</f>
        <v>0</v>
      </c>
      <c r="S43" s="54">
        <f>IF('【調達AX】入力(太陽光)'!$E$13=C$2,C29*'【調達AX】入力(太陽光)'!$N$23/1000,0)</f>
        <v>0</v>
      </c>
      <c r="T43" s="54">
        <f>IF('【調達AX】入力(太陽光)'!$E$13=D$2,D29*'【調達AX】入力(太陽光)'!$N$23/1000,0)</f>
        <v>0</v>
      </c>
      <c r="U43" s="54">
        <f>IF('【調達AX】入力(太陽光)'!$E$13=E$2,E29*'【調達AX】入力(太陽光)'!$N$23/1000,0)</f>
        <v>0</v>
      </c>
      <c r="V43" s="54">
        <f>IF('【調達AX】入力(太陽光)'!$E$13=F$2,F29*'【調達AX】入力(太陽光)'!$N$23/1000,0)</f>
        <v>0</v>
      </c>
      <c r="W43" s="54">
        <f>IF('【調達AX】入力(太陽光)'!$E$13=G$2,G29*'【調達AX】入力(太陽光)'!$N$23/1000,0)</f>
        <v>0</v>
      </c>
      <c r="X43" s="54">
        <f>IF('【調達AX】入力(太陽光)'!$E$13=H$2,H29*'【調達AX】入力(太陽光)'!$N$23/1000,0)</f>
        <v>0</v>
      </c>
      <c r="Y43" s="54">
        <f>IF('【調達AX】入力(太陽光)'!$E$13=I$2,I29*'【調達AX】入力(太陽光)'!$N$23/1000,0)</f>
        <v>0</v>
      </c>
      <c r="Z43" s="55">
        <f>IF('【調達AX】入力(太陽光)'!$E$13=J$2,J29*'【調達AX】入力(太陽光)'!$N$23/1000,0)</f>
        <v>0</v>
      </c>
      <c r="AA43" s="56">
        <f t="shared" si="3"/>
        <v>0</v>
      </c>
      <c r="AB43" s="57">
        <f t="shared" si="4"/>
        <v>0</v>
      </c>
      <c r="AD43" s="64">
        <f>AA43*1000</f>
        <v>0</v>
      </c>
    </row>
    <row r="44" spans="1:30" x14ac:dyDescent="0.3">
      <c r="A44" s="10" t="s">
        <v>21</v>
      </c>
      <c r="B44" s="54">
        <f>IF('【調達AX】入力(太陽光)'!$E$13=B$2,B30*'【調達AX】入力(太陽光)'!$E$15/1000,0)</f>
        <v>0</v>
      </c>
      <c r="C44" s="54">
        <f>IF('【調達AX】入力(太陽光)'!$E$13=C$2,C30*'【調達AX】入力(太陽光)'!$E$15/1000,0)</f>
        <v>0</v>
      </c>
      <c r="D44" s="54">
        <f>IF('【調達AX】入力(太陽光)'!$E$13=D$2,D30*'【調達AX】入力(太陽光)'!$E$15/1000,0)</f>
        <v>0</v>
      </c>
      <c r="E44" s="54">
        <f>IF('【調達AX】入力(太陽光)'!$E$13=E$2,E30*'【調達AX】入力(太陽光)'!$E$15/1000,0)</f>
        <v>0</v>
      </c>
      <c r="F44" s="54">
        <f>IF('【調達AX】入力(太陽光)'!$E$13=F$2,F30*'【調達AX】入力(太陽光)'!$E$15/1000,0)</f>
        <v>0</v>
      </c>
      <c r="G44" s="54">
        <f>IF('【調達AX】入力(太陽光)'!$E$13=G$2,G30*'【調達AX】入力(太陽光)'!$E$15/1000,0)</f>
        <v>0</v>
      </c>
      <c r="H44" s="54">
        <f>IF('【調達AX】入力(太陽光)'!$E$13=H$2,H30*'【調達AX】入力(太陽光)'!$E$15/1000,0)</f>
        <v>0</v>
      </c>
      <c r="I44" s="54">
        <f>IF('【調達AX】入力(太陽光)'!$E$13=I$2,I30*'【調達AX】入力(太陽光)'!$E$15/1000,0)</f>
        <v>0</v>
      </c>
      <c r="J44" s="55">
        <f>IF('【調達AX】入力(太陽光)'!$E$13=J$2,J30*'【調達AX】入力(太陽光)'!$E$15/1000,0)</f>
        <v>0</v>
      </c>
      <c r="K44" s="56">
        <f t="shared" si="0"/>
        <v>0</v>
      </c>
      <c r="L44" s="57">
        <f t="shared" si="1"/>
        <v>0</v>
      </c>
      <c r="N44" s="64">
        <f t="shared" si="2"/>
        <v>0</v>
      </c>
      <c r="Q44" s="10" t="s">
        <v>21</v>
      </c>
      <c r="R44" s="54">
        <f>IF('【調達AX】入力(太陽光)'!$E$13=B$2,B30*'【調達AX】入力(太陽光)'!$O$23/1000,0)</f>
        <v>0</v>
      </c>
      <c r="S44" s="54">
        <f>IF('【調達AX】入力(太陽光)'!$E$13=C$2,C30*'【調達AX】入力(太陽光)'!$O$23/1000,0)</f>
        <v>0</v>
      </c>
      <c r="T44" s="54">
        <f>IF('【調達AX】入力(太陽光)'!$E$13=D$2,D30*'【調達AX】入力(太陽光)'!$O$23/1000,0)</f>
        <v>0</v>
      </c>
      <c r="U44" s="54">
        <f>IF('【調達AX】入力(太陽光)'!$E$13=E$2,E30*'【調達AX】入力(太陽光)'!$O$23/1000,0)</f>
        <v>0</v>
      </c>
      <c r="V44" s="54">
        <f>IF('【調達AX】入力(太陽光)'!$E$13=F$2,F30*'【調達AX】入力(太陽光)'!$O$23/1000,0)</f>
        <v>0</v>
      </c>
      <c r="W44" s="54">
        <f>IF('【調達AX】入力(太陽光)'!$E$13=G$2,G30*'【調達AX】入力(太陽光)'!$O$23/1000,0)</f>
        <v>0</v>
      </c>
      <c r="X44" s="54">
        <f>IF('【調達AX】入力(太陽光)'!$E$13=H$2,H30*'【調達AX】入力(太陽光)'!$O$23/1000,0)</f>
        <v>0</v>
      </c>
      <c r="Y44" s="54">
        <f>IF('【調達AX】入力(太陽光)'!$E$13=I$2,I30*'【調達AX】入力(太陽光)'!$O$23/1000,0)</f>
        <v>0</v>
      </c>
      <c r="Z44" s="55">
        <f>IF('【調達AX】入力(太陽光)'!$E$13=J$2,J30*'【調達AX】入力(太陽光)'!$O$23/1000,0)</f>
        <v>0</v>
      </c>
      <c r="AA44" s="56">
        <f t="shared" si="3"/>
        <v>0</v>
      </c>
      <c r="AB44" s="57">
        <f t="shared" si="4"/>
        <v>0</v>
      </c>
      <c r="AD44" s="64">
        <f t="shared" si="5"/>
        <v>0</v>
      </c>
    </row>
    <row r="45" spans="1:30" x14ac:dyDescent="0.3">
      <c r="A45" s="10" t="s">
        <v>22</v>
      </c>
      <c r="B45" s="54">
        <f>IF('【調達AX】入力(太陽光)'!$E$13=B$2,B31*'【調達AX】入力(太陽光)'!$E$15/1000,0)</f>
        <v>0</v>
      </c>
      <c r="C45" s="54">
        <f>IF('【調達AX】入力(太陽光)'!$E$13=C$2,C31*'【調達AX】入力(太陽光)'!$E$15/1000,0)</f>
        <v>0</v>
      </c>
      <c r="D45" s="54">
        <f>IF('【調達AX】入力(太陽光)'!$E$13=D$2,D31*'【調達AX】入力(太陽光)'!$E$15/1000,0)</f>
        <v>0</v>
      </c>
      <c r="E45" s="54">
        <f>IF('【調達AX】入力(太陽光)'!$E$13=E$2,E31*'【調達AX】入力(太陽光)'!$E$15/1000,0)</f>
        <v>0</v>
      </c>
      <c r="F45" s="54">
        <f>IF('【調達AX】入力(太陽光)'!$E$13=F$2,F31*'【調達AX】入力(太陽光)'!$E$15/1000,0)</f>
        <v>0</v>
      </c>
      <c r="G45" s="54">
        <f>IF('【調達AX】入力(太陽光)'!$E$13=G$2,G31*'【調達AX】入力(太陽光)'!$E$15/1000,0)</f>
        <v>0</v>
      </c>
      <c r="H45" s="54">
        <f>IF('【調達AX】入力(太陽光)'!$E$13=H$2,H31*'【調達AX】入力(太陽光)'!$E$15/1000,0)</f>
        <v>0</v>
      </c>
      <c r="I45" s="54">
        <f>IF('【調達AX】入力(太陽光)'!$E$13=I$2,I31*'【調達AX】入力(太陽光)'!$E$15/1000,0)</f>
        <v>0</v>
      </c>
      <c r="J45" s="55">
        <f>IF('【調達AX】入力(太陽光)'!$E$13=J$2,J31*'【調達AX】入力(太陽光)'!$E$15/1000,0)</f>
        <v>0</v>
      </c>
      <c r="K45" s="56">
        <f t="shared" si="0"/>
        <v>0</v>
      </c>
      <c r="L45" s="57">
        <f t="shared" si="1"/>
        <v>0</v>
      </c>
      <c r="N45" s="64">
        <f t="shared" si="2"/>
        <v>0</v>
      </c>
      <c r="Q45" s="10" t="s">
        <v>22</v>
      </c>
      <c r="R45" s="54">
        <f>IF('【調達AX】入力(太陽光)'!$E$13=B$2,B31*'【調達AX】入力(太陽光)'!$P$23/1000,0)</f>
        <v>0</v>
      </c>
      <c r="S45" s="54">
        <f>IF('【調達AX】入力(太陽光)'!$E$13=C$2,C31*'【調達AX】入力(太陽光)'!$P$23/1000,0)</f>
        <v>0</v>
      </c>
      <c r="T45" s="54">
        <f>IF('【調達AX】入力(太陽光)'!$E$13=D$2,D31*'【調達AX】入力(太陽光)'!$P$23/1000,0)</f>
        <v>0</v>
      </c>
      <c r="U45" s="54">
        <f>IF('【調達AX】入力(太陽光)'!$E$13=E$2,E31*'【調達AX】入力(太陽光)'!$P$23/1000,0)</f>
        <v>0</v>
      </c>
      <c r="V45" s="54">
        <f>IF('【調達AX】入力(太陽光)'!$E$13=F$2,F31*'【調達AX】入力(太陽光)'!$P$23/1000,0)</f>
        <v>0</v>
      </c>
      <c r="W45" s="54">
        <f>IF('【調達AX】入力(太陽光)'!$E$13=G$2,G31*'【調達AX】入力(太陽光)'!$P$23/1000,0)</f>
        <v>0</v>
      </c>
      <c r="X45" s="54">
        <f>IF('【調達AX】入力(太陽光)'!$E$13=H$2,H31*'【調達AX】入力(太陽光)'!$P$23/1000,0)</f>
        <v>0</v>
      </c>
      <c r="Y45" s="54">
        <f>IF('【調達AX】入力(太陽光)'!$E$13=I$2,I31*'【調達AX】入力(太陽光)'!$P$23/1000,0)</f>
        <v>0</v>
      </c>
      <c r="Z45" s="55">
        <f>IF('【調達AX】入力(太陽光)'!$E$13=J$2,J31*'【調達AX】入力(太陽光)'!$P$23/1000,0)</f>
        <v>0</v>
      </c>
      <c r="AA45" s="56">
        <f>SUM(R45:Z45)</f>
        <v>0</v>
      </c>
      <c r="AB45" s="57">
        <f t="shared" si="4"/>
        <v>0</v>
      </c>
      <c r="AD45" s="64">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111</v>
      </c>
      <c r="K47" s="22" t="s">
        <v>36</v>
      </c>
      <c r="Q47" s="1" t="s">
        <v>111</v>
      </c>
      <c r="AA47" s="22" t="s">
        <v>36</v>
      </c>
    </row>
    <row r="48" spans="1:30" x14ac:dyDescent="0.3">
      <c r="A48" s="10" t="s">
        <v>11</v>
      </c>
      <c r="B48" s="58">
        <f>B4-B34</f>
        <v>4720.7847131329991</v>
      </c>
      <c r="C48" s="58">
        <f t="shared" ref="C48:J48" si="6">C4-C34</f>
        <v>11752.545475843615</v>
      </c>
      <c r="D48" s="58">
        <f t="shared" si="6"/>
        <v>40486.953030380457</v>
      </c>
      <c r="E48" s="58">
        <f t="shared" si="6"/>
        <v>18619.598773746435</v>
      </c>
      <c r="F48" s="58">
        <f t="shared" si="6"/>
        <v>4749.5196097428807</v>
      </c>
      <c r="G48" s="58">
        <f>G4-G34</f>
        <v>18241.898327586205</v>
      </c>
      <c r="H48" s="58">
        <f t="shared" si="6"/>
        <v>7561.6946184814369</v>
      </c>
      <c r="I48" s="58">
        <f t="shared" si="6"/>
        <v>3770.2959349593493</v>
      </c>
      <c r="J48" s="59">
        <f t="shared" si="6"/>
        <v>12505.627079770011</v>
      </c>
      <c r="K48" s="83">
        <f>SUM($B48:$J48)</f>
        <v>122408.91756364341</v>
      </c>
      <c r="L48" s="14"/>
      <c r="Q48" s="10" t="s">
        <v>11</v>
      </c>
      <c r="R48" s="58">
        <f>B4-R34</f>
        <v>4720.7847131329991</v>
      </c>
      <c r="S48" s="58">
        <f t="shared" ref="S48:Z48" si="7">C4-S34</f>
        <v>11752.545475843615</v>
      </c>
      <c r="T48" s="58">
        <f t="shared" si="7"/>
        <v>40486.953030380457</v>
      </c>
      <c r="U48" s="58">
        <f t="shared" si="7"/>
        <v>18619.598773746435</v>
      </c>
      <c r="V48" s="58">
        <f t="shared" si="7"/>
        <v>4749.5196097428807</v>
      </c>
      <c r="W48" s="58">
        <f t="shared" si="7"/>
        <v>18241.898327586205</v>
      </c>
      <c r="X48" s="58">
        <f t="shared" si="7"/>
        <v>7561.6946184814369</v>
      </c>
      <c r="Y48" s="58">
        <f t="shared" si="7"/>
        <v>3770.2959349593493</v>
      </c>
      <c r="Z48" s="59">
        <f t="shared" si="7"/>
        <v>12505.627079770011</v>
      </c>
      <c r="AA48" s="83">
        <f>SUM($R48:$Z48)</f>
        <v>122408.91756364341</v>
      </c>
      <c r="AB48" s="14"/>
    </row>
    <row r="49" spans="1:31" x14ac:dyDescent="0.3">
      <c r="A49" s="10" t="s">
        <v>12</v>
      </c>
      <c r="B49" s="58">
        <f t="shared" ref="B49:J59" si="8">B5-B35</f>
        <v>4275.5934360098354</v>
      </c>
      <c r="C49" s="58">
        <f t="shared" si="8"/>
        <v>10951.464089192807</v>
      </c>
      <c r="D49" s="58">
        <f t="shared" si="8"/>
        <v>38919.126935101056</v>
      </c>
      <c r="E49" s="58">
        <f t="shared" si="8"/>
        <v>19016.626850387282</v>
      </c>
      <c r="F49" s="58">
        <f t="shared" si="8"/>
        <v>4338.3748594227518</v>
      </c>
      <c r="G49" s="58">
        <f t="shared" si="8"/>
        <v>18480.744786867202</v>
      </c>
      <c r="H49" s="58">
        <f t="shared" si="8"/>
        <v>7472.3282155134548</v>
      </c>
      <c r="I49" s="58">
        <f t="shared" si="8"/>
        <v>3748.3756097560972</v>
      </c>
      <c r="J49" s="59">
        <f t="shared" si="8"/>
        <v>12699.729029243092</v>
      </c>
      <c r="K49" s="83">
        <f t="shared" ref="K49:K59" si="9">SUM($B49:$J49)</f>
        <v>119902.36381149359</v>
      </c>
      <c r="L49" s="14"/>
      <c r="Q49" s="10" t="s">
        <v>12</v>
      </c>
      <c r="R49" s="58">
        <f t="shared" ref="R49:Z59" si="10">B5-R35</f>
        <v>4275.5934360098354</v>
      </c>
      <c r="S49" s="58">
        <f t="shared" si="10"/>
        <v>10951.464089192807</v>
      </c>
      <c r="T49" s="58">
        <f t="shared" si="10"/>
        <v>38919.126935101056</v>
      </c>
      <c r="U49" s="58">
        <f t="shared" si="10"/>
        <v>19016.626850387282</v>
      </c>
      <c r="V49" s="58">
        <f t="shared" si="10"/>
        <v>4338.3748594227518</v>
      </c>
      <c r="W49" s="58">
        <f t="shared" si="10"/>
        <v>18480.744786867202</v>
      </c>
      <c r="X49" s="58">
        <f t="shared" si="10"/>
        <v>7472.3282155134548</v>
      </c>
      <c r="Y49" s="58">
        <f t="shared" si="10"/>
        <v>3748.3756097560972</v>
      </c>
      <c r="Z49" s="59">
        <f t="shared" si="10"/>
        <v>12699.729029243092</v>
      </c>
      <c r="AA49" s="83">
        <f t="shared" ref="AA49:AA58" si="11">SUM($R49:$Z49)</f>
        <v>119902.36381149359</v>
      </c>
      <c r="AB49" s="14"/>
    </row>
    <row r="50" spans="1:31" x14ac:dyDescent="0.3">
      <c r="A50" s="10" t="s">
        <v>13</v>
      </c>
      <c r="B50" s="58">
        <f t="shared" si="8"/>
        <v>4262.7155050414185</v>
      </c>
      <c r="C50" s="58">
        <f t="shared" si="8"/>
        <v>11786.063525494279</v>
      </c>
      <c r="D50" s="58">
        <f t="shared" si="8"/>
        <v>43221.022811310155</v>
      </c>
      <c r="E50" s="58">
        <f t="shared" si="8"/>
        <v>20533.477707297188</v>
      </c>
      <c r="F50" s="58">
        <f t="shared" si="8"/>
        <v>4872.2493859578444</v>
      </c>
      <c r="G50" s="58">
        <f t="shared" si="8"/>
        <v>20948.824866104183</v>
      </c>
      <c r="H50" s="58">
        <f t="shared" si="8"/>
        <v>8201.5459050379213</v>
      </c>
      <c r="I50" s="58">
        <f t="shared" si="8"/>
        <v>4274.4634146341468</v>
      </c>
      <c r="J50" s="59">
        <f t="shared" si="8"/>
        <v>14442.174584909721</v>
      </c>
      <c r="K50" s="83">
        <f t="shared" si="9"/>
        <v>132542.53770578685</v>
      </c>
      <c r="L50" s="14"/>
      <c r="Q50" s="10" t="s">
        <v>13</v>
      </c>
      <c r="R50" s="58">
        <f t="shared" si="10"/>
        <v>4262.7155050414185</v>
      </c>
      <c r="S50" s="58">
        <f t="shared" si="10"/>
        <v>11786.063525494279</v>
      </c>
      <c r="T50" s="58">
        <f t="shared" si="10"/>
        <v>43221.022811310155</v>
      </c>
      <c r="U50" s="58">
        <f t="shared" si="10"/>
        <v>20533.477707297188</v>
      </c>
      <c r="V50" s="58">
        <f t="shared" si="10"/>
        <v>4872.2493859578444</v>
      </c>
      <c r="W50" s="58">
        <f t="shared" si="10"/>
        <v>20948.824866104183</v>
      </c>
      <c r="X50" s="58">
        <f t="shared" si="10"/>
        <v>8201.5459050379213</v>
      </c>
      <c r="Y50" s="58">
        <f t="shared" si="10"/>
        <v>4274.4634146341468</v>
      </c>
      <c r="Z50" s="59">
        <f t="shared" si="10"/>
        <v>14442.174584909721</v>
      </c>
      <c r="AA50" s="83">
        <f t="shared" si="11"/>
        <v>132542.53770578685</v>
      </c>
      <c r="AB50" s="14"/>
    </row>
    <row r="51" spans="1:31" x14ac:dyDescent="0.3">
      <c r="A51" s="10" t="s">
        <v>14</v>
      </c>
      <c r="B51" s="58">
        <f t="shared" si="8"/>
        <v>4841.6341000000002</v>
      </c>
      <c r="C51" s="58">
        <f t="shared" si="8"/>
        <v>13973.35064720497</v>
      </c>
      <c r="D51" s="58">
        <f t="shared" si="8"/>
        <v>56496.15352835221</v>
      </c>
      <c r="E51" s="58">
        <f t="shared" si="8"/>
        <v>24972.047999999999</v>
      </c>
      <c r="F51" s="58">
        <f t="shared" si="8"/>
        <v>6038.1822599999996</v>
      </c>
      <c r="G51" s="58">
        <f t="shared" si="8"/>
        <v>27128.976999999999</v>
      </c>
      <c r="H51" s="58">
        <f t="shared" si="8"/>
        <v>10434.08482</v>
      </c>
      <c r="I51" s="58">
        <f t="shared" si="8"/>
        <v>5392.4</v>
      </c>
      <c r="J51" s="59">
        <f t="shared" si="8"/>
        <v>18497.331620489924</v>
      </c>
      <c r="K51" s="83">
        <f t="shared" si="9"/>
        <v>167774.16197604709</v>
      </c>
      <c r="L51" s="14"/>
      <c r="Q51" s="10" t="s">
        <v>14</v>
      </c>
      <c r="R51" s="58">
        <f t="shared" si="10"/>
        <v>4841.6341000000002</v>
      </c>
      <c r="S51" s="58">
        <f t="shared" si="10"/>
        <v>13973.35064720497</v>
      </c>
      <c r="T51" s="58">
        <f t="shared" si="10"/>
        <v>56496.15352835221</v>
      </c>
      <c r="U51" s="58">
        <f t="shared" si="10"/>
        <v>24972.047999999999</v>
      </c>
      <c r="V51" s="58">
        <f t="shared" si="10"/>
        <v>6038.1822599999996</v>
      </c>
      <c r="W51" s="58">
        <f t="shared" si="10"/>
        <v>27128.976999999999</v>
      </c>
      <c r="X51" s="58">
        <f t="shared" si="10"/>
        <v>10434.08482</v>
      </c>
      <c r="Y51" s="58">
        <f t="shared" si="10"/>
        <v>5392.4</v>
      </c>
      <c r="Z51" s="59">
        <f t="shared" si="10"/>
        <v>18497.331620489924</v>
      </c>
      <c r="AA51" s="83">
        <f t="shared" si="11"/>
        <v>167774.16197604709</v>
      </c>
      <c r="AB51" s="14"/>
    </row>
    <row r="52" spans="1:31" x14ac:dyDescent="0.3">
      <c r="A52" s="10" t="s">
        <v>15</v>
      </c>
      <c r="B52" s="58">
        <f t="shared" si="8"/>
        <v>4973.5148800000006</v>
      </c>
      <c r="C52" s="58">
        <f t="shared" si="8"/>
        <v>14282.736000000001</v>
      </c>
      <c r="D52" s="58">
        <f t="shared" si="8"/>
        <v>56490.850010000002</v>
      </c>
      <c r="E52" s="58">
        <f t="shared" si="8"/>
        <v>24972.047999999999</v>
      </c>
      <c r="F52" s="58">
        <f t="shared" si="8"/>
        <v>6038.1822599999996</v>
      </c>
      <c r="G52" s="58">
        <f t="shared" si="8"/>
        <v>27128.976999999999</v>
      </c>
      <c r="H52" s="58">
        <f t="shared" si="8"/>
        <v>10434.08482</v>
      </c>
      <c r="I52" s="58">
        <f t="shared" si="8"/>
        <v>5392.4</v>
      </c>
      <c r="J52" s="59">
        <f t="shared" si="8"/>
        <v>18495.161956</v>
      </c>
      <c r="K52" s="83">
        <f t="shared" si="9"/>
        <v>168207.95492599998</v>
      </c>
      <c r="L52" s="14"/>
      <c r="Q52" s="10" t="s">
        <v>15</v>
      </c>
      <c r="R52" s="58">
        <f t="shared" si="10"/>
        <v>4973.5148800000006</v>
      </c>
      <c r="S52" s="58">
        <f t="shared" si="10"/>
        <v>14282.736000000001</v>
      </c>
      <c r="T52" s="58">
        <f t="shared" si="10"/>
        <v>56490.850010000002</v>
      </c>
      <c r="U52" s="58">
        <f t="shared" si="10"/>
        <v>24972.047999999999</v>
      </c>
      <c r="V52" s="58">
        <f t="shared" si="10"/>
        <v>6038.1822599999996</v>
      </c>
      <c r="W52" s="58">
        <f t="shared" si="10"/>
        <v>27128.976999999999</v>
      </c>
      <c r="X52" s="58">
        <f t="shared" si="10"/>
        <v>10434.08482</v>
      </c>
      <c r="Y52" s="58">
        <f t="shared" si="10"/>
        <v>5392.4</v>
      </c>
      <c r="Z52" s="59">
        <f t="shared" si="10"/>
        <v>18495.161956</v>
      </c>
      <c r="AA52" s="83">
        <f t="shared" si="11"/>
        <v>168207.95492599998</v>
      </c>
      <c r="AB52" s="14"/>
    </row>
    <row r="53" spans="1:31" x14ac:dyDescent="0.3">
      <c r="A53" s="10" t="s">
        <v>16</v>
      </c>
      <c r="B53" s="58">
        <f t="shared" si="8"/>
        <v>4649.5782099999997</v>
      </c>
      <c r="C53" s="58">
        <f t="shared" si="8"/>
        <v>12857.789124223604</v>
      </c>
      <c r="D53" s="58">
        <f t="shared" si="8"/>
        <v>47868.920224817244</v>
      </c>
      <c r="E53" s="58">
        <f t="shared" si="8"/>
        <v>23577.359628210354</v>
      </c>
      <c r="F53" s="58">
        <f t="shared" si="8"/>
        <v>5350.8955131962039</v>
      </c>
      <c r="G53" s="58">
        <f t="shared" si="8"/>
        <v>22730.221374908288</v>
      </c>
      <c r="H53" s="58">
        <f t="shared" si="8"/>
        <v>9323.6920647549505</v>
      </c>
      <c r="I53" s="58">
        <f t="shared" si="8"/>
        <v>4734.7902439024392</v>
      </c>
      <c r="J53" s="59">
        <f t="shared" si="8"/>
        <v>15944.033988223518</v>
      </c>
      <c r="K53" s="83">
        <f t="shared" si="9"/>
        <v>147037.28037223662</v>
      </c>
      <c r="L53" s="14"/>
      <c r="Q53" s="10" t="s">
        <v>16</v>
      </c>
      <c r="R53" s="58">
        <f t="shared" si="10"/>
        <v>4649.5782099999997</v>
      </c>
      <c r="S53" s="58">
        <f t="shared" si="10"/>
        <v>12857.789124223604</v>
      </c>
      <c r="T53" s="58">
        <f t="shared" si="10"/>
        <v>47868.920224817244</v>
      </c>
      <c r="U53" s="58">
        <f t="shared" si="10"/>
        <v>23577.359628210354</v>
      </c>
      <c r="V53" s="58">
        <f t="shared" si="10"/>
        <v>5350.8955131962039</v>
      </c>
      <c r="W53" s="58">
        <f t="shared" si="10"/>
        <v>22730.221374908288</v>
      </c>
      <c r="X53" s="58">
        <f t="shared" si="10"/>
        <v>9323.6920647549505</v>
      </c>
      <c r="Y53" s="58">
        <f t="shared" si="10"/>
        <v>4734.7902439024392</v>
      </c>
      <c r="Z53" s="59">
        <f t="shared" si="10"/>
        <v>15944.033988223518</v>
      </c>
      <c r="AA53" s="83">
        <f t="shared" si="11"/>
        <v>147037.28037223662</v>
      </c>
      <c r="AB53" s="14"/>
    </row>
    <row r="54" spans="1:31" x14ac:dyDescent="0.3">
      <c r="A54" s="10" t="s">
        <v>17</v>
      </c>
      <c r="B54" s="58">
        <f t="shared" si="8"/>
        <v>4756.409643662455</v>
      </c>
      <c r="C54" s="58">
        <f t="shared" si="8"/>
        <v>11713.441084584512</v>
      </c>
      <c r="D54" s="58">
        <f t="shared" si="8"/>
        <v>39838.86308774077</v>
      </c>
      <c r="E54" s="58">
        <f t="shared" si="8"/>
        <v>19932.845488789237</v>
      </c>
      <c r="F54" s="58">
        <f t="shared" si="8"/>
        <v>4522.4695237451979</v>
      </c>
      <c r="G54" s="58">
        <f t="shared" si="8"/>
        <v>18809.158668378575</v>
      </c>
      <c r="H54" s="58">
        <f t="shared" si="8"/>
        <v>7806.3883408937745</v>
      </c>
      <c r="I54" s="58">
        <f t="shared" si="8"/>
        <v>3901.8178861788615</v>
      </c>
      <c r="J54" s="59">
        <f t="shared" si="8"/>
        <v>13588.654183718558</v>
      </c>
      <c r="K54" s="83">
        <f t="shared" si="9"/>
        <v>124870.04790769194</v>
      </c>
      <c r="L54" s="14"/>
      <c r="Q54" s="10" t="s">
        <v>17</v>
      </c>
      <c r="R54" s="58">
        <f t="shared" si="10"/>
        <v>4756.409643662455</v>
      </c>
      <c r="S54" s="58">
        <f t="shared" si="10"/>
        <v>11713.441084584512</v>
      </c>
      <c r="T54" s="58">
        <f t="shared" si="10"/>
        <v>39838.86308774077</v>
      </c>
      <c r="U54" s="58">
        <f t="shared" si="10"/>
        <v>19932.845488789237</v>
      </c>
      <c r="V54" s="58">
        <f t="shared" si="10"/>
        <v>4522.4695237451979</v>
      </c>
      <c r="W54" s="58">
        <f t="shared" si="10"/>
        <v>18809.158668378575</v>
      </c>
      <c r="X54" s="58">
        <f t="shared" si="10"/>
        <v>7806.3883408937745</v>
      </c>
      <c r="Y54" s="58">
        <f t="shared" si="10"/>
        <v>3901.8178861788615</v>
      </c>
      <c r="Z54" s="59">
        <f t="shared" si="10"/>
        <v>13588.654183718558</v>
      </c>
      <c r="AA54" s="83">
        <f t="shared" si="11"/>
        <v>124870.04790769194</v>
      </c>
      <c r="AB54" s="14"/>
    </row>
    <row r="55" spans="1:31" x14ac:dyDescent="0.3">
      <c r="A55" s="10" t="s">
        <v>18</v>
      </c>
      <c r="B55" s="58">
        <f t="shared" si="8"/>
        <v>5453.6232333825119</v>
      </c>
      <c r="C55" s="58">
        <f t="shared" si="8"/>
        <v>12961.429799910809</v>
      </c>
      <c r="D55" s="58">
        <f t="shared" si="8"/>
        <v>42851.367582161329</v>
      </c>
      <c r="E55" s="58">
        <f t="shared" si="8"/>
        <v>19698.700725642069</v>
      </c>
      <c r="F55" s="58">
        <f t="shared" si="8"/>
        <v>4952.0237404975715</v>
      </c>
      <c r="G55" s="58">
        <f t="shared" si="8"/>
        <v>19256.995779530447</v>
      </c>
      <c r="H55" s="58">
        <f t="shared" si="8"/>
        <v>8442.3893742611617</v>
      </c>
      <c r="I55" s="58">
        <f t="shared" si="8"/>
        <v>4000.459349593496</v>
      </c>
      <c r="J55" s="59">
        <f t="shared" si="8"/>
        <v>13877.323387900697</v>
      </c>
      <c r="K55" s="83">
        <f t="shared" si="9"/>
        <v>131494.31297288008</v>
      </c>
      <c r="L55" s="14"/>
      <c r="Q55" s="10" t="s">
        <v>18</v>
      </c>
      <c r="R55" s="58">
        <f t="shared" si="10"/>
        <v>5453.6232333825119</v>
      </c>
      <c r="S55" s="58">
        <f t="shared" si="10"/>
        <v>12961.429799910809</v>
      </c>
      <c r="T55" s="58">
        <f t="shared" si="10"/>
        <v>42851.367582161329</v>
      </c>
      <c r="U55" s="58">
        <f t="shared" si="10"/>
        <v>19698.700725642069</v>
      </c>
      <c r="V55" s="58">
        <f t="shared" si="10"/>
        <v>4952.0237404975715</v>
      </c>
      <c r="W55" s="58">
        <f t="shared" si="10"/>
        <v>19256.995779530447</v>
      </c>
      <c r="X55" s="58">
        <f t="shared" si="10"/>
        <v>8442.3893742611617</v>
      </c>
      <c r="Y55" s="58">
        <f t="shared" si="10"/>
        <v>4000.459349593496</v>
      </c>
      <c r="Z55" s="59">
        <f t="shared" si="10"/>
        <v>13877.323387900697</v>
      </c>
      <c r="AA55" s="83">
        <f t="shared" si="11"/>
        <v>131494.31297288008</v>
      </c>
      <c r="AB55" s="14"/>
    </row>
    <row r="56" spans="1:31" x14ac:dyDescent="0.3">
      <c r="A56" s="10" t="s">
        <v>19</v>
      </c>
      <c r="B56" s="58">
        <f t="shared" si="8"/>
        <v>5778.0989519886325</v>
      </c>
      <c r="C56" s="58">
        <f t="shared" si="8"/>
        <v>14374.774226847036</v>
      </c>
      <c r="D56" s="58">
        <f t="shared" si="8"/>
        <v>46932.000672716364</v>
      </c>
      <c r="E56" s="58">
        <f t="shared" si="8"/>
        <v>21459.876552792499</v>
      </c>
      <c r="F56" s="58">
        <f t="shared" si="8"/>
        <v>5590.2185768153822</v>
      </c>
      <c r="G56" s="58">
        <f t="shared" si="8"/>
        <v>23148.202678650036</v>
      </c>
      <c r="H56" s="58">
        <f t="shared" si="8"/>
        <v>10253.426887469484</v>
      </c>
      <c r="I56" s="58">
        <f t="shared" si="8"/>
        <v>4964.953658536585</v>
      </c>
      <c r="J56" s="59">
        <f t="shared" si="8"/>
        <v>17457.419935189759</v>
      </c>
      <c r="K56" s="83">
        <f t="shared" si="9"/>
        <v>149958.97214100577</v>
      </c>
      <c r="L56" s="14"/>
      <c r="Q56" s="10" t="s">
        <v>19</v>
      </c>
      <c r="R56" s="58">
        <f t="shared" si="10"/>
        <v>5778.0989519886325</v>
      </c>
      <c r="S56" s="58">
        <f t="shared" si="10"/>
        <v>14374.774226847036</v>
      </c>
      <c r="T56" s="58">
        <f t="shared" si="10"/>
        <v>46932.000672716364</v>
      </c>
      <c r="U56" s="58">
        <f t="shared" si="10"/>
        <v>21459.876552792499</v>
      </c>
      <c r="V56" s="58">
        <f t="shared" si="10"/>
        <v>5590.2185768153822</v>
      </c>
      <c r="W56" s="58">
        <f t="shared" si="10"/>
        <v>23148.202678650036</v>
      </c>
      <c r="X56" s="58">
        <f t="shared" si="10"/>
        <v>10253.426887469484</v>
      </c>
      <c r="Y56" s="58">
        <f t="shared" si="10"/>
        <v>4964.953658536585</v>
      </c>
      <c r="Z56" s="59">
        <f t="shared" si="10"/>
        <v>17457.419935189759</v>
      </c>
      <c r="AA56" s="83">
        <f t="shared" si="11"/>
        <v>149958.97214100577</v>
      </c>
      <c r="AB56" s="14"/>
    </row>
    <row r="57" spans="1:31" x14ac:dyDescent="0.3">
      <c r="A57" s="10" t="s">
        <v>20</v>
      </c>
      <c r="B57" s="58">
        <f t="shared" si="8"/>
        <v>5971.6289800000004</v>
      </c>
      <c r="C57" s="58">
        <f t="shared" si="8"/>
        <v>15031.728000000001</v>
      </c>
      <c r="D57" s="58">
        <f t="shared" si="8"/>
        <v>50600.232176203797</v>
      </c>
      <c r="E57" s="58">
        <f t="shared" si="8"/>
        <v>23261.773208316346</v>
      </c>
      <c r="F57" s="58">
        <f t="shared" si="8"/>
        <v>6001.3633271355111</v>
      </c>
      <c r="G57" s="58">
        <f t="shared" si="8"/>
        <v>24193.155938004398</v>
      </c>
      <c r="H57" s="58">
        <f t="shared" si="8"/>
        <v>10364.17232788219</v>
      </c>
      <c r="I57" s="58">
        <f t="shared" si="8"/>
        <v>4964.953658536585</v>
      </c>
      <c r="J57" s="59">
        <f t="shared" si="8"/>
        <v>17672.531504435789</v>
      </c>
      <c r="K57" s="83">
        <f t="shared" si="9"/>
        <v>158061.53912051462</v>
      </c>
      <c r="L57" s="14"/>
      <c r="Q57" s="10" t="s">
        <v>20</v>
      </c>
      <c r="R57" s="58">
        <f t="shared" si="10"/>
        <v>5971.6289800000004</v>
      </c>
      <c r="S57" s="58">
        <f t="shared" si="10"/>
        <v>15031.728000000001</v>
      </c>
      <c r="T57" s="58">
        <f t="shared" si="10"/>
        <v>50600.232176203797</v>
      </c>
      <c r="U57" s="58">
        <f t="shared" si="10"/>
        <v>23261.773208316346</v>
      </c>
      <c r="V57" s="58">
        <f t="shared" si="10"/>
        <v>6001.3633271355111</v>
      </c>
      <c r="W57" s="58">
        <f t="shared" si="10"/>
        <v>24193.155938004398</v>
      </c>
      <c r="X57" s="58">
        <f t="shared" si="10"/>
        <v>10364.17232788219</v>
      </c>
      <c r="Y57" s="58">
        <f t="shared" si="10"/>
        <v>4964.953658536585</v>
      </c>
      <c r="Z57" s="59">
        <f t="shared" si="10"/>
        <v>17672.531504435789</v>
      </c>
      <c r="AA57" s="83">
        <f t="shared" si="11"/>
        <v>158061.53912051462</v>
      </c>
      <c r="AB57" s="14"/>
    </row>
    <row r="58" spans="1:31" x14ac:dyDescent="0.3">
      <c r="A58" s="10" t="s">
        <v>21</v>
      </c>
      <c r="B58" s="58">
        <f t="shared" si="8"/>
        <v>5923.7278909772858</v>
      </c>
      <c r="C58" s="58">
        <f t="shared" si="8"/>
        <v>14865.255020068382</v>
      </c>
      <c r="D58" s="58">
        <f t="shared" si="8"/>
        <v>50600.232176203797</v>
      </c>
      <c r="E58" s="58">
        <f t="shared" si="8"/>
        <v>23261.773208316346</v>
      </c>
      <c r="F58" s="58">
        <f t="shared" si="8"/>
        <v>6001.3633271355111</v>
      </c>
      <c r="G58" s="58">
        <f t="shared" si="8"/>
        <v>24193.155938004398</v>
      </c>
      <c r="H58" s="58">
        <f t="shared" si="8"/>
        <v>10364.17232788219</v>
      </c>
      <c r="I58" s="58">
        <f t="shared" si="8"/>
        <v>4964.953658536585</v>
      </c>
      <c r="J58" s="59">
        <f t="shared" si="8"/>
        <v>17668.150236443722</v>
      </c>
      <c r="K58" s="83">
        <f t="shared" si="9"/>
        <v>157842.78378356821</v>
      </c>
      <c r="L58" s="14"/>
      <c r="Q58" s="10" t="s">
        <v>21</v>
      </c>
      <c r="R58" s="58">
        <f t="shared" si="10"/>
        <v>5923.7278909772858</v>
      </c>
      <c r="S58" s="58">
        <f t="shared" si="10"/>
        <v>14865.255020068382</v>
      </c>
      <c r="T58" s="58">
        <f t="shared" si="10"/>
        <v>50600.232176203797</v>
      </c>
      <c r="U58" s="58">
        <f t="shared" si="10"/>
        <v>23261.773208316346</v>
      </c>
      <c r="V58" s="58">
        <f t="shared" si="10"/>
        <v>6001.3633271355111</v>
      </c>
      <c r="W58" s="58">
        <f t="shared" si="10"/>
        <v>24193.155938004398</v>
      </c>
      <c r="X58" s="58">
        <f t="shared" si="10"/>
        <v>10364.17232788219</v>
      </c>
      <c r="Y58" s="58">
        <f t="shared" si="10"/>
        <v>4964.953658536585</v>
      </c>
      <c r="Z58" s="59">
        <f t="shared" si="10"/>
        <v>17668.150236443722</v>
      </c>
      <c r="AA58" s="83">
        <f t="shared" si="11"/>
        <v>157842.78378356821</v>
      </c>
      <c r="AB58" s="14"/>
    </row>
    <row r="59" spans="1:31" x14ac:dyDescent="0.3">
      <c r="A59" s="10" t="s">
        <v>22</v>
      </c>
      <c r="B59" s="58">
        <f t="shared" si="8"/>
        <v>5454.706423837798</v>
      </c>
      <c r="C59" s="58">
        <f t="shared" si="8"/>
        <v>13818.374602646056</v>
      </c>
      <c r="D59" s="58">
        <f t="shared" si="8"/>
        <v>46286.138207784614</v>
      </c>
      <c r="E59" s="58">
        <f t="shared" si="8"/>
        <v>21195.191168365269</v>
      </c>
      <c r="F59" s="58">
        <f t="shared" si="8"/>
        <v>5467.4888006004185</v>
      </c>
      <c r="G59" s="58">
        <f t="shared" si="8"/>
        <v>21187.671325385178</v>
      </c>
      <c r="H59" s="58">
        <f t="shared" si="8"/>
        <v>9109.5977229506989</v>
      </c>
      <c r="I59" s="58">
        <f t="shared" si="8"/>
        <v>4351.1845528455278</v>
      </c>
      <c r="J59" s="59">
        <f t="shared" si="8"/>
        <v>14952.870635625786</v>
      </c>
      <c r="K59" s="83">
        <f t="shared" si="9"/>
        <v>141823.22344004136</v>
      </c>
      <c r="L59" s="14"/>
      <c r="Q59" s="10" t="s">
        <v>22</v>
      </c>
      <c r="R59" s="58">
        <f t="shared" si="10"/>
        <v>5454.706423837798</v>
      </c>
      <c r="S59" s="58">
        <f t="shared" si="10"/>
        <v>13818.374602646056</v>
      </c>
      <c r="T59" s="58">
        <f t="shared" si="10"/>
        <v>46286.138207784614</v>
      </c>
      <c r="U59" s="58">
        <f t="shared" si="10"/>
        <v>21195.191168365269</v>
      </c>
      <c r="V59" s="58">
        <f t="shared" si="10"/>
        <v>5467.4888006004185</v>
      </c>
      <c r="W59" s="58">
        <f t="shared" si="10"/>
        <v>21187.671325385178</v>
      </c>
      <c r="X59" s="58">
        <f t="shared" si="10"/>
        <v>9109.5977229506989</v>
      </c>
      <c r="Y59" s="58">
        <f t="shared" si="10"/>
        <v>4351.1845528455278</v>
      </c>
      <c r="Z59" s="59">
        <f t="shared" si="10"/>
        <v>14952.870635625786</v>
      </c>
      <c r="AA59" s="83">
        <f>SUM($R59:$Z59)</f>
        <v>141823.22344004136</v>
      </c>
      <c r="AB59" s="14"/>
    </row>
    <row r="61" spans="1:31" x14ac:dyDescent="0.3">
      <c r="A61" s="18" t="s">
        <v>105</v>
      </c>
      <c r="B61" s="20">
        <f>$B$17-MIN($K$34:$K$45)</f>
        <v>170487.53422979303</v>
      </c>
      <c r="C61" s="19"/>
      <c r="D61" s="19"/>
      <c r="E61" s="19"/>
      <c r="F61" s="19"/>
      <c r="G61" s="19"/>
      <c r="H61" s="19"/>
      <c r="I61" s="19"/>
      <c r="J61" s="19"/>
      <c r="L61" s="14"/>
      <c r="M61" s="14"/>
      <c r="O61" s="16"/>
      <c r="Q61" s="18" t="s">
        <v>105</v>
      </c>
      <c r="R61" s="20">
        <f>$B$17-MIN($AA$34:$AA$45)</f>
        <v>170487.53422979303</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48078.616666149625</v>
      </c>
      <c r="C64" s="14"/>
      <c r="L64" s="14"/>
      <c r="M64" s="14"/>
      <c r="O64" s="16"/>
      <c r="Q64" s="10" t="s">
        <v>11</v>
      </c>
      <c r="R64" s="63">
        <f>$R$61-AA48</f>
        <v>48078.616666149625</v>
      </c>
      <c r="S64" s="14"/>
      <c r="AB64" s="14"/>
      <c r="AC64" s="14"/>
      <c r="AE64" s="16"/>
    </row>
    <row r="65" spans="1:31" x14ac:dyDescent="0.3">
      <c r="A65" s="10" t="s">
        <v>12</v>
      </c>
      <c r="B65" s="58">
        <f t="shared" ref="B65:B74" si="12">$B$61-K49</f>
        <v>50585.170418299444</v>
      </c>
      <c r="L65" s="14"/>
      <c r="M65" s="14"/>
      <c r="O65" s="16"/>
      <c r="Q65" s="10" t="s">
        <v>12</v>
      </c>
      <c r="R65" s="63">
        <f>$R$61-AA49</f>
        <v>50585.170418299444</v>
      </c>
      <c r="AB65" s="14"/>
      <c r="AC65" s="14"/>
      <c r="AE65" s="16"/>
    </row>
    <row r="66" spans="1:31" x14ac:dyDescent="0.3">
      <c r="A66" s="10" t="s">
        <v>13</v>
      </c>
      <c r="B66" s="58">
        <f t="shared" si="12"/>
        <v>37944.996524006187</v>
      </c>
      <c r="L66" s="14"/>
      <c r="M66" s="14"/>
      <c r="O66" s="16"/>
      <c r="Q66" s="10" t="s">
        <v>13</v>
      </c>
      <c r="R66" s="63">
        <f>$R$61-AA50</f>
        <v>37944.996524006187</v>
      </c>
      <c r="AB66" s="14"/>
      <c r="AC66" s="14"/>
      <c r="AE66" s="16"/>
    </row>
    <row r="67" spans="1:31" x14ac:dyDescent="0.3">
      <c r="A67" s="10" t="s">
        <v>14</v>
      </c>
      <c r="B67" s="58">
        <f t="shared" si="12"/>
        <v>2713.3722537459398</v>
      </c>
      <c r="L67" s="14"/>
      <c r="M67" s="14"/>
      <c r="O67" s="16"/>
      <c r="Q67" s="10" t="s">
        <v>14</v>
      </c>
      <c r="R67" s="63">
        <f>$R$61-AA51</f>
        <v>2713.3722537459398</v>
      </c>
      <c r="AB67" s="14"/>
      <c r="AC67" s="14"/>
      <c r="AE67" s="16"/>
    </row>
    <row r="68" spans="1:31" x14ac:dyDescent="0.3">
      <c r="A68" s="10" t="s">
        <v>15</v>
      </c>
      <c r="B68" s="58">
        <f t="shared" si="12"/>
        <v>2279.5793037930562</v>
      </c>
      <c r="L68" s="14"/>
      <c r="M68" s="14"/>
      <c r="O68" s="16"/>
      <c r="Q68" s="10" t="s">
        <v>15</v>
      </c>
      <c r="R68" s="63">
        <f t="shared" ref="R68:R74" si="13">$R$61-AA52</f>
        <v>2279.5793037930562</v>
      </c>
      <c r="AB68" s="14"/>
      <c r="AC68" s="14"/>
      <c r="AE68" s="16"/>
    </row>
    <row r="69" spans="1:31" x14ac:dyDescent="0.3">
      <c r="A69" s="10" t="s">
        <v>16</v>
      </c>
      <c r="B69" s="58">
        <f t="shared" si="12"/>
        <v>23450.25385755641</v>
      </c>
      <c r="L69" s="14"/>
      <c r="M69" s="14"/>
      <c r="O69" s="16"/>
      <c r="Q69" s="10" t="s">
        <v>16</v>
      </c>
      <c r="R69" s="63">
        <f t="shared" si="13"/>
        <v>23450.25385755641</v>
      </c>
      <c r="AB69" s="14"/>
      <c r="AC69" s="14"/>
      <c r="AE69" s="16"/>
    </row>
    <row r="70" spans="1:31" x14ac:dyDescent="0.3">
      <c r="A70" s="10" t="s">
        <v>17</v>
      </c>
      <c r="B70" s="58">
        <f t="shared" si="12"/>
        <v>45617.486322101089</v>
      </c>
      <c r="L70" s="14"/>
      <c r="M70" s="14"/>
      <c r="O70" s="16"/>
      <c r="Q70" s="10" t="s">
        <v>17</v>
      </c>
      <c r="R70" s="63">
        <f t="shared" si="13"/>
        <v>45617.486322101089</v>
      </c>
      <c r="AB70" s="14"/>
      <c r="AC70" s="14"/>
      <c r="AE70" s="16"/>
    </row>
    <row r="71" spans="1:31" x14ac:dyDescent="0.3">
      <c r="A71" s="10" t="s">
        <v>18</v>
      </c>
      <c r="B71" s="58">
        <f t="shared" si="12"/>
        <v>38993.221256912948</v>
      </c>
      <c r="L71" s="14"/>
      <c r="M71" s="14"/>
      <c r="O71" s="16"/>
      <c r="Q71" s="10" t="s">
        <v>18</v>
      </c>
      <c r="R71" s="63">
        <f t="shared" si="13"/>
        <v>38993.221256912948</v>
      </c>
      <c r="AB71" s="14"/>
      <c r="AC71" s="14"/>
      <c r="AE71" s="16"/>
    </row>
    <row r="72" spans="1:31" x14ac:dyDescent="0.3">
      <c r="A72" s="10" t="s">
        <v>19</v>
      </c>
      <c r="B72" s="58">
        <f>$B$61-K56</f>
        <v>20528.562088787265</v>
      </c>
      <c r="L72" s="14"/>
      <c r="M72" s="14"/>
      <c r="O72" s="16"/>
      <c r="Q72" s="10" t="s">
        <v>19</v>
      </c>
      <c r="R72" s="63">
        <f>$R$61-AA56</f>
        <v>20528.562088787265</v>
      </c>
      <c r="AB72" s="14"/>
      <c r="AC72" s="14"/>
      <c r="AE72" s="16"/>
    </row>
    <row r="73" spans="1:31" x14ac:dyDescent="0.3">
      <c r="A73" s="10" t="s">
        <v>20</v>
      </c>
      <c r="B73" s="58">
        <f t="shared" si="12"/>
        <v>12425.995109278418</v>
      </c>
      <c r="L73" s="14"/>
      <c r="M73" s="14"/>
      <c r="O73" s="16"/>
      <c r="Q73" s="10" t="s">
        <v>20</v>
      </c>
      <c r="R73" s="63">
        <f t="shared" si="13"/>
        <v>12425.995109278418</v>
      </c>
      <c r="AB73" s="14"/>
      <c r="AC73" s="14"/>
      <c r="AE73" s="16"/>
    </row>
    <row r="74" spans="1:31" x14ac:dyDescent="0.3">
      <c r="A74" s="10" t="s">
        <v>21</v>
      </c>
      <c r="B74" s="58">
        <f t="shared" si="12"/>
        <v>12644.750446224818</v>
      </c>
      <c r="L74" s="14"/>
      <c r="M74" s="14"/>
      <c r="O74" s="16"/>
      <c r="Q74" s="10" t="s">
        <v>21</v>
      </c>
      <c r="R74" s="63">
        <f t="shared" si="13"/>
        <v>12644.750446224818</v>
      </c>
      <c r="AB74" s="14"/>
      <c r="AC74" s="14"/>
      <c r="AE74" s="16"/>
    </row>
    <row r="75" spans="1:31" x14ac:dyDescent="0.3">
      <c r="A75" s="10" t="s">
        <v>22</v>
      </c>
      <c r="B75" s="58">
        <f>$B$61-K59</f>
        <v>28664.310789751675</v>
      </c>
      <c r="Q75" s="10" t="s">
        <v>22</v>
      </c>
      <c r="R75" s="63">
        <f>$R$61-AA59</f>
        <v>28664.310789751675</v>
      </c>
      <c r="AB75" s="14"/>
      <c r="AC75" s="14"/>
      <c r="AE75" s="16"/>
    </row>
    <row r="76" spans="1:31" x14ac:dyDescent="0.3">
      <c r="A76" s="13" t="s">
        <v>37</v>
      </c>
      <c r="B76" s="15">
        <f>SUM($B$64:$B$75)/$B$61</f>
        <v>1.9000000000000006</v>
      </c>
      <c r="Q76" s="13" t="s">
        <v>37</v>
      </c>
      <c r="R76" s="15">
        <f>SUM($R$64:$R$75)/$R$61</f>
        <v>1.9000000000000006</v>
      </c>
    </row>
    <row r="78" spans="1:31" x14ac:dyDescent="0.3">
      <c r="A78" s="1" t="s">
        <v>107</v>
      </c>
      <c r="B78" s="99">
        <f>(SUM($B$64:$B$75)-$D$79*$B$61)/(12-$D$79)</f>
        <v>1.1526269487815329E-11</v>
      </c>
      <c r="D78" s="1" t="s">
        <v>39</v>
      </c>
      <c r="Q78" s="1" t="s">
        <v>107</v>
      </c>
      <c r="R78" s="62">
        <f>(SUM($R$64:$R$75)-$T$79*$R$61)/(12-$T$79)</f>
        <v>1.1526269487815329E-11</v>
      </c>
      <c r="T78" s="1" t="s">
        <v>39</v>
      </c>
    </row>
    <row r="79" spans="1:31" x14ac:dyDescent="0.3">
      <c r="A79" s="1" t="s">
        <v>38</v>
      </c>
      <c r="D79" s="61">
        <v>1.9</v>
      </c>
      <c r="Q79" s="1" t="s">
        <v>38</v>
      </c>
      <c r="T79" s="61">
        <f>D79</f>
        <v>1.9</v>
      </c>
    </row>
    <row r="80" spans="1:31" ht="15.6" thickBot="1" x14ac:dyDescent="0.35"/>
    <row r="81" spans="1:22" ht="15.6" thickBot="1" x14ac:dyDescent="0.35">
      <c r="A81" s="1" t="s">
        <v>108</v>
      </c>
      <c r="B81" s="138">
        <f>(MIN($K$34:$K$45)+$B$78)*1000</f>
        <v>1.1526269487815328E-8</v>
      </c>
      <c r="F81" s="14"/>
      <c r="Q81" s="1" t="s">
        <v>108</v>
      </c>
      <c r="R81" s="76">
        <f>(MIN($AA$34:$AA$45)+$R$78)*1000</f>
        <v>1.1526269487815328E-8</v>
      </c>
      <c r="V81" s="14"/>
    </row>
    <row r="82" spans="1:22" ht="15.6" thickBot="1" x14ac:dyDescent="0.35">
      <c r="B82" s="46"/>
    </row>
    <row r="83" spans="1:22" ht="15.6" thickBot="1" x14ac:dyDescent="0.35">
      <c r="A83" s="1" t="s">
        <v>109</v>
      </c>
      <c r="B83" s="100" t="e">
        <f>B81/'【調達AX】入力(太陽光)'!E15</f>
        <v>#DIV/0!</v>
      </c>
      <c r="Q83" s="1" t="s">
        <v>109</v>
      </c>
      <c r="R83" s="145" t="e">
        <f>R81/'入力(太陽光)'!E15</f>
        <v>#DIV/0!</v>
      </c>
      <c r="S83" s="1" t="s">
        <v>77</v>
      </c>
    </row>
  </sheetData>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8EAC-67AB-490D-AC99-9875CF34538A}">
  <sheetPr codeName="Sheet19">
    <tabColor theme="8" tint="0.59999389629810485"/>
  </sheetPr>
  <dimension ref="A1:AD83"/>
  <sheetViews>
    <sheetView workbookViewId="0">
      <selection activeCell="A6" sqref="A6:Q6"/>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'【メインAX】調整係数(太陽光)'!B4</f>
        <v>4720.7847131329991</v>
      </c>
      <c r="C4" s="67">
        <f>'【メインAX】調整係数(太陽光)'!C4</f>
        <v>11752.545475843615</v>
      </c>
      <c r="D4" s="67">
        <f>'【メインAX】調整係数(太陽光)'!D4</f>
        <v>40486.953030380457</v>
      </c>
      <c r="E4" s="67">
        <f>'【メインAX】調整係数(太陽光)'!E4</f>
        <v>18619.598773746435</v>
      </c>
      <c r="F4" s="67">
        <f>'【メインAX】調整係数(太陽光)'!F4</f>
        <v>4749.5196097428807</v>
      </c>
      <c r="G4" s="67">
        <f>'【メインAX】調整係数(太陽光)'!G4</f>
        <v>18241.898327586205</v>
      </c>
      <c r="H4" s="67">
        <f>'【メインAX】調整係数(太陽光)'!H4</f>
        <v>7561.6946184814369</v>
      </c>
      <c r="I4" s="67">
        <f>'【メインAX】調整係数(太陽光)'!I4</f>
        <v>3770.2959349593493</v>
      </c>
      <c r="J4" s="67">
        <f>'【メインAX】調整係数(太陽光)'!J4</f>
        <v>12505.627079770011</v>
      </c>
    </row>
    <row r="5" spans="1:13" x14ac:dyDescent="0.3">
      <c r="A5" s="10" t="s">
        <v>12</v>
      </c>
      <c r="B5" s="67">
        <f>'【メインAX】調整係数(太陽光)'!B5</f>
        <v>4275.5934360098354</v>
      </c>
      <c r="C5" s="67">
        <f>'【メインAX】調整係数(太陽光)'!C5</f>
        <v>10951.464089192807</v>
      </c>
      <c r="D5" s="67">
        <f>'【メインAX】調整係数(太陽光)'!D5</f>
        <v>38919.126935101056</v>
      </c>
      <c r="E5" s="67">
        <f>'【メインAX】調整係数(太陽光)'!E5</f>
        <v>19016.626850387282</v>
      </c>
      <c r="F5" s="67">
        <f>'【メインAX】調整係数(太陽光)'!F5</f>
        <v>4338.3748594227518</v>
      </c>
      <c r="G5" s="67">
        <f>'【メインAX】調整係数(太陽光)'!G5</f>
        <v>18480.744786867202</v>
      </c>
      <c r="H5" s="67">
        <f>'【メインAX】調整係数(太陽光)'!H5</f>
        <v>7472.3282155134548</v>
      </c>
      <c r="I5" s="67">
        <f>'【メインAX】調整係数(太陽光)'!I5</f>
        <v>3748.3756097560972</v>
      </c>
      <c r="J5" s="67">
        <f>'【メインAX】調整係数(太陽光)'!J5</f>
        <v>12699.729029243092</v>
      </c>
    </row>
    <row r="6" spans="1:13" x14ac:dyDescent="0.3">
      <c r="A6" s="10" t="s">
        <v>13</v>
      </c>
      <c r="B6" s="67">
        <f>'【メインAX】調整係数(太陽光)'!B6</f>
        <v>4262.7155050414185</v>
      </c>
      <c r="C6" s="67">
        <f>'【メインAX】調整係数(太陽光)'!C6</f>
        <v>11786.063525494279</v>
      </c>
      <c r="D6" s="67">
        <f>'【メインAX】調整係数(太陽光)'!D6</f>
        <v>43221.022811310155</v>
      </c>
      <c r="E6" s="67">
        <f>'【メインAX】調整係数(太陽光)'!E6</f>
        <v>20533.477707297188</v>
      </c>
      <c r="F6" s="67">
        <f>'【メインAX】調整係数(太陽光)'!F6</f>
        <v>4872.2493859578444</v>
      </c>
      <c r="G6" s="67">
        <f>'【メインAX】調整係数(太陽光)'!G6</f>
        <v>20948.824866104183</v>
      </c>
      <c r="H6" s="67">
        <f>'【メインAX】調整係数(太陽光)'!H6</f>
        <v>8201.5459050379213</v>
      </c>
      <c r="I6" s="67">
        <f>'【メインAX】調整係数(太陽光)'!I6</f>
        <v>4274.4634146341468</v>
      </c>
      <c r="J6" s="67">
        <f>'【メインAX】調整係数(太陽光)'!J6</f>
        <v>14442.174584909721</v>
      </c>
    </row>
    <row r="7" spans="1:13" x14ac:dyDescent="0.3">
      <c r="A7" s="10" t="s">
        <v>14</v>
      </c>
      <c r="B7" s="67">
        <f>'【メインAX】調整係数(太陽光)'!B7</f>
        <v>4841.6341000000002</v>
      </c>
      <c r="C7" s="67">
        <f>'【メインAX】調整係数(太陽光)'!C7</f>
        <v>13973.35064720497</v>
      </c>
      <c r="D7" s="67">
        <f>'【メインAX】調整係数(太陽光)'!D7</f>
        <v>56496.15352835221</v>
      </c>
      <c r="E7" s="67">
        <f>'【メインAX】調整係数(太陽光)'!E7</f>
        <v>24972.047999999999</v>
      </c>
      <c r="F7" s="67">
        <f>'【メインAX】調整係数(太陽光)'!F7</f>
        <v>6038.1822599999996</v>
      </c>
      <c r="G7" s="67">
        <f>'【メインAX】調整係数(太陽光)'!G7</f>
        <v>27128.976999999999</v>
      </c>
      <c r="H7" s="67">
        <f>'【メインAX】調整係数(太陽光)'!H7</f>
        <v>10434.08482</v>
      </c>
      <c r="I7" s="67">
        <f>'【メインAX】調整係数(太陽光)'!I7</f>
        <v>5392.4</v>
      </c>
      <c r="J7" s="67">
        <f>'【メインAX】調整係数(太陽光)'!J7</f>
        <v>18497.331620489924</v>
      </c>
    </row>
    <row r="8" spans="1:13" x14ac:dyDescent="0.3">
      <c r="A8" s="10" t="s">
        <v>15</v>
      </c>
      <c r="B8" s="67">
        <f>'【メインAX】調整係数(太陽光)'!B8</f>
        <v>4973.5148800000006</v>
      </c>
      <c r="C8" s="67">
        <f>'【メインAX】調整係数(太陽光)'!C8</f>
        <v>14282.736000000001</v>
      </c>
      <c r="D8" s="67">
        <f>'【メインAX】調整係数(太陽光)'!D8</f>
        <v>56490.850010000002</v>
      </c>
      <c r="E8" s="67">
        <f>'【メインAX】調整係数(太陽光)'!E8</f>
        <v>24972.047999999999</v>
      </c>
      <c r="F8" s="67">
        <f>'【メインAX】調整係数(太陽光)'!F8</f>
        <v>6038.1822599999996</v>
      </c>
      <c r="G8" s="67">
        <f>'【メインAX】調整係数(太陽光)'!G8</f>
        <v>27128.976999999999</v>
      </c>
      <c r="H8" s="67">
        <f>'【メインAX】調整係数(太陽光)'!H8</f>
        <v>10434.08482</v>
      </c>
      <c r="I8" s="67">
        <f>'【メインAX】調整係数(太陽光)'!I8</f>
        <v>5392.4</v>
      </c>
      <c r="J8" s="67">
        <f>'【メインAX】調整係数(太陽光)'!J8</f>
        <v>18495.161956</v>
      </c>
    </row>
    <row r="9" spans="1:13" x14ac:dyDescent="0.3">
      <c r="A9" s="10" t="s">
        <v>16</v>
      </c>
      <c r="B9" s="67">
        <f>'【メインAX】調整係数(太陽光)'!B9</f>
        <v>4649.5782099999997</v>
      </c>
      <c r="C9" s="67">
        <f>'【メインAX】調整係数(太陽光)'!C9</f>
        <v>12857.789124223604</v>
      </c>
      <c r="D9" s="67">
        <f>'【メインAX】調整係数(太陽光)'!D9</f>
        <v>47868.920224817244</v>
      </c>
      <c r="E9" s="67">
        <f>'【メインAX】調整係数(太陽光)'!E9</f>
        <v>23577.359628210354</v>
      </c>
      <c r="F9" s="67">
        <f>'【メインAX】調整係数(太陽光)'!F9</f>
        <v>5350.8955131962039</v>
      </c>
      <c r="G9" s="67">
        <f>'【メインAX】調整係数(太陽光)'!G9</f>
        <v>22730.221374908288</v>
      </c>
      <c r="H9" s="67">
        <f>'【メインAX】調整係数(太陽光)'!H9</f>
        <v>9323.6920647549505</v>
      </c>
      <c r="I9" s="67">
        <f>'【メインAX】調整係数(太陽光)'!I9</f>
        <v>4734.7902439024392</v>
      </c>
      <c r="J9" s="67">
        <f>'【メインAX】調整係数(太陽光)'!J9</f>
        <v>15944.033988223518</v>
      </c>
    </row>
    <row r="10" spans="1:13" x14ac:dyDescent="0.3">
      <c r="A10" s="10" t="s">
        <v>17</v>
      </c>
      <c r="B10" s="67">
        <f>'【メインAX】調整係数(太陽光)'!B10</f>
        <v>4756.409643662455</v>
      </c>
      <c r="C10" s="67">
        <f>'【メインAX】調整係数(太陽光)'!C10</f>
        <v>11713.441084584512</v>
      </c>
      <c r="D10" s="67">
        <f>'【メインAX】調整係数(太陽光)'!D10</f>
        <v>39838.86308774077</v>
      </c>
      <c r="E10" s="67">
        <f>'【メインAX】調整係数(太陽光)'!E10</f>
        <v>19932.845488789237</v>
      </c>
      <c r="F10" s="67">
        <f>'【メインAX】調整係数(太陽光)'!F10</f>
        <v>4522.4695237451979</v>
      </c>
      <c r="G10" s="67">
        <f>'【メインAX】調整係数(太陽光)'!G10</f>
        <v>18809.158668378575</v>
      </c>
      <c r="H10" s="67">
        <f>'【メインAX】調整係数(太陽光)'!H10</f>
        <v>7806.3883408937745</v>
      </c>
      <c r="I10" s="67">
        <f>'【メインAX】調整係数(太陽光)'!I10</f>
        <v>3901.8178861788615</v>
      </c>
      <c r="J10" s="67">
        <f>'【メインAX】調整係数(太陽光)'!J10</f>
        <v>13588.654183718558</v>
      </c>
    </row>
    <row r="11" spans="1:13" x14ac:dyDescent="0.3">
      <c r="A11" s="10" t="s">
        <v>18</v>
      </c>
      <c r="B11" s="67">
        <f>'【メインAX】調整係数(太陽光)'!B11</f>
        <v>5453.6232333825119</v>
      </c>
      <c r="C11" s="67">
        <f>'【メインAX】調整係数(太陽光)'!C11</f>
        <v>12961.429799910809</v>
      </c>
      <c r="D11" s="67">
        <f>'【メインAX】調整係数(太陽光)'!D11</f>
        <v>42851.367582161329</v>
      </c>
      <c r="E11" s="67">
        <f>'【メインAX】調整係数(太陽光)'!E11</f>
        <v>19698.700725642069</v>
      </c>
      <c r="F11" s="67">
        <f>'【メインAX】調整係数(太陽光)'!F11</f>
        <v>4952.0237404975715</v>
      </c>
      <c r="G11" s="67">
        <f>'【メインAX】調整係数(太陽光)'!G11</f>
        <v>19256.995779530447</v>
      </c>
      <c r="H11" s="67">
        <f>'【メインAX】調整係数(太陽光)'!H11</f>
        <v>8442.3893742611617</v>
      </c>
      <c r="I11" s="67">
        <f>'【メインAX】調整係数(太陽光)'!I11</f>
        <v>4000.459349593496</v>
      </c>
      <c r="J11" s="67">
        <f>'【メインAX】調整係数(太陽光)'!J11</f>
        <v>13877.323387900697</v>
      </c>
    </row>
    <row r="12" spans="1:13" x14ac:dyDescent="0.3">
      <c r="A12" s="10" t="s">
        <v>19</v>
      </c>
      <c r="B12" s="67">
        <f>'【メインAX】調整係数(太陽光)'!B12</f>
        <v>5778.0989519886325</v>
      </c>
      <c r="C12" s="67">
        <f>'【メインAX】調整係数(太陽光)'!C12</f>
        <v>14374.774226847036</v>
      </c>
      <c r="D12" s="67">
        <f>'【メインAX】調整係数(太陽光)'!D12</f>
        <v>46932.000672716364</v>
      </c>
      <c r="E12" s="67">
        <f>'【メインAX】調整係数(太陽光)'!E12</f>
        <v>21459.876552792499</v>
      </c>
      <c r="F12" s="67">
        <f>'【メインAX】調整係数(太陽光)'!F12</f>
        <v>5590.2185768153822</v>
      </c>
      <c r="G12" s="67">
        <f>'【メインAX】調整係数(太陽光)'!G12</f>
        <v>23148.202678650036</v>
      </c>
      <c r="H12" s="67">
        <f>'【メインAX】調整係数(太陽光)'!H12</f>
        <v>10253.426887469484</v>
      </c>
      <c r="I12" s="67">
        <f>'【メインAX】調整係数(太陽光)'!I12</f>
        <v>4964.953658536585</v>
      </c>
      <c r="J12" s="67">
        <f>'【メインAX】調整係数(太陽光)'!J12</f>
        <v>17457.419935189759</v>
      </c>
    </row>
    <row r="13" spans="1:13" x14ac:dyDescent="0.3">
      <c r="A13" s="10" t="s">
        <v>20</v>
      </c>
      <c r="B13" s="67">
        <f>'【メインAX】調整係数(太陽光)'!B13</f>
        <v>5971.6289800000004</v>
      </c>
      <c r="C13" s="67">
        <f>'【メインAX】調整係数(太陽光)'!C13</f>
        <v>15031.728000000001</v>
      </c>
      <c r="D13" s="67">
        <f>'【メインAX】調整係数(太陽光)'!D13</f>
        <v>50600.232176203797</v>
      </c>
      <c r="E13" s="67">
        <f>'【メインAX】調整係数(太陽光)'!E13</f>
        <v>23261.773208316346</v>
      </c>
      <c r="F13" s="67">
        <f>'【メインAX】調整係数(太陽光)'!F13</f>
        <v>6001.3633271355111</v>
      </c>
      <c r="G13" s="67">
        <f>'【メインAX】調整係数(太陽光)'!G13</f>
        <v>24193.155938004398</v>
      </c>
      <c r="H13" s="67">
        <f>'【メインAX】調整係数(太陽光)'!H13</f>
        <v>10364.17232788219</v>
      </c>
      <c r="I13" s="67">
        <f>'【メインAX】調整係数(太陽光)'!I13</f>
        <v>4964.953658536585</v>
      </c>
      <c r="J13" s="67">
        <f>'【メインAX】調整係数(太陽光)'!J13</f>
        <v>17672.531504435789</v>
      </c>
    </row>
    <row r="14" spans="1:13" x14ac:dyDescent="0.3">
      <c r="A14" s="10" t="s">
        <v>21</v>
      </c>
      <c r="B14" s="67">
        <f>'【メインAX】調整係数(太陽光)'!B14</f>
        <v>5923.7278909772858</v>
      </c>
      <c r="C14" s="67">
        <f>'【メインAX】調整係数(太陽光)'!C14</f>
        <v>14865.255020068382</v>
      </c>
      <c r="D14" s="67">
        <f>'【メインAX】調整係数(太陽光)'!D14</f>
        <v>50600.232176203797</v>
      </c>
      <c r="E14" s="67">
        <f>'【メインAX】調整係数(太陽光)'!E14</f>
        <v>23261.773208316346</v>
      </c>
      <c r="F14" s="67">
        <f>'【メインAX】調整係数(太陽光)'!F14</f>
        <v>6001.3633271355111</v>
      </c>
      <c r="G14" s="67">
        <f>'【メインAX】調整係数(太陽光)'!G14</f>
        <v>24193.155938004398</v>
      </c>
      <c r="H14" s="67">
        <f>'【メインAX】調整係数(太陽光)'!H14</f>
        <v>10364.17232788219</v>
      </c>
      <c r="I14" s="67">
        <f>'【メインAX】調整係数(太陽光)'!I14</f>
        <v>4964.953658536585</v>
      </c>
      <c r="J14" s="67">
        <f>'【メインAX】調整係数(太陽光)'!J14</f>
        <v>17668.150236443722</v>
      </c>
    </row>
    <row r="15" spans="1:13" x14ac:dyDescent="0.3">
      <c r="A15" s="10" t="s">
        <v>22</v>
      </c>
      <c r="B15" s="67">
        <f>'【メインAX】調整係数(太陽光)'!B15</f>
        <v>5454.706423837798</v>
      </c>
      <c r="C15" s="67">
        <f>'【メインAX】調整係数(太陽光)'!C15</f>
        <v>13818.374602646056</v>
      </c>
      <c r="D15" s="67">
        <f>'【メインAX】調整係数(太陽光)'!D15</f>
        <v>46286.138207784614</v>
      </c>
      <c r="E15" s="67">
        <f>'【メインAX】調整係数(太陽光)'!E15</f>
        <v>21195.191168365269</v>
      </c>
      <c r="F15" s="67">
        <f>'【メインAX】調整係数(太陽光)'!F15</f>
        <v>5467.4888006004185</v>
      </c>
      <c r="G15" s="67">
        <f>'【メインAX】調整係数(太陽光)'!G15</f>
        <v>21187.671325385178</v>
      </c>
      <c r="H15" s="67">
        <f>'【メインAX】調整係数(太陽光)'!H15</f>
        <v>9109.5977229506989</v>
      </c>
      <c r="I15" s="67">
        <f>'【メインAX】調整係数(太陽光)'!I15</f>
        <v>4351.1845528455278</v>
      </c>
      <c r="J15" s="67">
        <f>'【メインAX】調整係数(太陽光)'!J15</f>
        <v>14952.870635625786</v>
      </c>
    </row>
    <row r="16" spans="1:13" x14ac:dyDescent="0.3">
      <c r="B16" s="2"/>
      <c r="C16" s="2"/>
      <c r="D16" s="2"/>
      <c r="E16" s="2"/>
      <c r="F16" s="2"/>
      <c r="G16" s="2"/>
      <c r="H16" s="2"/>
      <c r="I16" s="2"/>
      <c r="J16" s="2"/>
      <c r="K16" s="2"/>
    </row>
    <row r="17" spans="1:30" x14ac:dyDescent="0.3">
      <c r="A17" s="1" t="s">
        <v>43</v>
      </c>
      <c r="B17" s="25">
        <f>'【メインAX】調整係数(太陽光)'!B17</f>
        <v>170487.53422979303</v>
      </c>
      <c r="C17" s="2"/>
      <c r="D17" s="2"/>
      <c r="E17" s="2"/>
      <c r="F17" s="2"/>
      <c r="G17" s="2"/>
      <c r="H17" s="2"/>
      <c r="I17" s="2"/>
      <c r="J17" s="2"/>
      <c r="K17" s="2"/>
    </row>
    <row r="18" spans="1:30" x14ac:dyDescent="0.3">
      <c r="L18" s="12"/>
    </row>
    <row r="19" spans="1:30" x14ac:dyDescent="0.3">
      <c r="A19" s="1" t="s">
        <v>112</v>
      </c>
      <c r="B19" s="18" t="s">
        <v>45</v>
      </c>
      <c r="C19" s="10"/>
      <c r="D19" s="10"/>
      <c r="E19" s="10"/>
      <c r="F19" s="10"/>
      <c r="G19" s="10"/>
      <c r="H19" s="10"/>
      <c r="I19" s="10"/>
      <c r="J19" s="10"/>
      <c r="K19" s="10"/>
      <c r="N19" s="1" t="s">
        <v>65</v>
      </c>
    </row>
    <row r="20" spans="1:30" x14ac:dyDescent="0.3">
      <c r="A20" s="10" t="s">
        <v>11</v>
      </c>
      <c r="B20" s="53">
        <v>0.22837339876013255</v>
      </c>
      <c r="C20" s="53">
        <v>0.30481592820533615</v>
      </c>
      <c r="D20" s="53">
        <v>0.31508727554735477</v>
      </c>
      <c r="E20" s="53">
        <v>0.26444571819268659</v>
      </c>
      <c r="F20" s="53">
        <v>0.1799807435783517</v>
      </c>
      <c r="G20" s="53">
        <v>0.25809242363194712</v>
      </c>
      <c r="H20" s="53">
        <v>0.25279891178319502</v>
      </c>
      <c r="I20" s="53">
        <v>0.3425348928685682</v>
      </c>
      <c r="J20" s="53">
        <v>0.170294551798954</v>
      </c>
      <c r="N20" s="66" t="e">
        <f>HLOOKUP('入力(風力)'!$E$13,$B$2:$J$31,ROW()-1,0)</f>
        <v>#N/A</v>
      </c>
    </row>
    <row r="21" spans="1:30" x14ac:dyDescent="0.3">
      <c r="A21" s="10" t="s">
        <v>12</v>
      </c>
      <c r="B21" s="53">
        <v>0.15281758809408177</v>
      </c>
      <c r="C21" s="53">
        <v>0.17731974843573162</v>
      </c>
      <c r="D21" s="53">
        <v>9.3017476464225868E-2</v>
      </c>
      <c r="E21" s="53">
        <v>0.10834774100835941</v>
      </c>
      <c r="F21" s="53">
        <v>9.9357993032113623E-2</v>
      </c>
      <c r="G21" s="53">
        <v>0.14143120471176837</v>
      </c>
      <c r="H21" s="53">
        <v>0.11489119786400598</v>
      </c>
      <c r="I21" s="53">
        <v>0.19664561269609185</v>
      </c>
      <c r="J21" s="53">
        <v>8.0362508091830209E-2</v>
      </c>
      <c r="N21" s="66" t="e">
        <f>HLOOKUP('入力(風力)'!$E$13,$B$2:$J$31,ROW()-1,0)</f>
        <v>#N/A</v>
      </c>
    </row>
    <row r="22" spans="1:30" x14ac:dyDescent="0.3">
      <c r="A22" s="10" t="s">
        <v>13</v>
      </c>
      <c r="B22" s="53">
        <v>0.13561192137153719</v>
      </c>
      <c r="C22" s="53">
        <v>0.10494637428736404</v>
      </c>
      <c r="D22" s="53">
        <v>0.10822773777689282</v>
      </c>
      <c r="E22" s="53">
        <v>0.11488229250636151</v>
      </c>
      <c r="F22" s="53">
        <v>5.8977763594623006E-2</v>
      </c>
      <c r="G22" s="53">
        <v>0.16419609771597998</v>
      </c>
      <c r="H22" s="53">
        <v>0.10369149086883651</v>
      </c>
      <c r="I22" s="53">
        <v>0.18579570075441307</v>
      </c>
      <c r="J22" s="53">
        <v>0.13685734826414633</v>
      </c>
      <c r="N22" s="66" t="e">
        <f>HLOOKUP('入力(風力)'!$E$13,$B$2:$J$31,ROW()-1,0)</f>
        <v>#N/A</v>
      </c>
    </row>
    <row r="23" spans="1:30" x14ac:dyDescent="0.3">
      <c r="A23" s="10" t="s">
        <v>14</v>
      </c>
      <c r="B23" s="53">
        <v>0.13654878233848686</v>
      </c>
      <c r="C23" s="53">
        <v>0.10364559327298997</v>
      </c>
      <c r="D23" s="53">
        <v>0.13433781029205136</v>
      </c>
      <c r="E23" s="53">
        <v>0.13801875425583893</v>
      </c>
      <c r="F23" s="53">
        <v>9.1892828148604305E-2</v>
      </c>
      <c r="G23" s="53">
        <v>7.9986625622460256E-2</v>
      </c>
      <c r="H23" s="53">
        <v>8.5123767569512024E-2</v>
      </c>
      <c r="I23" s="53">
        <v>0.10678157451532434</v>
      </c>
      <c r="J23" s="53">
        <v>6.5116145316853266E-2</v>
      </c>
      <c r="N23" s="66" t="e">
        <f>HLOOKUP('入力(風力)'!$E$13,$B$2:$J$31,ROW()-1,0)</f>
        <v>#N/A</v>
      </c>
    </row>
    <row r="24" spans="1:30" x14ac:dyDescent="0.3">
      <c r="A24" s="10" t="s">
        <v>15</v>
      </c>
      <c r="B24" s="53">
        <v>0.10758132819017985</v>
      </c>
      <c r="C24" s="53">
        <v>0.1089874929614625</v>
      </c>
      <c r="D24" s="53">
        <v>5.1208385354433575E-2</v>
      </c>
      <c r="E24" s="53">
        <v>0.12383165676354839</v>
      </c>
      <c r="F24" s="53">
        <v>7.9280994486667616E-2</v>
      </c>
      <c r="G24" s="53">
        <v>0.10991428060424741</v>
      </c>
      <c r="H24" s="53">
        <v>9.4552602359914875E-2</v>
      </c>
      <c r="I24" s="53">
        <v>0.14238273381290031</v>
      </c>
      <c r="J24" s="53">
        <v>7.7179097489806878E-2</v>
      </c>
      <c r="N24" s="66" t="e">
        <f>HLOOKUP('入力(風力)'!$E$13,$B$2:$J$31,ROW()-1,0)</f>
        <v>#N/A</v>
      </c>
    </row>
    <row r="25" spans="1:30" x14ac:dyDescent="0.3">
      <c r="A25" s="10" t="s">
        <v>16</v>
      </c>
      <c r="B25" s="53">
        <v>0.13708754266580508</v>
      </c>
      <c r="C25" s="53">
        <v>0.15536099844186563</v>
      </c>
      <c r="D25" s="53">
        <v>0.20222240786110895</v>
      </c>
      <c r="E25" s="53">
        <v>0.10558302286075927</v>
      </c>
      <c r="F25" s="53">
        <v>9.0146604611778591E-2</v>
      </c>
      <c r="G25" s="53">
        <v>0.12360937697977629</v>
      </c>
      <c r="H25" s="53">
        <v>6.2459891573220877E-2</v>
      </c>
      <c r="I25" s="53">
        <v>0.15287073943759444</v>
      </c>
      <c r="J25" s="53">
        <v>4.3591378407160396E-2</v>
      </c>
      <c r="N25" s="66" t="e">
        <f>HLOOKUP('入力(風力)'!$E$13,$B$2:$J$31,ROW()-1,0)</f>
        <v>#N/A</v>
      </c>
    </row>
    <row r="26" spans="1:30" x14ac:dyDescent="0.3">
      <c r="A26" s="10" t="s">
        <v>17</v>
      </c>
      <c r="B26" s="53">
        <v>0.17950229340051246</v>
      </c>
      <c r="C26" s="53">
        <v>0.21562513126819763</v>
      </c>
      <c r="D26" s="53">
        <v>0.27790028828854657</v>
      </c>
      <c r="E26" s="53">
        <v>0.18315650722997232</v>
      </c>
      <c r="F26" s="53">
        <v>0.14522687133644357</v>
      </c>
      <c r="G26" s="53">
        <v>0.14492002222208264</v>
      </c>
      <c r="H26" s="53">
        <v>0.13781187068071143</v>
      </c>
      <c r="I26" s="53">
        <v>0.21153001597127688</v>
      </c>
      <c r="J26" s="53">
        <v>0.14855694657963392</v>
      </c>
      <c r="N26" s="66" t="e">
        <f>HLOOKUP('入力(風力)'!$E$13,$B$2:$J$31,ROW()-1,0)</f>
        <v>#N/A</v>
      </c>
    </row>
    <row r="27" spans="1:30" x14ac:dyDescent="0.3">
      <c r="A27" s="10" t="s">
        <v>18</v>
      </c>
      <c r="B27" s="53">
        <v>0.24533030789678342</v>
      </c>
      <c r="C27" s="53">
        <v>0.31354043653145497</v>
      </c>
      <c r="D27" s="53">
        <v>0.1989952852044399</v>
      </c>
      <c r="E27" s="53">
        <v>0.31664665028377759</v>
      </c>
      <c r="F27" s="53">
        <v>0.27299211188376443</v>
      </c>
      <c r="G27" s="53">
        <v>0.25504705095130609</v>
      </c>
      <c r="H27" s="53">
        <v>0.19754279628001847</v>
      </c>
      <c r="I27" s="53">
        <v>0.39134554150621198</v>
      </c>
      <c r="J27" s="53">
        <v>0.19616273330449638</v>
      </c>
      <c r="N27" s="66" t="e">
        <f>HLOOKUP('入力(風力)'!$E$13,$B$2:$J$31,ROW()-1,0)</f>
        <v>#N/A</v>
      </c>
    </row>
    <row r="28" spans="1:30" x14ac:dyDescent="0.3">
      <c r="A28" s="10" t="s">
        <v>19</v>
      </c>
      <c r="B28" s="53">
        <v>0.26364048210587288</v>
      </c>
      <c r="C28" s="53">
        <v>0.42670911051887517</v>
      </c>
      <c r="D28" s="53">
        <v>0.21690771898987909</v>
      </c>
      <c r="E28" s="53">
        <v>0.23371490337287404</v>
      </c>
      <c r="F28" s="53">
        <v>0.27453838708050687</v>
      </c>
      <c r="G28" s="53">
        <v>0.246788471488467</v>
      </c>
      <c r="H28" s="53">
        <v>0.18908994440146792</v>
      </c>
      <c r="I28" s="53">
        <v>0.37805294108903653</v>
      </c>
      <c r="J28" s="53">
        <v>0.23757410099708268</v>
      </c>
      <c r="N28" s="66" t="e">
        <f>HLOOKUP('入力(風力)'!$E$13,$B$2:$J$31,ROW()-1,0)</f>
        <v>#N/A</v>
      </c>
    </row>
    <row r="29" spans="1:30" x14ac:dyDescent="0.3">
      <c r="A29" s="10" t="s">
        <v>20</v>
      </c>
      <c r="B29" s="53">
        <v>0.20704619535722163</v>
      </c>
      <c r="C29" s="53">
        <v>0.44372632573253878</v>
      </c>
      <c r="D29" s="53">
        <v>0.248665436407742</v>
      </c>
      <c r="E29" s="53">
        <v>0.31943540560846329</v>
      </c>
      <c r="F29" s="53">
        <v>0.23991519356433927</v>
      </c>
      <c r="G29" s="53">
        <v>0.27775068853035401</v>
      </c>
      <c r="H29" s="53">
        <v>0.23689694162908084</v>
      </c>
      <c r="I29" s="53">
        <v>0.40914051350267377</v>
      </c>
      <c r="J29" s="53">
        <v>0.22555885394599853</v>
      </c>
      <c r="N29" s="66" t="e">
        <f>HLOOKUP('入力(風力)'!$E$13,$B$2:$J$31,ROW()-1,0)</f>
        <v>#N/A</v>
      </c>
    </row>
    <row r="30" spans="1:30" x14ac:dyDescent="0.3">
      <c r="A30" s="10" t="s">
        <v>21</v>
      </c>
      <c r="B30" s="53">
        <v>0.25231832287586275</v>
      </c>
      <c r="C30" s="53">
        <v>0.51225317738609566</v>
      </c>
      <c r="D30" s="53">
        <v>0.2505245238176777</v>
      </c>
      <c r="E30" s="53">
        <v>0.40271602873765833</v>
      </c>
      <c r="F30" s="53">
        <v>0.27109648745717352</v>
      </c>
      <c r="G30" s="53">
        <v>0.33053904424567043</v>
      </c>
      <c r="H30" s="53">
        <v>0.27477636701662095</v>
      </c>
      <c r="I30" s="53">
        <v>0.45166458647006036</v>
      </c>
      <c r="J30" s="53">
        <v>0.28311752331286932</v>
      </c>
      <c r="N30" s="66" t="e">
        <f>HLOOKUP('入力(風力)'!$E$13,$B$2:$J$31,ROW()-1,0)</f>
        <v>#N/A</v>
      </c>
      <c r="Q30" s="1" t="s">
        <v>76</v>
      </c>
    </row>
    <row r="31" spans="1:30" x14ac:dyDescent="0.3">
      <c r="A31" s="10" t="s">
        <v>22</v>
      </c>
      <c r="B31" s="53">
        <v>0.21253010694872049</v>
      </c>
      <c r="C31" s="53">
        <v>0.37684098131042615</v>
      </c>
      <c r="D31" s="53">
        <v>0.30032521041963073</v>
      </c>
      <c r="E31" s="53">
        <v>0.46390592940250774</v>
      </c>
      <c r="F31" s="53">
        <v>0.27349207795108066</v>
      </c>
      <c r="G31" s="53">
        <v>0.28266351179049487</v>
      </c>
      <c r="H31" s="53">
        <v>0.27830925271618379</v>
      </c>
      <c r="I31" s="53">
        <v>0.46222935889226735</v>
      </c>
      <c r="J31" s="53">
        <v>0.27066902284855593</v>
      </c>
      <c r="N31" s="66" t="e">
        <f>HLOOKUP('入力(風力)'!$E$13,$B$2:$J$31,ROW()-1,0)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IF('【調達AX】入力(風力)'!$E$13=B$2,B20*'【調達AX】入力(風力)'!$E$15/1000,0)</f>
        <v>0</v>
      </c>
      <c r="C34" s="54">
        <f>IF('【調達AX】入力(風力)'!$E$13=C$2,C20*'【調達AX】入力(風力)'!$E$15/1000,0)</f>
        <v>0</v>
      </c>
      <c r="D34" s="54">
        <f>IF('【調達AX】入力(風力)'!$E$13=D$2,D20*'【調達AX】入力(風力)'!$E$15/1000,0)</f>
        <v>0</v>
      </c>
      <c r="E34" s="54">
        <f>IF('【調達AX】入力(風力)'!$E$13=E$2,E20*'【調達AX】入力(風力)'!$E$15/1000,0)</f>
        <v>0</v>
      </c>
      <c r="F34" s="54">
        <f>IF('【調達AX】入力(風力)'!$E$13=F$2,F20*'【調達AX】入力(風力)'!$E$15/1000,0)</f>
        <v>0</v>
      </c>
      <c r="G34" s="54">
        <f>IF('【調達AX】入力(風力)'!$E$13=G$2,G20*'【調達AX】入力(風力)'!$E$15/1000,0)</f>
        <v>0</v>
      </c>
      <c r="H34" s="54">
        <f>IF('【調達AX】入力(風力)'!$E$13=H$2,H20*'【調達AX】入力(風力)'!$E$15/1000,0)</f>
        <v>0</v>
      </c>
      <c r="I34" s="54">
        <f>IF('【調達AX】入力(風力)'!$E$13=I$2,I20*'【調達AX】入力(風力)'!$E$15/1000,0)</f>
        <v>0</v>
      </c>
      <c r="J34" s="55">
        <f>IF('【調達AX】入力(風力)'!$E$13=J$2,J20*'【調達AX】入力(風力)'!$E$15/1000,0)</f>
        <v>0</v>
      </c>
      <c r="K34" s="56">
        <f>SUM(B34:J34)</f>
        <v>0</v>
      </c>
      <c r="L34" s="57">
        <f>MIN($K$34:$K$45)</f>
        <v>0</v>
      </c>
      <c r="N34" s="64">
        <f t="shared" ref="N34:N45" si="0">K34*1000</f>
        <v>0</v>
      </c>
      <c r="Q34" s="10" t="s">
        <v>11</v>
      </c>
      <c r="R34" s="29">
        <f>IF('【調達AX】入力(風力)'!$E$13=B$2,B20*'【調達AX】入力(風力)'!$E$23/1000,0)</f>
        <v>0</v>
      </c>
      <c r="S34" s="29">
        <f>IF('【調達AX】入力(風力)'!$E$13=C$2,C20*'【調達AX】入力(風力)'!$E$23/1000,0)</f>
        <v>0</v>
      </c>
      <c r="T34" s="29">
        <f>IF('【調達AX】入力(風力)'!$E$13=D$2,D20*'【調達AX】入力(風力)'!$E$23/1000,0)</f>
        <v>0</v>
      </c>
      <c r="U34" s="29">
        <f>IF('【調達AX】入力(風力)'!$E$13=E$2,E20*'【調達AX】入力(風力)'!$E$23/1000,0)</f>
        <v>0</v>
      </c>
      <c r="V34" s="29">
        <f>IF('【調達AX】入力(風力)'!$E$13=F$2,F20*'【調達AX】入力(風力)'!$E$23/1000,0)</f>
        <v>0</v>
      </c>
      <c r="W34" s="29">
        <f>IF('【調達AX】入力(風力)'!$E$13=G$2,G20*'【調達AX】入力(風力)'!$E$23/1000,0)</f>
        <v>0</v>
      </c>
      <c r="X34" s="29">
        <f>IF('【調達AX】入力(風力)'!$E$13=H$2,H20*'【調達AX】入力(風力)'!$E$23/1000,0)</f>
        <v>0</v>
      </c>
      <c r="Y34" s="29">
        <f>IF('【調達AX】入力(風力)'!$E$13=I$2,I20*'【調達AX】入力(風力)'!$E$23/1000,0)</f>
        <v>0</v>
      </c>
      <c r="Z34" s="30">
        <f>IF('【調達AX】入力(風力)'!$E$13=J$2,J20*'【調達AX】入力(風力)'!$E$23/1000,0)</f>
        <v>0</v>
      </c>
      <c r="AA34" s="31">
        <f>SUM(R34:Z34)</f>
        <v>0</v>
      </c>
      <c r="AB34" s="32">
        <f>MIN($AA$34:$AA$45)</f>
        <v>0</v>
      </c>
      <c r="AD34" s="64">
        <f>AA34*1000</f>
        <v>0</v>
      </c>
    </row>
    <row r="35" spans="1:30" x14ac:dyDescent="0.3">
      <c r="A35" s="10" t="s">
        <v>12</v>
      </c>
      <c r="B35" s="54">
        <f>IF('【調達AX】入力(風力)'!$E$13=B$2,B21*'【調達AX】入力(風力)'!$E$15/1000,0)</f>
        <v>0</v>
      </c>
      <c r="C35" s="54">
        <f>IF('【調達AX】入力(風力)'!$E$13=C$2,C21*'【調達AX】入力(風力)'!$E$15/1000,0)</f>
        <v>0</v>
      </c>
      <c r="D35" s="54">
        <f>IF('【調達AX】入力(風力)'!$E$13=D$2,D21*'【調達AX】入力(風力)'!$E$15/1000,0)</f>
        <v>0</v>
      </c>
      <c r="E35" s="54">
        <f>IF('【調達AX】入力(風力)'!$E$13=E$2,E21*'【調達AX】入力(風力)'!$E$15/1000,0)</f>
        <v>0</v>
      </c>
      <c r="F35" s="54">
        <f>IF('【調達AX】入力(風力)'!$E$13=F$2,F21*'【調達AX】入力(風力)'!$E$15/1000,0)</f>
        <v>0</v>
      </c>
      <c r="G35" s="54">
        <f>IF('【調達AX】入力(風力)'!$E$13=G$2,G21*'【調達AX】入力(風力)'!$E$15/1000,0)</f>
        <v>0</v>
      </c>
      <c r="H35" s="54">
        <f>IF('【調達AX】入力(風力)'!$E$13=H$2,H21*'【調達AX】入力(風力)'!$E$15/1000,0)</f>
        <v>0</v>
      </c>
      <c r="I35" s="54">
        <f>IF('【調達AX】入力(風力)'!$E$13=I$2,I21*'【調達AX】入力(風力)'!$E$15/1000,0)</f>
        <v>0</v>
      </c>
      <c r="J35" s="55">
        <f>IF('【調達AX】入力(風力)'!$E$13=J$2,J21*'【調達AX】入力(風力)'!$E$15/1000,0)</f>
        <v>0</v>
      </c>
      <c r="K35" s="56">
        <f t="shared" ref="K35:K44" si="1">SUM(B35:J35)</f>
        <v>0</v>
      </c>
      <c r="L35" s="57">
        <f t="shared" ref="L35:L45" si="2">MIN($K$34:$K$45)</f>
        <v>0</v>
      </c>
      <c r="N35" s="64">
        <f t="shared" si="0"/>
        <v>0</v>
      </c>
      <c r="Q35" s="10" t="s">
        <v>12</v>
      </c>
      <c r="R35" s="29">
        <f>IF('【調達AX】入力(風力)'!$E$13=B$2,B21*'【調達AX】入力(風力)'!$F$23/1000,0)</f>
        <v>0</v>
      </c>
      <c r="S35" s="29">
        <f>IF('【調達AX】入力(風力)'!$E$13=C$2,C21*'【調達AX】入力(風力)'!$F$23/1000,0)</f>
        <v>0</v>
      </c>
      <c r="T35" s="29">
        <f>IF('【調達AX】入力(風力)'!$E$13=D$2,D21*'【調達AX】入力(風力)'!$F$23/1000,0)</f>
        <v>0</v>
      </c>
      <c r="U35" s="29">
        <f>IF('【調達AX】入力(風力)'!$E$13=E$2,E21*'【調達AX】入力(風力)'!$F$23/1000,0)</f>
        <v>0</v>
      </c>
      <c r="V35" s="29">
        <f>IF('【調達AX】入力(風力)'!$E$13=F$2,F21*'【調達AX】入力(風力)'!$F$23/1000,0)</f>
        <v>0</v>
      </c>
      <c r="W35" s="29">
        <f>IF('【調達AX】入力(風力)'!$E$13=G$2,G21*'【調達AX】入力(風力)'!$F$23/1000,0)</f>
        <v>0</v>
      </c>
      <c r="X35" s="29">
        <f>IF('【調達AX】入力(風力)'!$E$13=H$2,H21*'【調達AX】入力(風力)'!$F$23/1000,0)</f>
        <v>0</v>
      </c>
      <c r="Y35" s="29">
        <f>IF('【調達AX】入力(風力)'!$E$13=I$2,I21*'【調達AX】入力(風力)'!$F$23/1000,0)</f>
        <v>0</v>
      </c>
      <c r="Z35" s="30">
        <f>IF('【調達AX】入力(風力)'!$E$13=J$2,J21*'【調達AX】入力(風力)'!$F$23/1000,0)</f>
        <v>0</v>
      </c>
      <c r="AA35" s="31">
        <f t="shared" ref="AA35:AA44" si="3">SUM(R35:Z35)</f>
        <v>0</v>
      </c>
      <c r="AB35" s="32">
        <f t="shared" ref="AB35:AB45" si="4">MIN($AA$34:$AA$45)</f>
        <v>0</v>
      </c>
      <c r="AD35" s="64">
        <f t="shared" ref="AD35:AD44" si="5">AA35*1000</f>
        <v>0</v>
      </c>
    </row>
    <row r="36" spans="1:30" x14ac:dyDescent="0.3">
      <c r="A36" s="10" t="s">
        <v>13</v>
      </c>
      <c r="B36" s="54">
        <f>IF('【調達AX】入力(風力)'!$E$13=B$2,B22*'【調達AX】入力(風力)'!$E$15/1000,0)</f>
        <v>0</v>
      </c>
      <c r="C36" s="54">
        <f>IF('【調達AX】入力(風力)'!$E$13=C$2,C22*'【調達AX】入力(風力)'!$E$15/1000,0)</f>
        <v>0</v>
      </c>
      <c r="D36" s="54">
        <f>IF('【調達AX】入力(風力)'!$E$13=D$2,D22*'【調達AX】入力(風力)'!$E$15/1000,0)</f>
        <v>0</v>
      </c>
      <c r="E36" s="54">
        <f>IF('【調達AX】入力(風力)'!$E$13=E$2,E22*'【調達AX】入力(風力)'!$E$15/1000,0)</f>
        <v>0</v>
      </c>
      <c r="F36" s="54">
        <f>IF('【調達AX】入力(風力)'!$E$13=F$2,F22*'【調達AX】入力(風力)'!$E$15/1000,0)</f>
        <v>0</v>
      </c>
      <c r="G36" s="54">
        <f>IF('【調達AX】入力(風力)'!$E$13=G$2,G22*'【調達AX】入力(風力)'!$E$15/1000,0)</f>
        <v>0</v>
      </c>
      <c r="H36" s="54">
        <f>IF('【調達AX】入力(風力)'!$E$13=H$2,H22*'【調達AX】入力(風力)'!$E$15/1000,0)</f>
        <v>0</v>
      </c>
      <c r="I36" s="54">
        <f>IF('【調達AX】入力(風力)'!$E$13=I$2,I22*'【調達AX】入力(風力)'!$E$15/1000,0)</f>
        <v>0</v>
      </c>
      <c r="J36" s="55">
        <f>IF('【調達AX】入力(風力)'!$E$13=J$2,J22*'【調達AX】入力(風力)'!$E$15/1000,0)</f>
        <v>0</v>
      </c>
      <c r="K36" s="56">
        <f t="shared" si="1"/>
        <v>0</v>
      </c>
      <c r="L36" s="57">
        <f t="shared" si="2"/>
        <v>0</v>
      </c>
      <c r="N36" s="64">
        <f t="shared" si="0"/>
        <v>0</v>
      </c>
      <c r="Q36" s="10" t="s">
        <v>13</v>
      </c>
      <c r="R36" s="29">
        <f>IF('【調達AX】入力(風力)'!$E$13=B$2,B22*'【調達AX】入力(風力)'!$G$23/1000,0)</f>
        <v>0</v>
      </c>
      <c r="S36" s="29">
        <f>IF('【調達AX】入力(風力)'!$E$13=C$2,C22*'【調達AX】入力(風力)'!$G$23/1000,0)</f>
        <v>0</v>
      </c>
      <c r="T36" s="29">
        <f>IF('【調達AX】入力(風力)'!$E$13=D$2,D22*'【調達AX】入力(風力)'!$G$23/1000,0)</f>
        <v>0</v>
      </c>
      <c r="U36" s="29">
        <f>IF('【調達AX】入力(風力)'!$E$13=E$2,E22*'【調達AX】入力(風力)'!$G$23/1000,0)</f>
        <v>0</v>
      </c>
      <c r="V36" s="29">
        <f>IF('【調達AX】入力(風力)'!$E$13=F$2,F22*'【調達AX】入力(風力)'!$G$23/1000,0)</f>
        <v>0</v>
      </c>
      <c r="W36" s="29">
        <f>IF('【調達AX】入力(風力)'!$E$13=G$2,G22*'【調達AX】入力(風力)'!$G$23/1000,0)</f>
        <v>0</v>
      </c>
      <c r="X36" s="29">
        <f>IF('【調達AX】入力(風力)'!$E$13=H$2,H22*'【調達AX】入力(風力)'!$G$23/1000,0)</f>
        <v>0</v>
      </c>
      <c r="Y36" s="29">
        <f>IF('【調達AX】入力(風力)'!$E$13=I$2,I22*'【調達AX】入力(風力)'!$G$23/1000,0)</f>
        <v>0</v>
      </c>
      <c r="Z36" s="30">
        <f>IF('【調達AX】入力(風力)'!$E$13=J$2,J22*'【調達AX】入力(風力)'!$G$23/1000,0)</f>
        <v>0</v>
      </c>
      <c r="AA36" s="31">
        <f t="shared" si="3"/>
        <v>0</v>
      </c>
      <c r="AB36" s="32">
        <f t="shared" si="4"/>
        <v>0</v>
      </c>
      <c r="AD36" s="64">
        <f t="shared" si="5"/>
        <v>0</v>
      </c>
    </row>
    <row r="37" spans="1:30" x14ac:dyDescent="0.3">
      <c r="A37" s="10" t="s">
        <v>14</v>
      </c>
      <c r="B37" s="54">
        <f>IF('【調達AX】入力(風力)'!$E$13=B$2,B23*'【調達AX】入力(風力)'!$E$15/1000,0)</f>
        <v>0</v>
      </c>
      <c r="C37" s="54">
        <f>IF('【調達AX】入力(風力)'!$E$13=C$2,C23*'【調達AX】入力(風力)'!$E$15/1000,0)</f>
        <v>0</v>
      </c>
      <c r="D37" s="54">
        <f>IF('【調達AX】入力(風力)'!$E$13=D$2,D23*'【調達AX】入力(風力)'!$E$15/1000,0)</f>
        <v>0</v>
      </c>
      <c r="E37" s="54">
        <f>IF('【調達AX】入力(風力)'!$E$13=E$2,E23*'【調達AX】入力(風力)'!$E$15/1000,0)</f>
        <v>0</v>
      </c>
      <c r="F37" s="54">
        <f>IF('【調達AX】入力(風力)'!$E$13=F$2,F23*'【調達AX】入力(風力)'!$E$15/1000,0)</f>
        <v>0</v>
      </c>
      <c r="G37" s="54">
        <f>IF('【調達AX】入力(風力)'!$E$13=G$2,G23*'【調達AX】入力(風力)'!$E$15/1000,0)</f>
        <v>0</v>
      </c>
      <c r="H37" s="54">
        <f>IF('【調達AX】入力(風力)'!$E$13=H$2,H23*'【調達AX】入力(風力)'!$E$15/1000,0)</f>
        <v>0</v>
      </c>
      <c r="I37" s="54">
        <f>IF('【調達AX】入力(風力)'!$E$13=I$2,I23*'【調達AX】入力(風力)'!$E$15/1000,0)</f>
        <v>0</v>
      </c>
      <c r="J37" s="55">
        <f>IF('【調達AX】入力(風力)'!$E$13=J$2,J23*'【調達AX】入力(風力)'!$E$15/1000,0)</f>
        <v>0</v>
      </c>
      <c r="K37" s="56">
        <f t="shared" si="1"/>
        <v>0</v>
      </c>
      <c r="L37" s="57">
        <f t="shared" si="2"/>
        <v>0</v>
      </c>
      <c r="N37" s="64">
        <f t="shared" si="0"/>
        <v>0</v>
      </c>
      <c r="Q37" s="10" t="s">
        <v>14</v>
      </c>
      <c r="R37" s="29">
        <f>IF('【調達AX】入力(風力)'!$E$13=B$2,B23*'【調達AX】入力(風力)'!$H$23/1000,0)</f>
        <v>0</v>
      </c>
      <c r="S37" s="29">
        <f>IF('【調達AX】入力(風力)'!$E$13=C$2,C23*'【調達AX】入力(風力)'!$H$23/1000,0)</f>
        <v>0</v>
      </c>
      <c r="T37" s="29">
        <f>IF('【調達AX】入力(風力)'!$E$13=D$2,D23*'【調達AX】入力(風力)'!$H$23/1000,0)</f>
        <v>0</v>
      </c>
      <c r="U37" s="29">
        <f>IF('【調達AX】入力(風力)'!$E$13=E$2,E23*'【調達AX】入力(風力)'!$H$23/1000,0)</f>
        <v>0</v>
      </c>
      <c r="V37" s="29">
        <f>IF('【調達AX】入力(風力)'!$E$13=F$2,F23*'【調達AX】入力(風力)'!$H$23/1000,0)</f>
        <v>0</v>
      </c>
      <c r="W37" s="29">
        <f>IF('【調達AX】入力(風力)'!$E$13=G$2,G23*'【調達AX】入力(風力)'!$H$23/1000,0)</f>
        <v>0</v>
      </c>
      <c r="X37" s="29">
        <f>IF('【調達AX】入力(風力)'!$E$13=H$2,H23*'【調達AX】入力(風力)'!$H$23/1000,0)</f>
        <v>0</v>
      </c>
      <c r="Y37" s="29">
        <f>IF('【調達AX】入力(風力)'!$E$13=I$2,I23*'【調達AX】入力(風力)'!$H$23/1000,0)</f>
        <v>0</v>
      </c>
      <c r="Z37" s="30">
        <f>IF('【調達AX】入力(風力)'!$E$13=J$2,J23*'【調達AX】入力(風力)'!$H$23/1000,0)</f>
        <v>0</v>
      </c>
      <c r="AA37" s="31">
        <f t="shared" si="3"/>
        <v>0</v>
      </c>
      <c r="AB37" s="32">
        <f t="shared" si="4"/>
        <v>0</v>
      </c>
      <c r="AD37" s="64">
        <f t="shared" si="5"/>
        <v>0</v>
      </c>
    </row>
    <row r="38" spans="1:30" x14ac:dyDescent="0.3">
      <c r="A38" s="10" t="s">
        <v>15</v>
      </c>
      <c r="B38" s="54">
        <f>IF('【調達AX】入力(風力)'!$E$13=B$2,B24*'【調達AX】入力(風力)'!$E$15/1000,0)</f>
        <v>0</v>
      </c>
      <c r="C38" s="54">
        <f>IF('【調達AX】入力(風力)'!$E$13=C$2,C24*'【調達AX】入力(風力)'!$E$15/1000,0)</f>
        <v>0</v>
      </c>
      <c r="D38" s="54">
        <f>IF('【調達AX】入力(風力)'!$E$13=D$2,D24*'【調達AX】入力(風力)'!$E$15/1000,0)</f>
        <v>0</v>
      </c>
      <c r="E38" s="54">
        <f>IF('【調達AX】入力(風力)'!$E$13=E$2,E24*'【調達AX】入力(風力)'!$E$15/1000,0)</f>
        <v>0</v>
      </c>
      <c r="F38" s="54">
        <f>IF('【調達AX】入力(風力)'!$E$13=F$2,F24*'【調達AX】入力(風力)'!$E$15/1000,0)</f>
        <v>0</v>
      </c>
      <c r="G38" s="54">
        <f>IF('【調達AX】入力(風力)'!$E$13=G$2,G24*'【調達AX】入力(風力)'!$E$15/1000,0)</f>
        <v>0</v>
      </c>
      <c r="H38" s="54">
        <f>IF('【調達AX】入力(風力)'!$E$13=H$2,H24*'【調達AX】入力(風力)'!$E$15/1000,0)</f>
        <v>0</v>
      </c>
      <c r="I38" s="54">
        <f>IF('【調達AX】入力(風力)'!$E$13=I$2,I24*'【調達AX】入力(風力)'!$E$15/1000,0)</f>
        <v>0</v>
      </c>
      <c r="J38" s="55">
        <f>IF('【調達AX】入力(風力)'!$E$13=J$2,J24*'【調達AX】入力(風力)'!$E$15/1000,0)</f>
        <v>0</v>
      </c>
      <c r="K38" s="56">
        <f t="shared" si="1"/>
        <v>0</v>
      </c>
      <c r="L38" s="57">
        <f t="shared" si="2"/>
        <v>0</v>
      </c>
      <c r="N38" s="64">
        <f t="shared" si="0"/>
        <v>0</v>
      </c>
      <c r="Q38" s="10" t="s">
        <v>15</v>
      </c>
      <c r="R38" s="29">
        <f>IF('【調達AX】入力(風力)'!$E$13=B$2,B24*'【調達AX】入力(風力)'!$I$23/1000,0)</f>
        <v>0</v>
      </c>
      <c r="S38" s="29">
        <f>IF('【調達AX】入力(風力)'!$E$13=C$2,C24*'【調達AX】入力(風力)'!$I$23/1000,0)</f>
        <v>0</v>
      </c>
      <c r="T38" s="29">
        <f>IF('【調達AX】入力(風力)'!$E$13=D$2,D24*'【調達AX】入力(風力)'!$I$23/1000,0)</f>
        <v>0</v>
      </c>
      <c r="U38" s="29">
        <f>IF('【調達AX】入力(風力)'!$E$13=E$2,E24*'【調達AX】入力(風力)'!$I$23/1000,0)</f>
        <v>0</v>
      </c>
      <c r="V38" s="29">
        <f>IF('【調達AX】入力(風力)'!$E$13=F$2,F24*'【調達AX】入力(風力)'!$I$23/1000,0)</f>
        <v>0</v>
      </c>
      <c r="W38" s="29">
        <f>IF('【調達AX】入力(風力)'!$E$13=G$2,G24*'【調達AX】入力(風力)'!$I$23/1000,0)</f>
        <v>0</v>
      </c>
      <c r="X38" s="29">
        <f>IF('【調達AX】入力(風力)'!$E$13=H$2,H24*'【調達AX】入力(風力)'!$I$23/1000,0)</f>
        <v>0</v>
      </c>
      <c r="Y38" s="29">
        <f>IF('【調達AX】入力(風力)'!$E$13=I$2,I24*'【調達AX】入力(風力)'!$I$23/1000,0)</f>
        <v>0</v>
      </c>
      <c r="Z38" s="30">
        <f>IF('【調達AX】入力(風力)'!$E$13=J$2,J24*'【調達AX】入力(風力)'!$I$23/1000,0)</f>
        <v>0</v>
      </c>
      <c r="AA38" s="31">
        <f t="shared" si="3"/>
        <v>0</v>
      </c>
      <c r="AB38" s="32">
        <f t="shared" si="4"/>
        <v>0</v>
      </c>
      <c r="AD38" s="64">
        <f t="shared" si="5"/>
        <v>0</v>
      </c>
    </row>
    <row r="39" spans="1:30" x14ac:dyDescent="0.3">
      <c r="A39" s="10" t="s">
        <v>16</v>
      </c>
      <c r="B39" s="54">
        <f>IF('【調達AX】入力(風力)'!$E$13=B$2,B25*'【調達AX】入力(風力)'!$E$15/1000,0)</f>
        <v>0</v>
      </c>
      <c r="C39" s="54">
        <f>IF('【調達AX】入力(風力)'!$E$13=C$2,C25*'【調達AX】入力(風力)'!$E$15/1000,0)</f>
        <v>0</v>
      </c>
      <c r="D39" s="54">
        <f>IF('【調達AX】入力(風力)'!$E$13=D$2,D25*'【調達AX】入力(風力)'!$E$15/1000,0)</f>
        <v>0</v>
      </c>
      <c r="E39" s="54">
        <f>IF('【調達AX】入力(風力)'!$E$13=E$2,E25*'【調達AX】入力(風力)'!$E$15/1000,0)</f>
        <v>0</v>
      </c>
      <c r="F39" s="54">
        <f>IF('【調達AX】入力(風力)'!$E$13=F$2,F25*'【調達AX】入力(風力)'!$E$15/1000,0)</f>
        <v>0</v>
      </c>
      <c r="G39" s="54">
        <f>IF('【調達AX】入力(風力)'!$E$13=G$2,G25*'【調達AX】入力(風力)'!$E$15/1000,0)</f>
        <v>0</v>
      </c>
      <c r="H39" s="54">
        <f>IF('【調達AX】入力(風力)'!$E$13=H$2,H25*'【調達AX】入力(風力)'!$E$15/1000,0)</f>
        <v>0</v>
      </c>
      <c r="I39" s="54">
        <f>IF('【調達AX】入力(風力)'!$E$13=I$2,I25*'【調達AX】入力(風力)'!$E$15/1000,0)</f>
        <v>0</v>
      </c>
      <c r="J39" s="55">
        <f>IF('【調達AX】入力(風力)'!$E$13=J$2,J25*'【調達AX】入力(風力)'!$E$15/1000,0)</f>
        <v>0</v>
      </c>
      <c r="K39" s="56">
        <f t="shared" si="1"/>
        <v>0</v>
      </c>
      <c r="L39" s="57">
        <f t="shared" si="2"/>
        <v>0</v>
      </c>
      <c r="N39" s="64">
        <f t="shared" si="0"/>
        <v>0</v>
      </c>
      <c r="Q39" s="10" t="s">
        <v>16</v>
      </c>
      <c r="R39" s="29">
        <f>IF('【調達AX】入力(風力)'!$E$13=B$2,B25*'【調達AX】入力(風力)'!$J$23/1000,0)</f>
        <v>0</v>
      </c>
      <c r="S39" s="29">
        <f>IF('【調達AX】入力(風力)'!$E$13=C$2,C25*'【調達AX】入力(風力)'!$J$23/1000,0)</f>
        <v>0</v>
      </c>
      <c r="T39" s="29">
        <f>IF('【調達AX】入力(風力)'!$E$13=D$2,D25*'【調達AX】入力(風力)'!$J$23/1000,0)</f>
        <v>0</v>
      </c>
      <c r="U39" s="29">
        <f>IF('【調達AX】入力(風力)'!$E$13=E$2,E25*'【調達AX】入力(風力)'!$J$23/1000,0)</f>
        <v>0</v>
      </c>
      <c r="V39" s="29">
        <f>IF('【調達AX】入力(風力)'!$E$13=F$2,F25*'【調達AX】入力(風力)'!$J$23/1000,0)</f>
        <v>0</v>
      </c>
      <c r="W39" s="29">
        <f>IF('【調達AX】入力(風力)'!$E$13=G$2,G25*'【調達AX】入力(風力)'!$J$23/1000,0)</f>
        <v>0</v>
      </c>
      <c r="X39" s="29">
        <f>IF('【調達AX】入力(風力)'!$E$13=H$2,H25*'【調達AX】入力(風力)'!$J$23/1000,0)</f>
        <v>0</v>
      </c>
      <c r="Y39" s="29">
        <f>IF('【調達AX】入力(風力)'!$E$13=I$2,I25*'【調達AX】入力(風力)'!$J$23/1000,0)</f>
        <v>0</v>
      </c>
      <c r="Z39" s="30">
        <f>IF('【調達AX】入力(風力)'!$E$13=J$2,J25*'【調達AX】入力(風力)'!$J$23/1000,0)</f>
        <v>0</v>
      </c>
      <c r="AA39" s="31">
        <f t="shared" si="3"/>
        <v>0</v>
      </c>
      <c r="AB39" s="32">
        <f t="shared" si="4"/>
        <v>0</v>
      </c>
      <c r="AD39" s="64">
        <f t="shared" si="5"/>
        <v>0</v>
      </c>
    </row>
    <row r="40" spans="1:30" x14ac:dyDescent="0.3">
      <c r="A40" s="10" t="s">
        <v>17</v>
      </c>
      <c r="B40" s="54">
        <f>IF('【調達AX】入力(風力)'!$E$13=B$2,B26*'【調達AX】入力(風力)'!$E$15/1000,0)</f>
        <v>0</v>
      </c>
      <c r="C40" s="54">
        <f>IF('【調達AX】入力(風力)'!$E$13=C$2,C26*'【調達AX】入力(風力)'!$E$15/1000,0)</f>
        <v>0</v>
      </c>
      <c r="D40" s="54">
        <f>IF('【調達AX】入力(風力)'!$E$13=D$2,D26*'【調達AX】入力(風力)'!$E$15/1000,0)</f>
        <v>0</v>
      </c>
      <c r="E40" s="54">
        <f>IF('【調達AX】入力(風力)'!$E$13=E$2,E26*'【調達AX】入力(風力)'!$E$15/1000,0)</f>
        <v>0</v>
      </c>
      <c r="F40" s="54">
        <f>IF('【調達AX】入力(風力)'!$E$13=F$2,F26*'【調達AX】入力(風力)'!$E$15/1000,0)</f>
        <v>0</v>
      </c>
      <c r="G40" s="54">
        <f>IF('【調達AX】入力(風力)'!$E$13=G$2,G26*'【調達AX】入力(風力)'!$E$15/1000,0)</f>
        <v>0</v>
      </c>
      <c r="H40" s="54">
        <f>IF('【調達AX】入力(風力)'!$E$13=H$2,H26*'【調達AX】入力(風力)'!$E$15/1000,0)</f>
        <v>0</v>
      </c>
      <c r="I40" s="54">
        <f>IF('【調達AX】入力(風力)'!$E$13=I$2,I26*'【調達AX】入力(風力)'!$E$15/1000,0)</f>
        <v>0</v>
      </c>
      <c r="J40" s="55">
        <f>IF('【調達AX】入力(風力)'!$E$13=J$2,J26*'【調達AX】入力(風力)'!$E$15/1000,0)</f>
        <v>0</v>
      </c>
      <c r="K40" s="56">
        <f t="shared" si="1"/>
        <v>0</v>
      </c>
      <c r="L40" s="57">
        <f t="shared" si="2"/>
        <v>0</v>
      </c>
      <c r="N40" s="64">
        <f t="shared" si="0"/>
        <v>0</v>
      </c>
      <c r="Q40" s="10" t="s">
        <v>17</v>
      </c>
      <c r="R40" s="29">
        <f>IF('【調達AX】入力(風力)'!$E$13=B$2,B26*'【調達AX】入力(風力)'!$K$23/1000,0)</f>
        <v>0</v>
      </c>
      <c r="S40" s="29">
        <f>IF('【調達AX】入力(風力)'!$E$13=C$2,C26*'【調達AX】入力(風力)'!$K$23/1000,0)</f>
        <v>0</v>
      </c>
      <c r="T40" s="29">
        <f>IF('【調達AX】入力(風力)'!$E$13=D$2,D26*'【調達AX】入力(風力)'!$K$23/1000,0)</f>
        <v>0</v>
      </c>
      <c r="U40" s="29">
        <f>IF('【調達AX】入力(風力)'!$E$13=E$2,E26*'【調達AX】入力(風力)'!$K$23/1000,0)</f>
        <v>0</v>
      </c>
      <c r="V40" s="29">
        <f>IF('【調達AX】入力(風力)'!$E$13=F$2,F26*'【調達AX】入力(風力)'!$K$23/1000,0)</f>
        <v>0</v>
      </c>
      <c r="W40" s="29">
        <f>IF('【調達AX】入力(風力)'!$E$13=G$2,G26*'【調達AX】入力(風力)'!$K$23/1000,0)</f>
        <v>0</v>
      </c>
      <c r="X40" s="29">
        <f>IF('【調達AX】入力(風力)'!$E$13=H$2,H26*'【調達AX】入力(風力)'!$K$23/1000,0)</f>
        <v>0</v>
      </c>
      <c r="Y40" s="29">
        <f>IF('【調達AX】入力(風力)'!$E$13=I$2,I26*'【調達AX】入力(風力)'!$K$23/1000,0)</f>
        <v>0</v>
      </c>
      <c r="Z40" s="30">
        <f>IF('【調達AX】入力(風力)'!$E$13=J$2,J26*'【調達AX】入力(風力)'!$K$23/1000,0)</f>
        <v>0</v>
      </c>
      <c r="AA40" s="31">
        <f t="shared" si="3"/>
        <v>0</v>
      </c>
      <c r="AB40" s="32">
        <f t="shared" si="4"/>
        <v>0</v>
      </c>
      <c r="AD40" s="64">
        <f t="shared" si="5"/>
        <v>0</v>
      </c>
    </row>
    <row r="41" spans="1:30" x14ac:dyDescent="0.3">
      <c r="A41" s="10" t="s">
        <v>18</v>
      </c>
      <c r="B41" s="54">
        <f>IF('【調達AX】入力(風力)'!$E$13=B$2,B27*'【調達AX】入力(風力)'!$E$15/1000,0)</f>
        <v>0</v>
      </c>
      <c r="C41" s="54">
        <f>IF('【調達AX】入力(風力)'!$E$13=C$2,C27*'【調達AX】入力(風力)'!$E$15/1000,0)</f>
        <v>0</v>
      </c>
      <c r="D41" s="54">
        <f>IF('【調達AX】入力(風力)'!$E$13=D$2,D27*'【調達AX】入力(風力)'!$E$15/1000,0)</f>
        <v>0</v>
      </c>
      <c r="E41" s="54">
        <f>IF('【調達AX】入力(風力)'!$E$13=E$2,E27*'【調達AX】入力(風力)'!$E$15/1000,0)</f>
        <v>0</v>
      </c>
      <c r="F41" s="54">
        <f>IF('【調達AX】入力(風力)'!$E$13=F$2,F27*'【調達AX】入力(風力)'!$E$15/1000,0)</f>
        <v>0</v>
      </c>
      <c r="G41" s="54">
        <f>IF('【調達AX】入力(風力)'!$E$13=G$2,G27*'【調達AX】入力(風力)'!$E$15/1000,0)</f>
        <v>0</v>
      </c>
      <c r="H41" s="54">
        <f>IF('【調達AX】入力(風力)'!$E$13=H$2,H27*'【調達AX】入力(風力)'!$E$15/1000,0)</f>
        <v>0</v>
      </c>
      <c r="I41" s="54">
        <f>IF('【調達AX】入力(風力)'!$E$13=I$2,I27*'【調達AX】入力(風力)'!$E$15/1000,0)</f>
        <v>0</v>
      </c>
      <c r="J41" s="55">
        <f>IF('【調達AX】入力(風力)'!$E$13=J$2,J27*'【調達AX】入力(風力)'!$E$15/1000,0)</f>
        <v>0</v>
      </c>
      <c r="K41" s="56">
        <f t="shared" si="1"/>
        <v>0</v>
      </c>
      <c r="L41" s="57">
        <f t="shared" si="2"/>
        <v>0</v>
      </c>
      <c r="N41" s="64">
        <f t="shared" si="0"/>
        <v>0</v>
      </c>
      <c r="Q41" s="10" t="s">
        <v>18</v>
      </c>
      <c r="R41" s="29">
        <f>IF('【調達AX】入力(風力)'!$E$13=B$2,B27*'【調達AX】入力(風力)'!$L$23/1000,0)</f>
        <v>0</v>
      </c>
      <c r="S41" s="29">
        <f>IF('【調達AX】入力(風力)'!$E$13=C$2,C27*'【調達AX】入力(風力)'!$L$23/1000,0)</f>
        <v>0</v>
      </c>
      <c r="T41" s="29">
        <f>IF('【調達AX】入力(風力)'!$E$13=D$2,D27*'【調達AX】入力(風力)'!$L$23/1000,0)</f>
        <v>0</v>
      </c>
      <c r="U41" s="29">
        <f>IF('【調達AX】入力(風力)'!$E$13=E$2,E27*'【調達AX】入力(風力)'!$L$23/1000,0)</f>
        <v>0</v>
      </c>
      <c r="V41" s="29">
        <f>IF('【調達AX】入力(風力)'!$E$13=F$2,F27*'【調達AX】入力(風力)'!$L$23/1000,0)</f>
        <v>0</v>
      </c>
      <c r="W41" s="29">
        <f>IF('【調達AX】入力(風力)'!$E$13=G$2,G27*'【調達AX】入力(風力)'!$L$23/1000,0)</f>
        <v>0</v>
      </c>
      <c r="X41" s="29">
        <f>IF('【調達AX】入力(風力)'!$E$13=H$2,H27*'【調達AX】入力(風力)'!$L$23/1000,0)</f>
        <v>0</v>
      </c>
      <c r="Y41" s="29">
        <f>IF('【調達AX】入力(風力)'!$E$13=I$2,I27*'【調達AX】入力(風力)'!$L$23/1000,0)</f>
        <v>0</v>
      </c>
      <c r="Z41" s="30">
        <f>IF('【調達AX】入力(風力)'!$E$13=J$2,J27*'【調達AX】入力(風力)'!$L$23/1000,0)</f>
        <v>0</v>
      </c>
      <c r="AA41" s="31">
        <f t="shared" si="3"/>
        <v>0</v>
      </c>
      <c r="AB41" s="32">
        <f t="shared" si="4"/>
        <v>0</v>
      </c>
      <c r="AD41" s="64">
        <f t="shared" si="5"/>
        <v>0</v>
      </c>
    </row>
    <row r="42" spans="1:30" x14ac:dyDescent="0.3">
      <c r="A42" s="10" t="s">
        <v>19</v>
      </c>
      <c r="B42" s="54">
        <f>IF('【調達AX】入力(風力)'!$E$13=B$2,B28*'【調達AX】入力(風力)'!$E$15/1000,0)</f>
        <v>0</v>
      </c>
      <c r="C42" s="54">
        <f>IF('【調達AX】入力(風力)'!$E$13=C$2,C28*'【調達AX】入力(風力)'!$E$15/1000,0)</f>
        <v>0</v>
      </c>
      <c r="D42" s="54">
        <f>IF('【調達AX】入力(風力)'!$E$13=D$2,D28*'【調達AX】入力(風力)'!$E$15/1000,0)</f>
        <v>0</v>
      </c>
      <c r="E42" s="54">
        <f>IF('【調達AX】入力(風力)'!$E$13=E$2,E28*'【調達AX】入力(風力)'!$E$15/1000,0)</f>
        <v>0</v>
      </c>
      <c r="F42" s="54">
        <f>IF('【調達AX】入力(風力)'!$E$13=F$2,F28*'【調達AX】入力(風力)'!$E$15/1000,0)</f>
        <v>0</v>
      </c>
      <c r="G42" s="54">
        <f>IF('【調達AX】入力(風力)'!$E$13=G$2,G28*'【調達AX】入力(風力)'!$E$15/1000,0)</f>
        <v>0</v>
      </c>
      <c r="H42" s="54">
        <f>IF('【調達AX】入力(風力)'!$E$13=H$2,H28*'【調達AX】入力(風力)'!$E$15/1000,0)</f>
        <v>0</v>
      </c>
      <c r="I42" s="54">
        <f>IF('【調達AX】入力(風力)'!$E$13=I$2,I28*'【調達AX】入力(風力)'!$E$15/1000,0)</f>
        <v>0</v>
      </c>
      <c r="J42" s="55">
        <f>IF('【調達AX】入力(風力)'!$E$13=J$2,J28*'【調達AX】入力(風力)'!$E$15/1000,0)</f>
        <v>0</v>
      </c>
      <c r="K42" s="56">
        <f t="shared" si="1"/>
        <v>0</v>
      </c>
      <c r="L42" s="57">
        <f t="shared" si="2"/>
        <v>0</v>
      </c>
      <c r="N42" s="64">
        <f t="shared" si="0"/>
        <v>0</v>
      </c>
      <c r="Q42" s="10" t="s">
        <v>19</v>
      </c>
      <c r="R42" s="29">
        <f>IF('【調達AX】入力(風力)'!$E$13=B$2,B28*'【調達AX】入力(風力)'!$M$23/1000,0)</f>
        <v>0</v>
      </c>
      <c r="S42" s="29">
        <f>IF('【調達AX】入力(風力)'!$E$13=C$2,C28*'【調達AX】入力(風力)'!$M$23/1000,0)</f>
        <v>0</v>
      </c>
      <c r="T42" s="29">
        <f>IF('【調達AX】入力(風力)'!$E$13=D$2,D28*'【調達AX】入力(風力)'!$M$23/1000,0)</f>
        <v>0</v>
      </c>
      <c r="U42" s="29">
        <f>IF('【調達AX】入力(風力)'!$E$13=E$2,E28*'【調達AX】入力(風力)'!$M$23/1000,0)</f>
        <v>0</v>
      </c>
      <c r="V42" s="29">
        <f>IF('【調達AX】入力(風力)'!$E$13=F$2,F28*'【調達AX】入力(風力)'!$M$23/1000,0)</f>
        <v>0</v>
      </c>
      <c r="W42" s="29">
        <f>IF('【調達AX】入力(風力)'!$E$13=G$2,G28*'【調達AX】入力(風力)'!$M$23/1000,0)</f>
        <v>0</v>
      </c>
      <c r="X42" s="29">
        <f>IF('【調達AX】入力(風力)'!$E$13=H$2,H28*'【調達AX】入力(風力)'!$M$23/1000,0)</f>
        <v>0</v>
      </c>
      <c r="Y42" s="29">
        <f>IF('【調達AX】入力(風力)'!$E$13=I$2,I28*'【調達AX】入力(風力)'!$M$23/1000,0)</f>
        <v>0</v>
      </c>
      <c r="Z42" s="30">
        <f>IF('【調達AX】入力(風力)'!$E$13=J$2,J28*'【調達AX】入力(風力)'!$M$23/1000,0)</f>
        <v>0</v>
      </c>
      <c r="AA42" s="31">
        <f t="shared" si="3"/>
        <v>0</v>
      </c>
      <c r="AB42" s="32">
        <f t="shared" si="4"/>
        <v>0</v>
      </c>
      <c r="AD42" s="64">
        <f t="shared" si="5"/>
        <v>0</v>
      </c>
    </row>
    <row r="43" spans="1:30" x14ac:dyDescent="0.3">
      <c r="A43" s="10" t="s">
        <v>20</v>
      </c>
      <c r="B43" s="54">
        <f>IF('【調達AX】入力(風力)'!$E$13=B$2,B29*'【調達AX】入力(風力)'!$E$15/1000,0)</f>
        <v>0</v>
      </c>
      <c r="C43" s="54">
        <f>IF('【調達AX】入力(風力)'!$E$13=C$2,C29*'【調達AX】入力(風力)'!$E$15/1000,0)</f>
        <v>0</v>
      </c>
      <c r="D43" s="54">
        <f>IF('【調達AX】入力(風力)'!$E$13=D$2,D29*'【調達AX】入力(風力)'!$E$15/1000,0)</f>
        <v>0</v>
      </c>
      <c r="E43" s="54">
        <f>IF('【調達AX】入力(風力)'!$E$13=E$2,E29*'【調達AX】入力(風力)'!$E$15/1000,0)</f>
        <v>0</v>
      </c>
      <c r="F43" s="54">
        <f>IF('【調達AX】入力(風力)'!$E$13=F$2,F29*'【調達AX】入力(風力)'!$E$15/1000,0)</f>
        <v>0</v>
      </c>
      <c r="G43" s="54">
        <f>IF('【調達AX】入力(風力)'!$E$13=G$2,G29*'【調達AX】入力(風力)'!$E$15/1000,0)</f>
        <v>0</v>
      </c>
      <c r="H43" s="54">
        <f>IF('【調達AX】入力(風力)'!$E$13=H$2,H29*'【調達AX】入力(風力)'!$E$15/1000,0)</f>
        <v>0</v>
      </c>
      <c r="I43" s="54">
        <f>IF('【調達AX】入力(風力)'!$E$13=I$2,I29*'【調達AX】入力(風力)'!$E$15/1000,0)</f>
        <v>0</v>
      </c>
      <c r="J43" s="55">
        <f>IF('【調達AX】入力(風力)'!$E$13=J$2,J29*'【調達AX】入力(風力)'!$E$15/1000,0)</f>
        <v>0</v>
      </c>
      <c r="K43" s="56">
        <f t="shared" si="1"/>
        <v>0</v>
      </c>
      <c r="L43" s="57">
        <f t="shared" si="2"/>
        <v>0</v>
      </c>
      <c r="N43" s="64">
        <f t="shared" si="0"/>
        <v>0</v>
      </c>
      <c r="Q43" s="10" t="s">
        <v>20</v>
      </c>
      <c r="R43" s="29">
        <f>IF('【調達AX】入力(風力)'!$E$13=B$2,B29*'【調達AX】入力(風力)'!$N$23/1000,0)</f>
        <v>0</v>
      </c>
      <c r="S43" s="29">
        <f>IF('【調達AX】入力(風力)'!$E$13=C$2,C29*'【調達AX】入力(風力)'!$N$23/1000,0)</f>
        <v>0</v>
      </c>
      <c r="T43" s="29">
        <f>IF('【調達AX】入力(風力)'!$E$13=D$2,D29*'【調達AX】入力(風力)'!$N$23/1000,0)</f>
        <v>0</v>
      </c>
      <c r="U43" s="29">
        <f>IF('【調達AX】入力(風力)'!$E$13=E$2,E29*'【調達AX】入力(風力)'!$N$23/1000,0)</f>
        <v>0</v>
      </c>
      <c r="V43" s="29">
        <f>IF('【調達AX】入力(風力)'!$E$13=F$2,F29*'【調達AX】入力(風力)'!$N$23/1000,0)</f>
        <v>0</v>
      </c>
      <c r="W43" s="29">
        <f>IF('【調達AX】入力(風力)'!$E$13=G$2,G29*'【調達AX】入力(風力)'!$N$23/1000,0)</f>
        <v>0</v>
      </c>
      <c r="X43" s="29">
        <f>IF('【調達AX】入力(風力)'!$E$13=H$2,H29*'【調達AX】入力(風力)'!$N$23/1000,0)</f>
        <v>0</v>
      </c>
      <c r="Y43" s="29">
        <f>IF('【調達AX】入力(風力)'!$E$13=I$2,I29*'【調達AX】入力(風力)'!$N$23/1000,0)</f>
        <v>0</v>
      </c>
      <c r="Z43" s="30">
        <f>IF('【調達AX】入力(風力)'!$E$13=J$2,J29*'【調達AX】入力(風力)'!$N$23/1000,0)</f>
        <v>0</v>
      </c>
      <c r="AA43" s="31">
        <f t="shared" si="3"/>
        <v>0</v>
      </c>
      <c r="AB43" s="32">
        <f t="shared" si="4"/>
        <v>0</v>
      </c>
      <c r="AD43" s="64">
        <f t="shared" si="5"/>
        <v>0</v>
      </c>
    </row>
    <row r="44" spans="1:30" x14ac:dyDescent="0.3">
      <c r="A44" s="10" t="s">
        <v>21</v>
      </c>
      <c r="B44" s="54">
        <f>IF('【調達AX】入力(風力)'!$E$13=B$2,B30*'【調達AX】入力(風力)'!$E$15/1000,0)</f>
        <v>0</v>
      </c>
      <c r="C44" s="54">
        <f>IF('【調達AX】入力(風力)'!$E$13=C$2,C30*'【調達AX】入力(風力)'!$E$15/1000,0)</f>
        <v>0</v>
      </c>
      <c r="D44" s="54">
        <f>IF('【調達AX】入力(風力)'!$E$13=D$2,D30*'【調達AX】入力(風力)'!$E$15/1000,0)</f>
        <v>0</v>
      </c>
      <c r="E44" s="54">
        <f>IF('【調達AX】入力(風力)'!$E$13=E$2,E30*'【調達AX】入力(風力)'!$E$15/1000,0)</f>
        <v>0</v>
      </c>
      <c r="F44" s="54">
        <f>IF('【調達AX】入力(風力)'!$E$13=F$2,F30*'【調達AX】入力(風力)'!$E$15/1000,0)</f>
        <v>0</v>
      </c>
      <c r="G44" s="54">
        <f>IF('【調達AX】入力(風力)'!$E$13=G$2,G30*'【調達AX】入力(風力)'!$E$15/1000,0)</f>
        <v>0</v>
      </c>
      <c r="H44" s="54">
        <f>IF('【調達AX】入力(風力)'!$E$13=H$2,H30*'【調達AX】入力(風力)'!$E$15/1000,0)</f>
        <v>0</v>
      </c>
      <c r="I44" s="54">
        <f>IF('【調達AX】入力(風力)'!$E$13=I$2,I30*'【調達AX】入力(風力)'!$E$15/1000,0)</f>
        <v>0</v>
      </c>
      <c r="J44" s="55">
        <f>IF('【調達AX】入力(風力)'!$E$13=J$2,J30*'【調達AX】入力(風力)'!$E$15/1000,0)</f>
        <v>0</v>
      </c>
      <c r="K44" s="56">
        <f t="shared" si="1"/>
        <v>0</v>
      </c>
      <c r="L44" s="57">
        <f t="shared" si="2"/>
        <v>0</v>
      </c>
      <c r="N44" s="64">
        <f t="shared" si="0"/>
        <v>0</v>
      </c>
      <c r="Q44" s="10" t="s">
        <v>21</v>
      </c>
      <c r="R44" s="29">
        <f>IF('【調達AX】入力(風力)'!$E$13=B$2,B30*'【調達AX】入力(風力)'!$O$23/1000,0)</f>
        <v>0</v>
      </c>
      <c r="S44" s="29">
        <f>IF('【調達AX】入力(風力)'!$E$13=C$2,C30*'【調達AX】入力(風力)'!$O$23/1000,0)</f>
        <v>0</v>
      </c>
      <c r="T44" s="29">
        <f>IF('【調達AX】入力(風力)'!$E$13=D$2,D30*'【調達AX】入力(風力)'!$O$23/1000,0)</f>
        <v>0</v>
      </c>
      <c r="U44" s="29">
        <f>IF('【調達AX】入力(風力)'!$E$13=E$2,E30*'【調達AX】入力(風力)'!$O$23/1000,0)</f>
        <v>0</v>
      </c>
      <c r="V44" s="29">
        <f>IF('【調達AX】入力(風力)'!$E$13=F$2,F30*'【調達AX】入力(風力)'!$O$23/1000,0)</f>
        <v>0</v>
      </c>
      <c r="W44" s="29">
        <f>IF('【調達AX】入力(風力)'!$E$13=G$2,G30*'【調達AX】入力(風力)'!$O$23/1000,0)</f>
        <v>0</v>
      </c>
      <c r="X44" s="29">
        <f>IF('【調達AX】入力(風力)'!$E$13=H$2,H30*'【調達AX】入力(風力)'!$O$23/1000,0)</f>
        <v>0</v>
      </c>
      <c r="Y44" s="29">
        <f>IF('【調達AX】入力(風力)'!$E$13=I$2,I30*'【調達AX】入力(風力)'!$O$23/1000,0)</f>
        <v>0</v>
      </c>
      <c r="Z44" s="30">
        <f>IF('【調達AX】入力(風力)'!$E$13=J$2,J30*'【調達AX】入力(風力)'!$O$23/1000,0)</f>
        <v>0</v>
      </c>
      <c r="AA44" s="31">
        <f t="shared" si="3"/>
        <v>0</v>
      </c>
      <c r="AB44" s="32">
        <f t="shared" si="4"/>
        <v>0</v>
      </c>
      <c r="AD44" s="64">
        <f t="shared" si="5"/>
        <v>0</v>
      </c>
    </row>
    <row r="45" spans="1:30" x14ac:dyDescent="0.3">
      <c r="A45" s="10" t="s">
        <v>22</v>
      </c>
      <c r="B45" s="54">
        <f>IF('【調達AX】入力(風力)'!$E$13=B$2,B31*'【調達AX】入力(風力)'!$E$15/1000,0)</f>
        <v>0</v>
      </c>
      <c r="C45" s="54">
        <f>IF('【調達AX】入力(風力)'!$E$13=C$2,C31*'【調達AX】入力(風力)'!$E$15/1000,0)</f>
        <v>0</v>
      </c>
      <c r="D45" s="54">
        <f>IF('【調達AX】入力(風力)'!$E$13=D$2,D31*'【調達AX】入力(風力)'!$E$15/1000,0)</f>
        <v>0</v>
      </c>
      <c r="E45" s="54">
        <f>IF('【調達AX】入力(風力)'!$E$13=E$2,E31*'【調達AX】入力(風力)'!$E$15/1000,0)</f>
        <v>0</v>
      </c>
      <c r="F45" s="54">
        <f>IF('【調達AX】入力(風力)'!$E$13=F$2,F31*'【調達AX】入力(風力)'!$E$15/1000,0)</f>
        <v>0</v>
      </c>
      <c r="G45" s="54">
        <f>IF('【調達AX】入力(風力)'!$E$13=G$2,G31*'【調達AX】入力(風力)'!$E$15/1000,0)</f>
        <v>0</v>
      </c>
      <c r="H45" s="54">
        <f>IF('【調達AX】入力(風力)'!$E$13=H$2,H31*'【調達AX】入力(風力)'!$E$15/1000,0)</f>
        <v>0</v>
      </c>
      <c r="I45" s="54">
        <f>IF('【調達AX】入力(風力)'!$E$13=I$2,I31*'【調達AX】入力(風力)'!$E$15/1000,0)</f>
        <v>0</v>
      </c>
      <c r="J45" s="55">
        <f>IF('【調達AX】入力(風力)'!$E$13=J$2,J31*'【調達AX】入力(風力)'!$E$15/1000,0)</f>
        <v>0</v>
      </c>
      <c r="K45" s="56">
        <f>SUM(B45:J45)</f>
        <v>0</v>
      </c>
      <c r="L45" s="57">
        <f t="shared" si="2"/>
        <v>0</v>
      </c>
      <c r="N45" s="64">
        <f t="shared" si="0"/>
        <v>0</v>
      </c>
      <c r="Q45" s="10" t="s">
        <v>22</v>
      </c>
      <c r="R45" s="29">
        <f>IF('【調達AX】入力(風力)'!$E$13=B$2,B31*'【調達AX】入力(風力)'!$P$23/1000,0)</f>
        <v>0</v>
      </c>
      <c r="S45" s="29">
        <f>IF('【調達AX】入力(風力)'!$E$13=C$2,C31*'【調達AX】入力(風力)'!$P$23/1000,0)</f>
        <v>0</v>
      </c>
      <c r="T45" s="29">
        <f>IF('【調達AX】入力(風力)'!$E$13=D$2,D31*'【調達AX】入力(風力)'!$P$23/1000,0)</f>
        <v>0</v>
      </c>
      <c r="U45" s="29">
        <f>IF('【調達AX】入力(風力)'!$E$13=E$2,E31*'【調達AX】入力(風力)'!$P$23/1000,0)</f>
        <v>0</v>
      </c>
      <c r="V45" s="29">
        <f>IF('【調達AX】入力(風力)'!$E$13=F$2,F31*'【調達AX】入力(風力)'!$P$23/1000,0)</f>
        <v>0</v>
      </c>
      <c r="W45" s="29">
        <f>IF('【調達AX】入力(風力)'!$E$13=G$2,G31*'【調達AX】入力(風力)'!$P$23/1000,0)</f>
        <v>0</v>
      </c>
      <c r="X45" s="29">
        <f>IF('【調達AX】入力(風力)'!$E$13=H$2,H31*'【調達AX】入力(風力)'!$P$23/1000,0)</f>
        <v>0</v>
      </c>
      <c r="Y45" s="29">
        <f>IF('【調達AX】入力(風力)'!$E$13=I$2,I31*'【調達AX】入力(風力)'!$P$23/1000,0)</f>
        <v>0</v>
      </c>
      <c r="Z45" s="30">
        <f>IF('【調達AX】入力(風力)'!$E$13=J$2,J31*'【調達AX】入力(風力)'!$P$23/1000,0)</f>
        <v>0</v>
      </c>
      <c r="AA45" s="31">
        <f>SUM(R45:Z45)</f>
        <v>0</v>
      </c>
      <c r="AB45" s="32">
        <f t="shared" si="4"/>
        <v>0</v>
      </c>
      <c r="AD45" s="64">
        <f>AA45*1000</f>
        <v>0</v>
      </c>
    </row>
    <row r="46" spans="1:30" x14ac:dyDescent="0.3">
      <c r="L46" s="14"/>
      <c r="AB46" s="14"/>
    </row>
    <row r="47" spans="1:30" x14ac:dyDescent="0.3">
      <c r="A47" s="1" t="s">
        <v>111</v>
      </c>
      <c r="K47" s="22" t="s">
        <v>36</v>
      </c>
      <c r="Q47" s="1" t="s">
        <v>111</v>
      </c>
      <c r="AA47" s="22" t="s">
        <v>36</v>
      </c>
    </row>
    <row r="48" spans="1:30" x14ac:dyDescent="0.3">
      <c r="A48" s="10" t="s">
        <v>11</v>
      </c>
      <c r="B48" s="58">
        <f>B4-B34</f>
        <v>4720.7847131329991</v>
      </c>
      <c r="C48" s="58">
        <f t="shared" ref="C48:J48" si="6">C4-C34</f>
        <v>11752.545475843615</v>
      </c>
      <c r="D48" s="58">
        <f t="shared" si="6"/>
        <v>40486.953030380457</v>
      </c>
      <c r="E48" s="58">
        <f t="shared" si="6"/>
        <v>18619.598773746435</v>
      </c>
      <c r="F48" s="58">
        <f t="shared" si="6"/>
        <v>4749.5196097428807</v>
      </c>
      <c r="G48" s="58">
        <f t="shared" si="6"/>
        <v>18241.898327586205</v>
      </c>
      <c r="H48" s="58">
        <f t="shared" si="6"/>
        <v>7561.6946184814369</v>
      </c>
      <c r="I48" s="58">
        <f t="shared" si="6"/>
        <v>3770.2959349593493</v>
      </c>
      <c r="J48" s="59">
        <f t="shared" si="6"/>
        <v>12505.627079770011</v>
      </c>
      <c r="K48" s="83">
        <f>SUM($B48:$J48)</f>
        <v>122408.91756364341</v>
      </c>
      <c r="L48" s="14"/>
      <c r="Q48" s="10" t="s">
        <v>11</v>
      </c>
      <c r="R48" s="58">
        <f>B4-R34</f>
        <v>4720.7847131329991</v>
      </c>
      <c r="S48" s="58">
        <f t="shared" ref="S48:Z48" si="7">C4-S34</f>
        <v>11752.545475843615</v>
      </c>
      <c r="T48" s="58">
        <f t="shared" si="7"/>
        <v>40486.953030380457</v>
      </c>
      <c r="U48" s="58">
        <f t="shared" si="7"/>
        <v>18619.598773746435</v>
      </c>
      <c r="V48" s="58">
        <f t="shared" si="7"/>
        <v>4749.5196097428807</v>
      </c>
      <c r="W48" s="58">
        <f t="shared" si="7"/>
        <v>18241.898327586205</v>
      </c>
      <c r="X48" s="58">
        <f t="shared" si="7"/>
        <v>7561.6946184814369</v>
      </c>
      <c r="Y48" s="58">
        <f t="shared" si="7"/>
        <v>3770.2959349593493</v>
      </c>
      <c r="Z48" s="59">
        <f t="shared" si="7"/>
        <v>12505.627079770011</v>
      </c>
      <c r="AA48" s="83">
        <f>SUM($R48:$Z48)</f>
        <v>122408.91756364341</v>
      </c>
      <c r="AB48" s="14"/>
    </row>
    <row r="49" spans="1:29" x14ac:dyDescent="0.3">
      <c r="A49" s="10" t="s">
        <v>12</v>
      </c>
      <c r="B49" s="58">
        <f t="shared" ref="B49:J59" si="8">B5-B35</f>
        <v>4275.5934360098354</v>
      </c>
      <c r="C49" s="58">
        <f t="shared" si="8"/>
        <v>10951.464089192807</v>
      </c>
      <c r="D49" s="58">
        <f t="shared" si="8"/>
        <v>38919.126935101056</v>
      </c>
      <c r="E49" s="58">
        <f t="shared" si="8"/>
        <v>19016.626850387282</v>
      </c>
      <c r="F49" s="58">
        <f t="shared" si="8"/>
        <v>4338.3748594227518</v>
      </c>
      <c r="G49" s="58">
        <f t="shared" si="8"/>
        <v>18480.744786867202</v>
      </c>
      <c r="H49" s="58">
        <f t="shared" si="8"/>
        <v>7472.3282155134548</v>
      </c>
      <c r="I49" s="58">
        <f t="shared" si="8"/>
        <v>3748.3756097560972</v>
      </c>
      <c r="J49" s="59">
        <f t="shared" si="8"/>
        <v>12699.729029243092</v>
      </c>
      <c r="K49" s="83">
        <f t="shared" ref="K49:K59" si="9">SUM($B49:$J49)</f>
        <v>119902.36381149359</v>
      </c>
      <c r="L49" s="14"/>
      <c r="Q49" s="10" t="s">
        <v>12</v>
      </c>
      <c r="R49" s="58">
        <f t="shared" ref="R49:Z59" si="10">B5-R35</f>
        <v>4275.5934360098354</v>
      </c>
      <c r="S49" s="58">
        <f t="shared" si="10"/>
        <v>10951.464089192807</v>
      </c>
      <c r="T49" s="58">
        <f t="shared" si="10"/>
        <v>38919.126935101056</v>
      </c>
      <c r="U49" s="58">
        <f t="shared" si="10"/>
        <v>19016.626850387282</v>
      </c>
      <c r="V49" s="58">
        <f t="shared" si="10"/>
        <v>4338.3748594227518</v>
      </c>
      <c r="W49" s="58">
        <f t="shared" si="10"/>
        <v>18480.744786867202</v>
      </c>
      <c r="X49" s="58">
        <f t="shared" si="10"/>
        <v>7472.3282155134548</v>
      </c>
      <c r="Y49" s="58">
        <f t="shared" si="10"/>
        <v>3748.3756097560972</v>
      </c>
      <c r="Z49" s="59">
        <f t="shared" si="10"/>
        <v>12699.729029243092</v>
      </c>
      <c r="AA49" s="83">
        <f t="shared" ref="AA49:AA57" si="11">SUM($R49:$Z49)</f>
        <v>119902.36381149359</v>
      </c>
      <c r="AB49" s="14"/>
    </row>
    <row r="50" spans="1:29" x14ac:dyDescent="0.3">
      <c r="A50" s="10" t="s">
        <v>13</v>
      </c>
      <c r="B50" s="58">
        <f t="shared" si="8"/>
        <v>4262.7155050414185</v>
      </c>
      <c r="C50" s="58">
        <f t="shared" si="8"/>
        <v>11786.063525494279</v>
      </c>
      <c r="D50" s="58">
        <f t="shared" si="8"/>
        <v>43221.022811310155</v>
      </c>
      <c r="E50" s="58">
        <f t="shared" si="8"/>
        <v>20533.477707297188</v>
      </c>
      <c r="F50" s="58">
        <f t="shared" si="8"/>
        <v>4872.2493859578444</v>
      </c>
      <c r="G50" s="58">
        <f t="shared" si="8"/>
        <v>20948.824866104183</v>
      </c>
      <c r="H50" s="58">
        <f t="shared" si="8"/>
        <v>8201.5459050379213</v>
      </c>
      <c r="I50" s="58">
        <f t="shared" si="8"/>
        <v>4274.4634146341468</v>
      </c>
      <c r="J50" s="59">
        <f t="shared" si="8"/>
        <v>14442.174584909721</v>
      </c>
      <c r="K50" s="83">
        <f t="shared" si="9"/>
        <v>132542.53770578685</v>
      </c>
      <c r="L50" s="14"/>
      <c r="Q50" s="10" t="s">
        <v>13</v>
      </c>
      <c r="R50" s="58">
        <f t="shared" si="10"/>
        <v>4262.7155050414185</v>
      </c>
      <c r="S50" s="58">
        <f t="shared" si="10"/>
        <v>11786.063525494279</v>
      </c>
      <c r="T50" s="58">
        <f t="shared" si="10"/>
        <v>43221.022811310155</v>
      </c>
      <c r="U50" s="58">
        <f t="shared" si="10"/>
        <v>20533.477707297188</v>
      </c>
      <c r="V50" s="58">
        <f t="shared" si="10"/>
        <v>4872.2493859578444</v>
      </c>
      <c r="W50" s="58">
        <f t="shared" si="10"/>
        <v>20948.824866104183</v>
      </c>
      <c r="X50" s="58">
        <f t="shared" si="10"/>
        <v>8201.5459050379213</v>
      </c>
      <c r="Y50" s="58">
        <f t="shared" si="10"/>
        <v>4274.4634146341468</v>
      </c>
      <c r="Z50" s="59">
        <f t="shared" si="10"/>
        <v>14442.174584909721</v>
      </c>
      <c r="AA50" s="83">
        <f t="shared" si="11"/>
        <v>132542.53770578685</v>
      </c>
      <c r="AB50" s="14"/>
    </row>
    <row r="51" spans="1:29" x14ac:dyDescent="0.3">
      <c r="A51" s="10" t="s">
        <v>14</v>
      </c>
      <c r="B51" s="58">
        <f t="shared" si="8"/>
        <v>4841.6341000000002</v>
      </c>
      <c r="C51" s="58">
        <f t="shared" si="8"/>
        <v>13973.35064720497</v>
      </c>
      <c r="D51" s="58">
        <f t="shared" si="8"/>
        <v>56496.15352835221</v>
      </c>
      <c r="E51" s="58">
        <f t="shared" si="8"/>
        <v>24972.047999999999</v>
      </c>
      <c r="F51" s="58">
        <f t="shared" si="8"/>
        <v>6038.1822599999996</v>
      </c>
      <c r="G51" s="58">
        <f t="shared" si="8"/>
        <v>27128.976999999999</v>
      </c>
      <c r="H51" s="58">
        <f t="shared" si="8"/>
        <v>10434.08482</v>
      </c>
      <c r="I51" s="58">
        <f t="shared" si="8"/>
        <v>5392.4</v>
      </c>
      <c r="J51" s="59">
        <f t="shared" si="8"/>
        <v>18497.331620489924</v>
      </c>
      <c r="K51" s="83">
        <f t="shared" si="9"/>
        <v>167774.16197604709</v>
      </c>
      <c r="L51" s="14"/>
      <c r="Q51" s="10" t="s">
        <v>14</v>
      </c>
      <c r="R51" s="58">
        <f t="shared" si="10"/>
        <v>4841.6341000000002</v>
      </c>
      <c r="S51" s="58">
        <f t="shared" si="10"/>
        <v>13973.35064720497</v>
      </c>
      <c r="T51" s="58">
        <f t="shared" si="10"/>
        <v>56496.15352835221</v>
      </c>
      <c r="U51" s="58">
        <f t="shared" si="10"/>
        <v>24972.047999999999</v>
      </c>
      <c r="V51" s="58">
        <f t="shared" si="10"/>
        <v>6038.1822599999996</v>
      </c>
      <c r="W51" s="58">
        <f t="shared" si="10"/>
        <v>27128.976999999999</v>
      </c>
      <c r="X51" s="58">
        <f t="shared" si="10"/>
        <v>10434.08482</v>
      </c>
      <c r="Y51" s="58">
        <f t="shared" si="10"/>
        <v>5392.4</v>
      </c>
      <c r="Z51" s="59">
        <f t="shared" si="10"/>
        <v>18497.331620489924</v>
      </c>
      <c r="AA51" s="83">
        <f t="shared" si="11"/>
        <v>167774.16197604709</v>
      </c>
      <c r="AB51" s="14"/>
    </row>
    <row r="52" spans="1:29" x14ac:dyDescent="0.3">
      <c r="A52" s="10" t="s">
        <v>15</v>
      </c>
      <c r="B52" s="58">
        <f t="shared" si="8"/>
        <v>4973.5148800000006</v>
      </c>
      <c r="C52" s="58">
        <f t="shared" si="8"/>
        <v>14282.736000000001</v>
      </c>
      <c r="D52" s="58">
        <f t="shared" si="8"/>
        <v>56490.850010000002</v>
      </c>
      <c r="E52" s="58">
        <f t="shared" si="8"/>
        <v>24972.047999999999</v>
      </c>
      <c r="F52" s="58">
        <f t="shared" si="8"/>
        <v>6038.1822599999996</v>
      </c>
      <c r="G52" s="58">
        <f t="shared" si="8"/>
        <v>27128.976999999999</v>
      </c>
      <c r="H52" s="58">
        <f t="shared" si="8"/>
        <v>10434.08482</v>
      </c>
      <c r="I52" s="58">
        <f t="shared" si="8"/>
        <v>5392.4</v>
      </c>
      <c r="J52" s="59">
        <f t="shared" si="8"/>
        <v>18495.161956</v>
      </c>
      <c r="K52" s="83">
        <f t="shared" si="9"/>
        <v>168207.95492599998</v>
      </c>
      <c r="L52" s="14"/>
      <c r="Q52" s="10" t="s">
        <v>15</v>
      </c>
      <c r="R52" s="58">
        <f t="shared" si="10"/>
        <v>4973.5148800000006</v>
      </c>
      <c r="S52" s="58">
        <f t="shared" si="10"/>
        <v>14282.736000000001</v>
      </c>
      <c r="T52" s="58">
        <f t="shared" si="10"/>
        <v>56490.850010000002</v>
      </c>
      <c r="U52" s="58">
        <f t="shared" si="10"/>
        <v>24972.047999999999</v>
      </c>
      <c r="V52" s="58">
        <f t="shared" si="10"/>
        <v>6038.1822599999996</v>
      </c>
      <c r="W52" s="58">
        <f t="shared" si="10"/>
        <v>27128.976999999999</v>
      </c>
      <c r="X52" s="58">
        <f t="shared" si="10"/>
        <v>10434.08482</v>
      </c>
      <c r="Y52" s="58">
        <f t="shared" si="10"/>
        <v>5392.4</v>
      </c>
      <c r="Z52" s="59">
        <f t="shared" si="10"/>
        <v>18495.161956</v>
      </c>
      <c r="AA52" s="83">
        <f t="shared" si="11"/>
        <v>168207.95492599998</v>
      </c>
      <c r="AB52" s="14"/>
    </row>
    <row r="53" spans="1:29" x14ac:dyDescent="0.3">
      <c r="A53" s="10" t="s">
        <v>16</v>
      </c>
      <c r="B53" s="58">
        <f t="shared" si="8"/>
        <v>4649.5782099999997</v>
      </c>
      <c r="C53" s="58">
        <f t="shared" si="8"/>
        <v>12857.789124223604</v>
      </c>
      <c r="D53" s="58">
        <f t="shared" si="8"/>
        <v>47868.920224817244</v>
      </c>
      <c r="E53" s="58">
        <f t="shared" si="8"/>
        <v>23577.359628210354</v>
      </c>
      <c r="F53" s="58">
        <f t="shared" si="8"/>
        <v>5350.8955131962039</v>
      </c>
      <c r="G53" s="58">
        <f t="shared" si="8"/>
        <v>22730.221374908288</v>
      </c>
      <c r="H53" s="58">
        <f t="shared" si="8"/>
        <v>9323.6920647549505</v>
      </c>
      <c r="I53" s="58">
        <f t="shared" si="8"/>
        <v>4734.7902439024392</v>
      </c>
      <c r="J53" s="59">
        <f t="shared" si="8"/>
        <v>15944.033988223518</v>
      </c>
      <c r="K53" s="83">
        <f t="shared" si="9"/>
        <v>147037.28037223662</v>
      </c>
      <c r="L53" s="14"/>
      <c r="Q53" s="10" t="s">
        <v>16</v>
      </c>
      <c r="R53" s="58">
        <f t="shared" si="10"/>
        <v>4649.5782099999997</v>
      </c>
      <c r="S53" s="58">
        <f t="shared" si="10"/>
        <v>12857.789124223604</v>
      </c>
      <c r="T53" s="58">
        <f t="shared" si="10"/>
        <v>47868.920224817244</v>
      </c>
      <c r="U53" s="58">
        <f t="shared" si="10"/>
        <v>23577.359628210354</v>
      </c>
      <c r="V53" s="58">
        <f t="shared" si="10"/>
        <v>5350.8955131962039</v>
      </c>
      <c r="W53" s="58">
        <f t="shared" si="10"/>
        <v>22730.221374908288</v>
      </c>
      <c r="X53" s="58">
        <f t="shared" si="10"/>
        <v>9323.6920647549505</v>
      </c>
      <c r="Y53" s="58">
        <f t="shared" si="10"/>
        <v>4734.7902439024392</v>
      </c>
      <c r="Z53" s="59">
        <f t="shared" si="10"/>
        <v>15944.033988223518</v>
      </c>
      <c r="AA53" s="83">
        <f t="shared" si="11"/>
        <v>147037.28037223662</v>
      </c>
      <c r="AB53" s="14"/>
    </row>
    <row r="54" spans="1:29" x14ac:dyDescent="0.3">
      <c r="A54" s="10" t="s">
        <v>17</v>
      </c>
      <c r="B54" s="58">
        <f t="shared" si="8"/>
        <v>4756.409643662455</v>
      </c>
      <c r="C54" s="58">
        <f t="shared" si="8"/>
        <v>11713.441084584512</v>
      </c>
      <c r="D54" s="58">
        <f t="shared" si="8"/>
        <v>39838.86308774077</v>
      </c>
      <c r="E54" s="58">
        <f t="shared" si="8"/>
        <v>19932.845488789237</v>
      </c>
      <c r="F54" s="58">
        <f t="shared" si="8"/>
        <v>4522.4695237451979</v>
      </c>
      <c r="G54" s="58">
        <f t="shared" si="8"/>
        <v>18809.158668378575</v>
      </c>
      <c r="H54" s="58">
        <f t="shared" si="8"/>
        <v>7806.3883408937745</v>
      </c>
      <c r="I54" s="58">
        <f t="shared" si="8"/>
        <v>3901.8178861788615</v>
      </c>
      <c r="J54" s="59">
        <f t="shared" si="8"/>
        <v>13588.654183718558</v>
      </c>
      <c r="K54" s="83">
        <f t="shared" si="9"/>
        <v>124870.04790769194</v>
      </c>
      <c r="L54" s="14"/>
      <c r="Q54" s="10" t="s">
        <v>17</v>
      </c>
      <c r="R54" s="58">
        <f t="shared" si="10"/>
        <v>4756.409643662455</v>
      </c>
      <c r="S54" s="58">
        <f t="shared" si="10"/>
        <v>11713.441084584512</v>
      </c>
      <c r="T54" s="58">
        <f t="shared" si="10"/>
        <v>39838.86308774077</v>
      </c>
      <c r="U54" s="58">
        <f t="shared" si="10"/>
        <v>19932.845488789237</v>
      </c>
      <c r="V54" s="58">
        <f t="shared" si="10"/>
        <v>4522.4695237451979</v>
      </c>
      <c r="W54" s="58">
        <f t="shared" si="10"/>
        <v>18809.158668378575</v>
      </c>
      <c r="X54" s="58">
        <f t="shared" si="10"/>
        <v>7806.3883408937745</v>
      </c>
      <c r="Y54" s="58">
        <f t="shared" si="10"/>
        <v>3901.8178861788615</v>
      </c>
      <c r="Z54" s="59">
        <f t="shared" si="10"/>
        <v>13588.654183718558</v>
      </c>
      <c r="AA54" s="83">
        <f t="shared" si="11"/>
        <v>124870.04790769194</v>
      </c>
      <c r="AB54" s="14"/>
    </row>
    <row r="55" spans="1:29" x14ac:dyDescent="0.3">
      <c r="A55" s="10" t="s">
        <v>18</v>
      </c>
      <c r="B55" s="58">
        <f t="shared" si="8"/>
        <v>5453.6232333825119</v>
      </c>
      <c r="C55" s="58">
        <f t="shared" si="8"/>
        <v>12961.429799910809</v>
      </c>
      <c r="D55" s="58">
        <f t="shared" si="8"/>
        <v>42851.367582161329</v>
      </c>
      <c r="E55" s="58">
        <f t="shared" si="8"/>
        <v>19698.700725642069</v>
      </c>
      <c r="F55" s="58">
        <f t="shared" si="8"/>
        <v>4952.0237404975715</v>
      </c>
      <c r="G55" s="58">
        <f t="shared" si="8"/>
        <v>19256.995779530447</v>
      </c>
      <c r="H55" s="58">
        <f t="shared" si="8"/>
        <v>8442.3893742611617</v>
      </c>
      <c r="I55" s="58">
        <f t="shared" si="8"/>
        <v>4000.459349593496</v>
      </c>
      <c r="J55" s="59">
        <f t="shared" si="8"/>
        <v>13877.323387900697</v>
      </c>
      <c r="K55" s="83">
        <f t="shared" si="9"/>
        <v>131494.31297288008</v>
      </c>
      <c r="L55" s="14"/>
      <c r="Q55" s="10" t="s">
        <v>18</v>
      </c>
      <c r="R55" s="58">
        <f t="shared" si="10"/>
        <v>5453.6232333825119</v>
      </c>
      <c r="S55" s="58">
        <f t="shared" si="10"/>
        <v>12961.429799910809</v>
      </c>
      <c r="T55" s="58">
        <f t="shared" si="10"/>
        <v>42851.367582161329</v>
      </c>
      <c r="U55" s="58">
        <f t="shared" si="10"/>
        <v>19698.700725642069</v>
      </c>
      <c r="V55" s="58">
        <f t="shared" si="10"/>
        <v>4952.0237404975715</v>
      </c>
      <c r="W55" s="58">
        <f t="shared" si="10"/>
        <v>19256.995779530447</v>
      </c>
      <c r="X55" s="58">
        <f t="shared" si="10"/>
        <v>8442.3893742611617</v>
      </c>
      <c r="Y55" s="58">
        <f t="shared" si="10"/>
        <v>4000.459349593496</v>
      </c>
      <c r="Z55" s="59">
        <f t="shared" si="10"/>
        <v>13877.323387900697</v>
      </c>
      <c r="AA55" s="83">
        <f t="shared" si="11"/>
        <v>131494.31297288008</v>
      </c>
      <c r="AB55" s="14"/>
    </row>
    <row r="56" spans="1:29" x14ac:dyDescent="0.3">
      <c r="A56" s="10" t="s">
        <v>19</v>
      </c>
      <c r="B56" s="58">
        <f t="shared" si="8"/>
        <v>5778.0989519886325</v>
      </c>
      <c r="C56" s="58">
        <f t="shared" si="8"/>
        <v>14374.774226847036</v>
      </c>
      <c r="D56" s="58">
        <f t="shared" si="8"/>
        <v>46932.000672716364</v>
      </c>
      <c r="E56" s="58">
        <f t="shared" si="8"/>
        <v>21459.876552792499</v>
      </c>
      <c r="F56" s="58">
        <f t="shared" si="8"/>
        <v>5590.2185768153822</v>
      </c>
      <c r="G56" s="58">
        <f t="shared" si="8"/>
        <v>23148.202678650036</v>
      </c>
      <c r="H56" s="58">
        <f t="shared" si="8"/>
        <v>10253.426887469484</v>
      </c>
      <c r="I56" s="58">
        <f t="shared" si="8"/>
        <v>4964.953658536585</v>
      </c>
      <c r="J56" s="59">
        <f t="shared" si="8"/>
        <v>17457.419935189759</v>
      </c>
      <c r="K56" s="83">
        <f t="shared" si="9"/>
        <v>149958.97214100577</v>
      </c>
      <c r="L56" s="14"/>
      <c r="Q56" s="10" t="s">
        <v>19</v>
      </c>
      <c r="R56" s="58">
        <f t="shared" si="10"/>
        <v>5778.0989519886325</v>
      </c>
      <c r="S56" s="58">
        <f t="shared" si="10"/>
        <v>14374.774226847036</v>
      </c>
      <c r="T56" s="58">
        <f t="shared" si="10"/>
        <v>46932.000672716364</v>
      </c>
      <c r="U56" s="58">
        <f t="shared" si="10"/>
        <v>21459.876552792499</v>
      </c>
      <c r="V56" s="58">
        <f t="shared" si="10"/>
        <v>5590.2185768153822</v>
      </c>
      <c r="W56" s="58">
        <f t="shared" si="10"/>
        <v>23148.202678650036</v>
      </c>
      <c r="X56" s="58">
        <f t="shared" si="10"/>
        <v>10253.426887469484</v>
      </c>
      <c r="Y56" s="58">
        <f t="shared" si="10"/>
        <v>4964.953658536585</v>
      </c>
      <c r="Z56" s="59">
        <f t="shared" si="10"/>
        <v>17457.419935189759</v>
      </c>
      <c r="AA56" s="83">
        <f t="shared" si="11"/>
        <v>149958.97214100577</v>
      </c>
      <c r="AB56" s="14"/>
    </row>
    <row r="57" spans="1:29" x14ac:dyDescent="0.3">
      <c r="A57" s="10" t="s">
        <v>20</v>
      </c>
      <c r="B57" s="58">
        <f t="shared" si="8"/>
        <v>5971.6289800000004</v>
      </c>
      <c r="C57" s="58">
        <f t="shared" si="8"/>
        <v>15031.728000000001</v>
      </c>
      <c r="D57" s="58">
        <f t="shared" si="8"/>
        <v>50600.232176203797</v>
      </c>
      <c r="E57" s="58">
        <f t="shared" si="8"/>
        <v>23261.773208316346</v>
      </c>
      <c r="F57" s="58">
        <f t="shared" si="8"/>
        <v>6001.3633271355111</v>
      </c>
      <c r="G57" s="58">
        <f t="shared" si="8"/>
        <v>24193.155938004398</v>
      </c>
      <c r="H57" s="58">
        <f t="shared" si="8"/>
        <v>10364.17232788219</v>
      </c>
      <c r="I57" s="58">
        <f t="shared" si="8"/>
        <v>4964.953658536585</v>
      </c>
      <c r="J57" s="59">
        <f t="shared" si="8"/>
        <v>17672.531504435789</v>
      </c>
      <c r="K57" s="83">
        <f t="shared" si="9"/>
        <v>158061.53912051462</v>
      </c>
      <c r="L57" s="14"/>
      <c r="Q57" s="10" t="s">
        <v>20</v>
      </c>
      <c r="R57" s="58">
        <f t="shared" si="10"/>
        <v>5971.6289800000004</v>
      </c>
      <c r="S57" s="58">
        <f t="shared" si="10"/>
        <v>15031.728000000001</v>
      </c>
      <c r="T57" s="58">
        <f t="shared" si="10"/>
        <v>50600.232176203797</v>
      </c>
      <c r="U57" s="58">
        <f t="shared" si="10"/>
        <v>23261.773208316346</v>
      </c>
      <c r="V57" s="58">
        <f t="shared" si="10"/>
        <v>6001.3633271355111</v>
      </c>
      <c r="W57" s="58">
        <f t="shared" si="10"/>
        <v>24193.155938004398</v>
      </c>
      <c r="X57" s="58">
        <f t="shared" si="10"/>
        <v>10364.17232788219</v>
      </c>
      <c r="Y57" s="58">
        <f t="shared" si="10"/>
        <v>4964.953658536585</v>
      </c>
      <c r="Z57" s="59">
        <f t="shared" si="10"/>
        <v>17672.531504435789</v>
      </c>
      <c r="AA57" s="83">
        <f t="shared" si="11"/>
        <v>158061.53912051462</v>
      </c>
      <c r="AB57" s="14"/>
    </row>
    <row r="58" spans="1:29" x14ac:dyDescent="0.3">
      <c r="A58" s="10" t="s">
        <v>21</v>
      </c>
      <c r="B58" s="58">
        <f t="shared" si="8"/>
        <v>5923.7278909772858</v>
      </c>
      <c r="C58" s="58">
        <f t="shared" si="8"/>
        <v>14865.255020068382</v>
      </c>
      <c r="D58" s="58">
        <f t="shared" si="8"/>
        <v>50600.232176203797</v>
      </c>
      <c r="E58" s="58">
        <f t="shared" si="8"/>
        <v>23261.773208316346</v>
      </c>
      <c r="F58" s="58">
        <f t="shared" si="8"/>
        <v>6001.3633271355111</v>
      </c>
      <c r="G58" s="58">
        <f t="shared" si="8"/>
        <v>24193.155938004398</v>
      </c>
      <c r="H58" s="58">
        <f t="shared" si="8"/>
        <v>10364.17232788219</v>
      </c>
      <c r="I58" s="58">
        <f t="shared" si="8"/>
        <v>4964.953658536585</v>
      </c>
      <c r="J58" s="59">
        <f t="shared" si="8"/>
        <v>17668.150236443722</v>
      </c>
      <c r="K58" s="83">
        <f t="shared" si="9"/>
        <v>157842.78378356821</v>
      </c>
      <c r="L58" s="14"/>
      <c r="Q58" s="10" t="s">
        <v>21</v>
      </c>
      <c r="R58" s="58">
        <f t="shared" si="10"/>
        <v>5923.7278909772858</v>
      </c>
      <c r="S58" s="58">
        <f t="shared" si="10"/>
        <v>14865.255020068382</v>
      </c>
      <c r="T58" s="58">
        <f t="shared" si="10"/>
        <v>50600.232176203797</v>
      </c>
      <c r="U58" s="58">
        <f t="shared" si="10"/>
        <v>23261.773208316346</v>
      </c>
      <c r="V58" s="58">
        <f t="shared" si="10"/>
        <v>6001.3633271355111</v>
      </c>
      <c r="W58" s="58">
        <f t="shared" si="10"/>
        <v>24193.155938004398</v>
      </c>
      <c r="X58" s="58">
        <f t="shared" si="10"/>
        <v>10364.17232788219</v>
      </c>
      <c r="Y58" s="58">
        <f t="shared" si="10"/>
        <v>4964.953658536585</v>
      </c>
      <c r="Z58" s="59">
        <f t="shared" si="10"/>
        <v>17668.150236443722</v>
      </c>
      <c r="AA58" s="83">
        <f>SUM($R58:$Z58)</f>
        <v>157842.78378356821</v>
      </c>
      <c r="AB58" s="14"/>
    </row>
    <row r="59" spans="1:29" x14ac:dyDescent="0.3">
      <c r="A59" s="10" t="s">
        <v>22</v>
      </c>
      <c r="B59" s="58">
        <f t="shared" si="8"/>
        <v>5454.706423837798</v>
      </c>
      <c r="C59" s="58">
        <f t="shared" si="8"/>
        <v>13818.374602646056</v>
      </c>
      <c r="D59" s="58">
        <f t="shared" si="8"/>
        <v>46286.138207784614</v>
      </c>
      <c r="E59" s="58">
        <f t="shared" si="8"/>
        <v>21195.191168365269</v>
      </c>
      <c r="F59" s="58">
        <f t="shared" si="8"/>
        <v>5467.4888006004185</v>
      </c>
      <c r="G59" s="58">
        <f t="shared" si="8"/>
        <v>21187.671325385178</v>
      </c>
      <c r="H59" s="58">
        <f t="shared" si="8"/>
        <v>9109.5977229506989</v>
      </c>
      <c r="I59" s="58">
        <f t="shared" si="8"/>
        <v>4351.1845528455278</v>
      </c>
      <c r="J59" s="59">
        <f t="shared" si="8"/>
        <v>14952.870635625786</v>
      </c>
      <c r="K59" s="83">
        <f t="shared" si="9"/>
        <v>141823.22344004136</v>
      </c>
      <c r="L59" s="14"/>
      <c r="Q59" s="10" t="s">
        <v>22</v>
      </c>
      <c r="R59" s="58">
        <f t="shared" si="10"/>
        <v>5454.706423837798</v>
      </c>
      <c r="S59" s="58">
        <f t="shared" si="10"/>
        <v>13818.374602646056</v>
      </c>
      <c r="T59" s="58">
        <f t="shared" si="10"/>
        <v>46286.138207784614</v>
      </c>
      <c r="U59" s="58">
        <f t="shared" si="10"/>
        <v>21195.191168365269</v>
      </c>
      <c r="V59" s="58">
        <f t="shared" si="10"/>
        <v>5467.4888006004185</v>
      </c>
      <c r="W59" s="58">
        <f t="shared" si="10"/>
        <v>21187.671325385178</v>
      </c>
      <c r="X59" s="58">
        <f t="shared" si="10"/>
        <v>9109.5977229506989</v>
      </c>
      <c r="Y59" s="58">
        <f t="shared" si="10"/>
        <v>4351.1845528455278</v>
      </c>
      <c r="Z59" s="59">
        <f t="shared" si="10"/>
        <v>14952.870635625786</v>
      </c>
      <c r="AA59" s="83">
        <f>SUM($R59:$Z59)</f>
        <v>141823.22344004136</v>
      </c>
      <c r="AB59" s="14"/>
    </row>
    <row r="61" spans="1:29" x14ac:dyDescent="0.3">
      <c r="A61" s="18" t="s">
        <v>105</v>
      </c>
      <c r="B61" s="68">
        <f>$B$17-MIN($K$34:$K$45)</f>
        <v>170487.53422979303</v>
      </c>
      <c r="C61" s="19"/>
      <c r="D61" s="19"/>
      <c r="E61" s="19"/>
      <c r="F61" s="19"/>
      <c r="G61" s="19"/>
      <c r="H61" s="19"/>
      <c r="I61" s="19"/>
      <c r="J61" s="19"/>
      <c r="L61" s="14"/>
      <c r="M61" s="14"/>
      <c r="O61" s="16"/>
      <c r="Q61" s="18" t="s">
        <v>105</v>
      </c>
      <c r="R61" s="68">
        <f>$B$17-MIN($AA$34:$AA$45)</f>
        <v>170487.53422979303</v>
      </c>
      <c r="S61" s="19"/>
      <c r="T61" s="19"/>
      <c r="U61" s="19"/>
      <c r="V61" s="19"/>
      <c r="W61" s="19"/>
      <c r="X61" s="19"/>
      <c r="Y61" s="19"/>
      <c r="Z61" s="19"/>
      <c r="AB61" s="14"/>
      <c r="AC61" s="14"/>
    </row>
    <row r="63" spans="1:29" x14ac:dyDescent="0.3">
      <c r="A63" s="1" t="s">
        <v>106</v>
      </c>
      <c r="B63" s="21" t="s">
        <v>36</v>
      </c>
      <c r="Q63" s="1" t="s">
        <v>106</v>
      </c>
      <c r="R63" s="21" t="s">
        <v>36</v>
      </c>
    </row>
    <row r="64" spans="1:29" x14ac:dyDescent="0.3">
      <c r="A64" s="10" t="s">
        <v>11</v>
      </c>
      <c r="B64" s="63">
        <f t="shared" ref="B64:B75" si="12">$B$61-K48</f>
        <v>48078.616666149625</v>
      </c>
      <c r="L64" s="14"/>
      <c r="M64" s="14"/>
      <c r="O64" s="16"/>
      <c r="Q64" s="10" t="s">
        <v>11</v>
      </c>
      <c r="R64" s="63">
        <f>$R$61-AA48</f>
        <v>48078.616666149625</v>
      </c>
      <c r="AB64" s="14"/>
      <c r="AC64" s="14"/>
    </row>
    <row r="65" spans="1:29" x14ac:dyDescent="0.3">
      <c r="A65" s="10" t="s">
        <v>12</v>
      </c>
      <c r="B65" s="58">
        <f t="shared" si="12"/>
        <v>50585.170418299444</v>
      </c>
      <c r="L65" s="14"/>
      <c r="M65" s="14"/>
      <c r="O65" s="16"/>
      <c r="Q65" s="10" t="s">
        <v>12</v>
      </c>
      <c r="R65" s="63">
        <f t="shared" ref="R65:R74" si="13">$R$61-AA49</f>
        <v>50585.170418299444</v>
      </c>
      <c r="AB65" s="14"/>
      <c r="AC65" s="14"/>
    </row>
    <row r="66" spans="1:29" x14ac:dyDescent="0.3">
      <c r="A66" s="10" t="s">
        <v>13</v>
      </c>
      <c r="B66" s="58">
        <f t="shared" si="12"/>
        <v>37944.996524006187</v>
      </c>
      <c r="L66" s="14"/>
      <c r="M66" s="14"/>
      <c r="O66" s="16"/>
      <c r="Q66" s="10" t="s">
        <v>13</v>
      </c>
      <c r="R66" s="63">
        <f t="shared" si="13"/>
        <v>37944.996524006187</v>
      </c>
      <c r="AB66" s="14"/>
      <c r="AC66" s="14"/>
    </row>
    <row r="67" spans="1:29" x14ac:dyDescent="0.3">
      <c r="A67" s="10" t="s">
        <v>14</v>
      </c>
      <c r="B67" s="58">
        <f t="shared" si="12"/>
        <v>2713.3722537459398</v>
      </c>
      <c r="L67" s="14"/>
      <c r="M67" s="14"/>
      <c r="O67" s="16"/>
      <c r="Q67" s="10" t="s">
        <v>14</v>
      </c>
      <c r="R67" s="63">
        <f>$R$61-AA51</f>
        <v>2713.3722537459398</v>
      </c>
      <c r="AB67" s="14"/>
      <c r="AC67" s="14"/>
    </row>
    <row r="68" spans="1:29" x14ac:dyDescent="0.3">
      <c r="A68" s="10" t="s">
        <v>15</v>
      </c>
      <c r="B68" s="58">
        <f t="shared" si="12"/>
        <v>2279.5793037930562</v>
      </c>
      <c r="L68" s="14"/>
      <c r="M68" s="14"/>
      <c r="O68" s="16"/>
      <c r="Q68" s="10" t="s">
        <v>15</v>
      </c>
      <c r="R68" s="63">
        <f t="shared" si="13"/>
        <v>2279.5793037930562</v>
      </c>
      <c r="AB68" s="14"/>
      <c r="AC68" s="14"/>
    </row>
    <row r="69" spans="1:29" x14ac:dyDescent="0.3">
      <c r="A69" s="10" t="s">
        <v>16</v>
      </c>
      <c r="B69" s="58">
        <f t="shared" si="12"/>
        <v>23450.25385755641</v>
      </c>
      <c r="L69" s="14"/>
      <c r="M69" s="14"/>
      <c r="O69" s="16"/>
      <c r="Q69" s="10" t="s">
        <v>16</v>
      </c>
      <c r="R69" s="63">
        <f t="shared" si="13"/>
        <v>23450.25385755641</v>
      </c>
      <c r="AB69" s="14"/>
      <c r="AC69" s="14"/>
    </row>
    <row r="70" spans="1:29" x14ac:dyDescent="0.3">
      <c r="A70" s="10" t="s">
        <v>17</v>
      </c>
      <c r="B70" s="58">
        <f t="shared" si="12"/>
        <v>45617.486322101089</v>
      </c>
      <c r="L70" s="14"/>
      <c r="M70" s="14"/>
      <c r="O70" s="16"/>
      <c r="Q70" s="10" t="s">
        <v>17</v>
      </c>
      <c r="R70" s="63">
        <f>$R$61-AA54</f>
        <v>45617.486322101089</v>
      </c>
      <c r="AB70" s="14"/>
      <c r="AC70" s="14"/>
    </row>
    <row r="71" spans="1:29" x14ac:dyDescent="0.3">
      <c r="A71" s="10" t="s">
        <v>18</v>
      </c>
      <c r="B71" s="58">
        <f t="shared" si="12"/>
        <v>38993.221256912948</v>
      </c>
      <c r="L71" s="14"/>
      <c r="M71" s="14"/>
      <c r="O71" s="16"/>
      <c r="Q71" s="10" t="s">
        <v>18</v>
      </c>
      <c r="R71" s="63">
        <f t="shared" si="13"/>
        <v>38993.221256912948</v>
      </c>
      <c r="AB71" s="14"/>
      <c r="AC71" s="14"/>
    </row>
    <row r="72" spans="1:29" x14ac:dyDescent="0.3">
      <c r="A72" s="10" t="s">
        <v>19</v>
      </c>
      <c r="B72" s="58">
        <f t="shared" si="12"/>
        <v>20528.562088787265</v>
      </c>
      <c r="L72" s="14"/>
      <c r="M72" s="14"/>
      <c r="O72" s="16"/>
      <c r="Q72" s="10" t="s">
        <v>19</v>
      </c>
      <c r="R72" s="63">
        <f t="shared" si="13"/>
        <v>20528.562088787265</v>
      </c>
      <c r="AB72" s="14"/>
      <c r="AC72" s="14"/>
    </row>
    <row r="73" spans="1:29" x14ac:dyDescent="0.3">
      <c r="A73" s="10" t="s">
        <v>20</v>
      </c>
      <c r="B73" s="58">
        <f t="shared" si="12"/>
        <v>12425.995109278418</v>
      </c>
      <c r="L73" s="14"/>
      <c r="M73" s="14"/>
      <c r="O73" s="16"/>
      <c r="Q73" s="10" t="s">
        <v>20</v>
      </c>
      <c r="R73" s="63">
        <f t="shared" si="13"/>
        <v>12425.995109278418</v>
      </c>
      <c r="AB73" s="14"/>
      <c r="AC73" s="14"/>
    </row>
    <row r="74" spans="1:29" x14ac:dyDescent="0.3">
      <c r="A74" s="10" t="s">
        <v>21</v>
      </c>
      <c r="B74" s="58">
        <f t="shared" si="12"/>
        <v>12644.750446224818</v>
      </c>
      <c r="Q74" s="10" t="s">
        <v>21</v>
      </c>
      <c r="R74" s="63">
        <f t="shared" si="13"/>
        <v>12644.750446224818</v>
      </c>
      <c r="AB74" s="14"/>
      <c r="AC74" s="14"/>
    </row>
    <row r="75" spans="1:29" x14ac:dyDescent="0.3">
      <c r="A75" s="10" t="s">
        <v>22</v>
      </c>
      <c r="B75" s="58">
        <f t="shared" si="12"/>
        <v>28664.310789751675</v>
      </c>
      <c r="L75" s="14"/>
      <c r="M75" s="14"/>
      <c r="O75" s="16"/>
      <c r="Q75" s="10" t="s">
        <v>22</v>
      </c>
      <c r="R75" s="63">
        <f>$R$61-AA59</f>
        <v>28664.310789751675</v>
      </c>
      <c r="AB75" s="14"/>
      <c r="AC75" s="14"/>
    </row>
    <row r="76" spans="1:29" x14ac:dyDescent="0.3">
      <c r="A76" s="13" t="s">
        <v>37</v>
      </c>
      <c r="B76" s="69">
        <f>SUM($B$64:$B$75)/$B$61</f>
        <v>1.9000000000000006</v>
      </c>
      <c r="Q76" s="13" t="s">
        <v>37</v>
      </c>
      <c r="R76" s="69">
        <f>SUM($R$64:$R$75)/$R$61</f>
        <v>1.9000000000000006</v>
      </c>
    </row>
    <row r="78" spans="1:29" x14ac:dyDescent="0.3">
      <c r="A78" s="1" t="s">
        <v>107</v>
      </c>
      <c r="B78" s="62">
        <f>(SUM($B$64:$B$75)-$D$79*$B$61)/(12-$D$79)</f>
        <v>1.1526269487815329E-11</v>
      </c>
      <c r="D78" s="1" t="s">
        <v>39</v>
      </c>
      <c r="Q78" s="1" t="s">
        <v>107</v>
      </c>
      <c r="R78" s="62">
        <f>(SUM($R$64:$R$75)-$T$79*$R$61)/(12-$T$79)</f>
        <v>1.1526269487815329E-11</v>
      </c>
      <c r="T78" s="1" t="s">
        <v>39</v>
      </c>
    </row>
    <row r="79" spans="1:29" x14ac:dyDescent="0.3">
      <c r="A79" s="1" t="s">
        <v>38</v>
      </c>
      <c r="D79" s="70">
        <f>'【メインAX】調整係数(太陽光)'!D79</f>
        <v>1.9</v>
      </c>
      <c r="Q79" s="1" t="s">
        <v>38</v>
      </c>
      <c r="T79" s="70">
        <f>'【メインAX】調整係数(太陽光)'!T79</f>
        <v>1.9</v>
      </c>
    </row>
    <row r="80" spans="1:29" ht="15.6" thickBot="1" x14ac:dyDescent="0.35"/>
    <row r="81" spans="1:22" ht="15.6" thickBot="1" x14ac:dyDescent="0.35">
      <c r="A81" s="1" t="s">
        <v>108</v>
      </c>
      <c r="B81" s="65">
        <f>(MIN($K$34:$K$45)+$B$78)*1000</f>
        <v>1.1526269487815328E-8</v>
      </c>
      <c r="Q81" s="1" t="s">
        <v>108</v>
      </c>
      <c r="R81" s="65">
        <f>(MIN($AA$34:$AA$45)+$R$78)*1000</f>
        <v>1.1526269487815328E-8</v>
      </c>
      <c r="V81" s="14"/>
    </row>
    <row r="82" spans="1:22" ht="15.6" thickBot="1" x14ac:dyDescent="0.35"/>
    <row r="83" spans="1:22" ht="15.6" thickBot="1" x14ac:dyDescent="0.35">
      <c r="A83" s="1" t="s">
        <v>109</v>
      </c>
      <c r="B83" s="60" t="e">
        <f>B81/'【調達AX】入力(風力)'!E15</f>
        <v>#DIV/0!</v>
      </c>
      <c r="Q83" s="1" t="s">
        <v>109</v>
      </c>
      <c r="R83" s="60" t="e">
        <f>R81/'入力(風力)'!U15</f>
        <v>#DIV/0!</v>
      </c>
      <c r="S83" s="1" t="s">
        <v>77</v>
      </c>
    </row>
  </sheetData>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F639F-843B-4EB4-9552-DADAAD9ED44A}">
  <sheetPr codeName="Sheet20">
    <tabColor theme="8" tint="0.59999389629810485"/>
  </sheetPr>
  <dimension ref="A1:AE83"/>
  <sheetViews>
    <sheetView workbookViewId="0">
      <selection activeCell="A6" sqref="A6:Q6"/>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'【メインAX】調整係数(太陽光)'!B4</f>
        <v>4720.7847131329991</v>
      </c>
      <c r="C4" s="67">
        <f>'【メインAX】調整係数(太陽光)'!C4</f>
        <v>11752.545475843615</v>
      </c>
      <c r="D4" s="67">
        <f>'【メインAX】調整係数(太陽光)'!D4</f>
        <v>40486.953030380457</v>
      </c>
      <c r="E4" s="67">
        <f>'【メインAX】調整係数(太陽光)'!E4</f>
        <v>18619.598773746435</v>
      </c>
      <c r="F4" s="67">
        <f>'【メインAX】調整係数(太陽光)'!F4</f>
        <v>4749.5196097428807</v>
      </c>
      <c r="G4" s="67">
        <f>'【メインAX】調整係数(太陽光)'!G4</f>
        <v>18241.898327586205</v>
      </c>
      <c r="H4" s="67">
        <f>'【メインAX】調整係数(太陽光)'!H4</f>
        <v>7561.6946184814369</v>
      </c>
      <c r="I4" s="67">
        <f>'【メインAX】調整係数(太陽光)'!I4</f>
        <v>3770.2959349593493</v>
      </c>
      <c r="J4" s="67">
        <f>'【メインAX】調整係数(太陽光)'!J4</f>
        <v>12505.627079770011</v>
      </c>
    </row>
    <row r="5" spans="1:13" x14ac:dyDescent="0.3">
      <c r="A5" s="10" t="s">
        <v>12</v>
      </c>
      <c r="B5" s="67">
        <f>'【メインAX】調整係数(太陽光)'!B5</f>
        <v>4275.5934360098354</v>
      </c>
      <c r="C5" s="67">
        <f>'【メインAX】調整係数(太陽光)'!C5</f>
        <v>10951.464089192807</v>
      </c>
      <c r="D5" s="67">
        <f>'【メインAX】調整係数(太陽光)'!D5</f>
        <v>38919.126935101056</v>
      </c>
      <c r="E5" s="67">
        <f>'【メインAX】調整係数(太陽光)'!E5</f>
        <v>19016.626850387282</v>
      </c>
      <c r="F5" s="67">
        <f>'【メインAX】調整係数(太陽光)'!F5</f>
        <v>4338.3748594227518</v>
      </c>
      <c r="G5" s="67">
        <f>'【メインAX】調整係数(太陽光)'!G5</f>
        <v>18480.744786867202</v>
      </c>
      <c r="H5" s="67">
        <f>'【メインAX】調整係数(太陽光)'!H5</f>
        <v>7472.3282155134548</v>
      </c>
      <c r="I5" s="67">
        <f>'【メインAX】調整係数(太陽光)'!I5</f>
        <v>3748.3756097560972</v>
      </c>
      <c r="J5" s="67">
        <f>'【メインAX】調整係数(太陽光)'!J5</f>
        <v>12699.729029243092</v>
      </c>
    </row>
    <row r="6" spans="1:13" x14ac:dyDescent="0.3">
      <c r="A6" s="10" t="s">
        <v>13</v>
      </c>
      <c r="B6" s="67">
        <f>'【メインAX】調整係数(太陽光)'!B6</f>
        <v>4262.7155050414185</v>
      </c>
      <c r="C6" s="67">
        <f>'【メインAX】調整係数(太陽光)'!C6</f>
        <v>11786.063525494279</v>
      </c>
      <c r="D6" s="67">
        <f>'【メインAX】調整係数(太陽光)'!D6</f>
        <v>43221.022811310155</v>
      </c>
      <c r="E6" s="67">
        <f>'【メインAX】調整係数(太陽光)'!E6</f>
        <v>20533.477707297188</v>
      </c>
      <c r="F6" s="67">
        <f>'【メインAX】調整係数(太陽光)'!F6</f>
        <v>4872.2493859578444</v>
      </c>
      <c r="G6" s="67">
        <f>'【メインAX】調整係数(太陽光)'!G6</f>
        <v>20948.824866104183</v>
      </c>
      <c r="H6" s="67">
        <f>'【メインAX】調整係数(太陽光)'!H6</f>
        <v>8201.5459050379213</v>
      </c>
      <c r="I6" s="67">
        <f>'【メインAX】調整係数(太陽光)'!I6</f>
        <v>4274.4634146341468</v>
      </c>
      <c r="J6" s="67">
        <f>'【メインAX】調整係数(太陽光)'!J6</f>
        <v>14442.174584909721</v>
      </c>
    </row>
    <row r="7" spans="1:13" x14ac:dyDescent="0.3">
      <c r="A7" s="10" t="s">
        <v>14</v>
      </c>
      <c r="B7" s="67">
        <f>'【メインAX】調整係数(太陽光)'!B7</f>
        <v>4841.6341000000002</v>
      </c>
      <c r="C7" s="67">
        <f>'【メインAX】調整係数(太陽光)'!C7</f>
        <v>13973.35064720497</v>
      </c>
      <c r="D7" s="67">
        <f>'【メインAX】調整係数(太陽光)'!D7</f>
        <v>56496.15352835221</v>
      </c>
      <c r="E7" s="67">
        <f>'【メインAX】調整係数(太陽光)'!E7</f>
        <v>24972.047999999999</v>
      </c>
      <c r="F7" s="67">
        <f>'【メインAX】調整係数(太陽光)'!F7</f>
        <v>6038.1822599999996</v>
      </c>
      <c r="G7" s="67">
        <f>'【メインAX】調整係数(太陽光)'!G7</f>
        <v>27128.976999999999</v>
      </c>
      <c r="H7" s="67">
        <f>'【メインAX】調整係数(太陽光)'!H7</f>
        <v>10434.08482</v>
      </c>
      <c r="I7" s="67">
        <f>'【メインAX】調整係数(太陽光)'!I7</f>
        <v>5392.4</v>
      </c>
      <c r="J7" s="67">
        <f>'【メインAX】調整係数(太陽光)'!J7</f>
        <v>18497.331620489924</v>
      </c>
    </row>
    <row r="8" spans="1:13" x14ac:dyDescent="0.3">
      <c r="A8" s="10" t="s">
        <v>15</v>
      </c>
      <c r="B8" s="67">
        <f>'【メインAX】調整係数(太陽光)'!B8</f>
        <v>4973.5148800000006</v>
      </c>
      <c r="C8" s="67">
        <f>'【メインAX】調整係数(太陽光)'!C8</f>
        <v>14282.736000000001</v>
      </c>
      <c r="D8" s="67">
        <f>'【メインAX】調整係数(太陽光)'!D8</f>
        <v>56490.850010000002</v>
      </c>
      <c r="E8" s="67">
        <f>'【メインAX】調整係数(太陽光)'!E8</f>
        <v>24972.047999999999</v>
      </c>
      <c r="F8" s="67">
        <f>'【メインAX】調整係数(太陽光)'!F8</f>
        <v>6038.1822599999996</v>
      </c>
      <c r="G8" s="67">
        <f>'【メインAX】調整係数(太陽光)'!G8</f>
        <v>27128.976999999999</v>
      </c>
      <c r="H8" s="67">
        <f>'【メインAX】調整係数(太陽光)'!H8</f>
        <v>10434.08482</v>
      </c>
      <c r="I8" s="67">
        <f>'【メインAX】調整係数(太陽光)'!I8</f>
        <v>5392.4</v>
      </c>
      <c r="J8" s="67">
        <f>'【メインAX】調整係数(太陽光)'!J8</f>
        <v>18495.161956</v>
      </c>
    </row>
    <row r="9" spans="1:13" x14ac:dyDescent="0.3">
      <c r="A9" s="10" t="s">
        <v>16</v>
      </c>
      <c r="B9" s="67">
        <f>'【メインAX】調整係数(太陽光)'!B9</f>
        <v>4649.5782099999997</v>
      </c>
      <c r="C9" s="67">
        <f>'【メインAX】調整係数(太陽光)'!C9</f>
        <v>12857.789124223604</v>
      </c>
      <c r="D9" s="67">
        <f>'【メインAX】調整係数(太陽光)'!D9</f>
        <v>47868.920224817244</v>
      </c>
      <c r="E9" s="67">
        <f>'【メインAX】調整係数(太陽光)'!E9</f>
        <v>23577.359628210354</v>
      </c>
      <c r="F9" s="67">
        <f>'【メインAX】調整係数(太陽光)'!F9</f>
        <v>5350.8955131962039</v>
      </c>
      <c r="G9" s="67">
        <f>'【メインAX】調整係数(太陽光)'!G9</f>
        <v>22730.221374908288</v>
      </c>
      <c r="H9" s="67">
        <f>'【メインAX】調整係数(太陽光)'!H9</f>
        <v>9323.6920647549505</v>
      </c>
      <c r="I9" s="67">
        <f>'【メインAX】調整係数(太陽光)'!I9</f>
        <v>4734.7902439024392</v>
      </c>
      <c r="J9" s="67">
        <f>'【メインAX】調整係数(太陽光)'!J9</f>
        <v>15944.033988223518</v>
      </c>
    </row>
    <row r="10" spans="1:13" x14ac:dyDescent="0.3">
      <c r="A10" s="10" t="s">
        <v>17</v>
      </c>
      <c r="B10" s="67">
        <f>'【メインAX】調整係数(太陽光)'!B10</f>
        <v>4756.409643662455</v>
      </c>
      <c r="C10" s="67">
        <f>'【メインAX】調整係数(太陽光)'!C10</f>
        <v>11713.441084584512</v>
      </c>
      <c r="D10" s="67">
        <f>'【メインAX】調整係数(太陽光)'!D10</f>
        <v>39838.86308774077</v>
      </c>
      <c r="E10" s="67">
        <f>'【メインAX】調整係数(太陽光)'!E10</f>
        <v>19932.845488789237</v>
      </c>
      <c r="F10" s="67">
        <f>'【メインAX】調整係数(太陽光)'!F10</f>
        <v>4522.4695237451979</v>
      </c>
      <c r="G10" s="67">
        <f>'【メインAX】調整係数(太陽光)'!G10</f>
        <v>18809.158668378575</v>
      </c>
      <c r="H10" s="67">
        <f>'【メインAX】調整係数(太陽光)'!H10</f>
        <v>7806.3883408937745</v>
      </c>
      <c r="I10" s="67">
        <f>'【メインAX】調整係数(太陽光)'!I10</f>
        <v>3901.8178861788615</v>
      </c>
      <c r="J10" s="67">
        <f>'【メインAX】調整係数(太陽光)'!J10</f>
        <v>13588.654183718558</v>
      </c>
    </row>
    <row r="11" spans="1:13" x14ac:dyDescent="0.3">
      <c r="A11" s="10" t="s">
        <v>18</v>
      </c>
      <c r="B11" s="67">
        <f>'【メインAX】調整係数(太陽光)'!B11</f>
        <v>5453.6232333825119</v>
      </c>
      <c r="C11" s="67">
        <f>'【メインAX】調整係数(太陽光)'!C11</f>
        <v>12961.429799910809</v>
      </c>
      <c r="D11" s="67">
        <f>'【メインAX】調整係数(太陽光)'!D11</f>
        <v>42851.367582161329</v>
      </c>
      <c r="E11" s="67">
        <f>'【メインAX】調整係数(太陽光)'!E11</f>
        <v>19698.700725642069</v>
      </c>
      <c r="F11" s="67">
        <f>'【メインAX】調整係数(太陽光)'!F11</f>
        <v>4952.0237404975715</v>
      </c>
      <c r="G11" s="67">
        <f>'【メインAX】調整係数(太陽光)'!G11</f>
        <v>19256.995779530447</v>
      </c>
      <c r="H11" s="67">
        <f>'【メインAX】調整係数(太陽光)'!H11</f>
        <v>8442.3893742611617</v>
      </c>
      <c r="I11" s="67">
        <f>'【メインAX】調整係数(太陽光)'!I11</f>
        <v>4000.459349593496</v>
      </c>
      <c r="J11" s="67">
        <f>'【メインAX】調整係数(太陽光)'!J11</f>
        <v>13877.323387900697</v>
      </c>
    </row>
    <row r="12" spans="1:13" x14ac:dyDescent="0.3">
      <c r="A12" s="10" t="s">
        <v>19</v>
      </c>
      <c r="B12" s="67">
        <f>'【メインAX】調整係数(太陽光)'!B12</f>
        <v>5778.0989519886325</v>
      </c>
      <c r="C12" s="67">
        <f>'【メインAX】調整係数(太陽光)'!C12</f>
        <v>14374.774226847036</v>
      </c>
      <c r="D12" s="67">
        <f>'【メインAX】調整係数(太陽光)'!D12</f>
        <v>46932.000672716364</v>
      </c>
      <c r="E12" s="67">
        <f>'【メインAX】調整係数(太陽光)'!E12</f>
        <v>21459.876552792499</v>
      </c>
      <c r="F12" s="67">
        <f>'【メインAX】調整係数(太陽光)'!F12</f>
        <v>5590.2185768153822</v>
      </c>
      <c r="G12" s="67">
        <f>'【メインAX】調整係数(太陽光)'!G12</f>
        <v>23148.202678650036</v>
      </c>
      <c r="H12" s="67">
        <f>'【メインAX】調整係数(太陽光)'!H12</f>
        <v>10253.426887469484</v>
      </c>
      <c r="I12" s="67">
        <f>'【メインAX】調整係数(太陽光)'!I12</f>
        <v>4964.953658536585</v>
      </c>
      <c r="J12" s="67">
        <f>'【メインAX】調整係数(太陽光)'!J12</f>
        <v>17457.419935189759</v>
      </c>
    </row>
    <row r="13" spans="1:13" x14ac:dyDescent="0.3">
      <c r="A13" s="10" t="s">
        <v>20</v>
      </c>
      <c r="B13" s="67">
        <f>'【メインAX】調整係数(太陽光)'!B13</f>
        <v>5971.6289800000004</v>
      </c>
      <c r="C13" s="67">
        <f>'【メインAX】調整係数(太陽光)'!C13</f>
        <v>15031.728000000001</v>
      </c>
      <c r="D13" s="67">
        <f>'【メインAX】調整係数(太陽光)'!D13</f>
        <v>50600.232176203797</v>
      </c>
      <c r="E13" s="67">
        <f>'【メインAX】調整係数(太陽光)'!E13</f>
        <v>23261.773208316346</v>
      </c>
      <c r="F13" s="67">
        <f>'【メインAX】調整係数(太陽光)'!F13</f>
        <v>6001.3633271355111</v>
      </c>
      <c r="G13" s="67">
        <f>'【メインAX】調整係数(太陽光)'!G13</f>
        <v>24193.155938004398</v>
      </c>
      <c r="H13" s="67">
        <f>'【メインAX】調整係数(太陽光)'!H13</f>
        <v>10364.17232788219</v>
      </c>
      <c r="I13" s="67">
        <f>'【メインAX】調整係数(太陽光)'!I13</f>
        <v>4964.953658536585</v>
      </c>
      <c r="J13" s="67">
        <f>'【メインAX】調整係数(太陽光)'!J13</f>
        <v>17672.531504435789</v>
      </c>
    </row>
    <row r="14" spans="1:13" x14ac:dyDescent="0.3">
      <c r="A14" s="10" t="s">
        <v>21</v>
      </c>
      <c r="B14" s="67">
        <f>'【メインAX】調整係数(太陽光)'!B14</f>
        <v>5923.7278909772858</v>
      </c>
      <c r="C14" s="67">
        <f>'【メインAX】調整係数(太陽光)'!C14</f>
        <v>14865.255020068382</v>
      </c>
      <c r="D14" s="67">
        <f>'【メインAX】調整係数(太陽光)'!D14</f>
        <v>50600.232176203797</v>
      </c>
      <c r="E14" s="67">
        <f>'【メインAX】調整係数(太陽光)'!E14</f>
        <v>23261.773208316346</v>
      </c>
      <c r="F14" s="67">
        <f>'【メインAX】調整係数(太陽光)'!F14</f>
        <v>6001.3633271355111</v>
      </c>
      <c r="G14" s="67">
        <f>'【メインAX】調整係数(太陽光)'!G14</f>
        <v>24193.155938004398</v>
      </c>
      <c r="H14" s="67">
        <f>'【メインAX】調整係数(太陽光)'!H14</f>
        <v>10364.17232788219</v>
      </c>
      <c r="I14" s="67">
        <f>'【メインAX】調整係数(太陽光)'!I14</f>
        <v>4964.953658536585</v>
      </c>
      <c r="J14" s="67">
        <f>'【メインAX】調整係数(太陽光)'!J14</f>
        <v>17668.150236443722</v>
      </c>
    </row>
    <row r="15" spans="1:13" x14ac:dyDescent="0.3">
      <c r="A15" s="10" t="s">
        <v>22</v>
      </c>
      <c r="B15" s="67">
        <f>'【メインAX】調整係数(太陽光)'!B15</f>
        <v>5454.706423837798</v>
      </c>
      <c r="C15" s="67">
        <f>'【メインAX】調整係数(太陽光)'!C15</f>
        <v>13818.374602646056</v>
      </c>
      <c r="D15" s="67">
        <f>'【メインAX】調整係数(太陽光)'!D15</f>
        <v>46286.138207784614</v>
      </c>
      <c r="E15" s="67">
        <f>'【メインAX】調整係数(太陽光)'!E15</f>
        <v>21195.191168365269</v>
      </c>
      <c r="F15" s="67">
        <f>'【メインAX】調整係数(太陽光)'!F15</f>
        <v>5467.4888006004185</v>
      </c>
      <c r="G15" s="67">
        <f>'【メインAX】調整係数(太陽光)'!G15</f>
        <v>21187.671325385178</v>
      </c>
      <c r="H15" s="67">
        <f>'【メインAX】調整係数(太陽光)'!H15</f>
        <v>9109.5977229506989</v>
      </c>
      <c r="I15" s="67">
        <f>'【メインAX】調整係数(太陽光)'!I15</f>
        <v>4351.1845528455278</v>
      </c>
      <c r="J15" s="67">
        <f>'【メインAX】調整係数(太陽光)'!J15</f>
        <v>14952.870635625786</v>
      </c>
    </row>
    <row r="16" spans="1:13" x14ac:dyDescent="0.3">
      <c r="B16" s="2"/>
      <c r="C16" s="2"/>
      <c r="D16" s="2"/>
      <c r="E16" s="2"/>
      <c r="F16" s="2"/>
      <c r="G16" s="2"/>
      <c r="H16" s="2"/>
      <c r="I16" s="2"/>
      <c r="J16" s="2"/>
      <c r="K16" s="2"/>
    </row>
    <row r="17" spans="1:30" x14ac:dyDescent="0.3">
      <c r="A17" s="1" t="s">
        <v>43</v>
      </c>
      <c r="B17" s="71">
        <f>'【メインAX】調整係数(太陽光)'!B17</f>
        <v>170487.53422979303</v>
      </c>
      <c r="C17" s="2"/>
      <c r="D17" s="2"/>
      <c r="E17" s="2"/>
      <c r="F17" s="2"/>
      <c r="G17" s="2"/>
      <c r="H17" s="2"/>
      <c r="I17" s="2"/>
      <c r="J17" s="2"/>
      <c r="K17" s="2"/>
    </row>
    <row r="18" spans="1:30" x14ac:dyDescent="0.3">
      <c r="L18" s="12"/>
    </row>
    <row r="19" spans="1:30" x14ac:dyDescent="0.3">
      <c r="A19" s="1" t="s">
        <v>112</v>
      </c>
      <c r="B19" s="18" t="s">
        <v>46</v>
      </c>
      <c r="C19" s="10"/>
      <c r="D19" s="10"/>
      <c r="E19" s="10"/>
      <c r="F19" s="10"/>
      <c r="G19" s="10"/>
      <c r="H19" s="10"/>
      <c r="I19" s="10"/>
      <c r="J19" s="10"/>
      <c r="K19" s="10"/>
      <c r="N19" s="1" t="s">
        <v>65</v>
      </c>
    </row>
    <row r="20" spans="1:30" x14ac:dyDescent="0.3">
      <c r="A20" s="10" t="s">
        <v>11</v>
      </c>
      <c r="B20" s="53">
        <v>0.40577806626381835</v>
      </c>
      <c r="C20" s="53">
        <v>0.69264506563406081</v>
      </c>
      <c r="D20" s="53">
        <v>0.58531705206368678</v>
      </c>
      <c r="E20" s="53">
        <v>0.50917842998016649</v>
      </c>
      <c r="F20" s="53">
        <v>0.68511146082157359</v>
      </c>
      <c r="G20" s="53">
        <v>0.51654632126224043</v>
      </c>
      <c r="H20" s="53">
        <v>0.44391627434907072</v>
      </c>
      <c r="I20" s="53">
        <v>0.4466902154374312</v>
      </c>
      <c r="J20" s="53">
        <v>0.29033072687230299</v>
      </c>
      <c r="N20" s="66" t="e">
        <f>HLOOKUP('入力(水力)'!$E$13,$B$2:$J$31,ROW()-1,0)</f>
        <v>#N/A</v>
      </c>
    </row>
    <row r="21" spans="1:30" x14ac:dyDescent="0.3">
      <c r="A21" s="10" t="s">
        <v>12</v>
      </c>
      <c r="B21" s="53">
        <v>0.6690966202211418</v>
      </c>
      <c r="C21" s="53">
        <v>0.64998803652651416</v>
      </c>
      <c r="D21" s="53">
        <v>0.66504645679874141</v>
      </c>
      <c r="E21" s="53">
        <v>0.52085242866987436</v>
      </c>
      <c r="F21" s="53">
        <v>0.69282741795325853</v>
      </c>
      <c r="G21" s="53">
        <v>0.58119307724745839</v>
      </c>
      <c r="H21" s="53">
        <v>0.35863432073138313</v>
      </c>
      <c r="I21" s="53">
        <v>0.45360639141018227</v>
      </c>
      <c r="J21" s="53">
        <v>0.30461444518756831</v>
      </c>
      <c r="N21" s="66" t="e">
        <f>HLOOKUP('入力(水力)'!$E$13,$B$2:$J$31,ROW()-1,0)</f>
        <v>#N/A</v>
      </c>
    </row>
    <row r="22" spans="1:30" x14ac:dyDescent="0.3">
      <c r="A22" s="10" t="s">
        <v>13</v>
      </c>
      <c r="B22" s="53">
        <v>0.51991670374861376</v>
      </c>
      <c r="C22" s="53">
        <v>0.48402056744737687</v>
      </c>
      <c r="D22" s="53">
        <v>0.61964394727367744</v>
      </c>
      <c r="E22" s="53">
        <v>0.48266653469000786</v>
      </c>
      <c r="F22" s="53">
        <v>0.54858189540714475</v>
      </c>
      <c r="G22" s="53">
        <v>0.55318295442564025</v>
      </c>
      <c r="H22" s="53">
        <v>0.34101327356676236</v>
      </c>
      <c r="I22" s="53">
        <v>0.52699865184847439</v>
      </c>
      <c r="J22" s="53">
        <v>0.39172820103750838</v>
      </c>
      <c r="N22" s="66" t="e">
        <f>HLOOKUP('入力(水力)'!$E$13,$B$2:$J$31,ROW()-1,0)</f>
        <v>#N/A</v>
      </c>
    </row>
    <row r="23" spans="1:30" x14ac:dyDescent="0.3">
      <c r="A23" s="10" t="s">
        <v>14</v>
      </c>
      <c r="B23" s="53">
        <v>0.38446527893032112</v>
      </c>
      <c r="C23" s="53">
        <v>0.46720923046761526</v>
      </c>
      <c r="D23" s="53">
        <v>0.58916884985559703</v>
      </c>
      <c r="E23" s="53">
        <v>0.52218698472889347</v>
      </c>
      <c r="F23" s="53">
        <v>0.54226569837501681</v>
      </c>
      <c r="G23" s="53">
        <v>0.58458840999938244</v>
      </c>
      <c r="H23" s="53">
        <v>0.41273434470205078</v>
      </c>
      <c r="I23" s="53">
        <v>0.57188539277825501</v>
      </c>
      <c r="J23" s="53">
        <v>0.45138170865140709</v>
      </c>
      <c r="N23" s="66" t="e">
        <f>HLOOKUP('入力(水力)'!$E$13,$B$2:$J$31,ROW()-1,0)</f>
        <v>#N/A</v>
      </c>
    </row>
    <row r="24" spans="1:30" x14ac:dyDescent="0.3">
      <c r="A24" s="10" t="s">
        <v>15</v>
      </c>
      <c r="B24" s="53">
        <v>0.41717566786248705</v>
      </c>
      <c r="C24" s="53">
        <v>0.3935294002948892</v>
      </c>
      <c r="D24" s="53">
        <v>0.54833919653295793</v>
      </c>
      <c r="E24" s="53">
        <v>0.44113573296484859</v>
      </c>
      <c r="F24" s="53">
        <v>0.43446738234856602</v>
      </c>
      <c r="G24" s="53">
        <v>0.47247527658740501</v>
      </c>
      <c r="H24" s="53">
        <v>0.32492223941271564</v>
      </c>
      <c r="I24" s="53">
        <v>0.4823904284950471</v>
      </c>
      <c r="J24" s="53">
        <v>0.39244331750185019</v>
      </c>
      <c r="N24" s="66" t="e">
        <f>HLOOKUP('入力(水力)'!$E$13,$B$2:$J$31,ROW()-1,0)</f>
        <v>#N/A</v>
      </c>
    </row>
    <row r="25" spans="1:30" x14ac:dyDescent="0.3">
      <c r="A25" s="10" t="s">
        <v>16</v>
      </c>
      <c r="B25" s="53">
        <v>0.3261431674743453</v>
      </c>
      <c r="C25" s="53">
        <v>0.3673948753296411</v>
      </c>
      <c r="D25" s="53">
        <v>0.5242411066097683</v>
      </c>
      <c r="E25" s="53">
        <v>0.44125346999326848</v>
      </c>
      <c r="F25" s="53">
        <v>0.38617425933646815</v>
      </c>
      <c r="G25" s="53">
        <v>0.43252258391536547</v>
      </c>
      <c r="H25" s="53">
        <v>0.33544641596854607</v>
      </c>
      <c r="I25" s="53">
        <v>0.48919770776364191</v>
      </c>
      <c r="J25" s="53">
        <v>0.37798763726176093</v>
      </c>
      <c r="N25" s="66" t="e">
        <f>HLOOKUP('入力(水力)'!$E$13,$B$2:$J$31,ROW()-1,0)</f>
        <v>#N/A</v>
      </c>
    </row>
    <row r="26" spans="1:30" x14ac:dyDescent="0.3">
      <c r="A26" s="10" t="s">
        <v>17</v>
      </c>
      <c r="B26" s="53">
        <v>0.31412144385819918</v>
      </c>
      <c r="C26" s="53">
        <v>0.29697236953845862</v>
      </c>
      <c r="D26" s="53">
        <v>0.44936878358075466</v>
      </c>
      <c r="E26" s="53">
        <v>0.37112605798807019</v>
      </c>
      <c r="F26" s="53">
        <v>0.31241136553819476</v>
      </c>
      <c r="G26" s="53">
        <v>0.33003887384413277</v>
      </c>
      <c r="H26" s="53">
        <v>0.24260644714888427</v>
      </c>
      <c r="I26" s="53">
        <v>0.36019669268477622</v>
      </c>
      <c r="J26" s="53">
        <v>0.29060955303100305</v>
      </c>
      <c r="N26" s="66" t="e">
        <f>HLOOKUP('入力(水力)'!$E$13,$B$2:$J$31,ROW()-1,0)</f>
        <v>#N/A</v>
      </c>
    </row>
    <row r="27" spans="1:30" x14ac:dyDescent="0.3">
      <c r="A27" s="10" t="s">
        <v>18</v>
      </c>
      <c r="B27" s="53">
        <v>0.31665336292604368</v>
      </c>
      <c r="C27" s="53">
        <v>0.41496850788203116</v>
      </c>
      <c r="D27" s="53">
        <v>0.41267114554549816</v>
      </c>
      <c r="E27" s="53">
        <v>0.31295814273892147</v>
      </c>
      <c r="F27" s="53">
        <v>0.35903785492939205</v>
      </c>
      <c r="G27" s="53">
        <v>0.30510789256881443</v>
      </c>
      <c r="H27" s="53">
        <v>0.17587763522028424</v>
      </c>
      <c r="I27" s="53">
        <v>0.23769388060906024</v>
      </c>
      <c r="J27" s="53">
        <v>0.23975624563510714</v>
      </c>
      <c r="N27" s="66" t="e">
        <f>HLOOKUP('入力(水力)'!$E$13,$B$2:$J$31,ROW()-1,0)</f>
        <v>#N/A</v>
      </c>
    </row>
    <row r="28" spans="1:30" x14ac:dyDescent="0.3">
      <c r="A28" s="10" t="s">
        <v>19</v>
      </c>
      <c r="B28" s="53">
        <v>0.30968009353794829</v>
      </c>
      <c r="C28" s="53">
        <v>0.48480146114300615</v>
      </c>
      <c r="D28" s="53">
        <v>0.40529148768573381</v>
      </c>
      <c r="E28" s="53">
        <v>0.30925915264759973</v>
      </c>
      <c r="F28" s="53">
        <v>0.41937418659249842</v>
      </c>
      <c r="G28" s="53">
        <v>0.34661257388737909</v>
      </c>
      <c r="H28" s="53">
        <v>0.2493703384148466</v>
      </c>
      <c r="I28" s="53">
        <v>0.25442039701454305</v>
      </c>
      <c r="J28" s="53">
        <v>0.23029126300366065</v>
      </c>
      <c r="N28" s="66" t="e">
        <f>HLOOKUP('入力(水力)'!$E$13,$B$2:$J$31,ROW()-1,0)</f>
        <v>#N/A</v>
      </c>
    </row>
    <row r="29" spans="1:30" x14ac:dyDescent="0.3">
      <c r="A29" s="10" t="s">
        <v>20</v>
      </c>
      <c r="B29" s="53">
        <v>0.27026373576314738</v>
      </c>
      <c r="C29" s="53">
        <v>0.38519835625361781</v>
      </c>
      <c r="D29" s="53">
        <v>0.35773366192363926</v>
      </c>
      <c r="E29" s="53">
        <v>0.26378813771849663</v>
      </c>
      <c r="F29" s="53">
        <v>0.33549379278029179</v>
      </c>
      <c r="G29" s="53">
        <v>0.34136908094743434</v>
      </c>
      <c r="H29" s="53">
        <v>0.32101700147465601</v>
      </c>
      <c r="I29" s="53">
        <v>0.23012731975139822</v>
      </c>
      <c r="J29" s="53">
        <v>0.21359257956895147</v>
      </c>
      <c r="N29" s="66" t="e">
        <f>HLOOKUP('入力(水力)'!$E$13,$B$2:$J$31,ROW()-1,0)</f>
        <v>#N/A</v>
      </c>
    </row>
    <row r="30" spans="1:30" x14ac:dyDescent="0.3">
      <c r="A30" s="10" t="s">
        <v>21</v>
      </c>
      <c r="B30" s="53">
        <v>0.25953894652266718</v>
      </c>
      <c r="C30" s="53">
        <v>0.39375745825471509</v>
      </c>
      <c r="D30" s="53">
        <v>0.34754523539923216</v>
      </c>
      <c r="E30" s="53">
        <v>0.27444517367717386</v>
      </c>
      <c r="F30" s="53">
        <v>0.33128673513075924</v>
      </c>
      <c r="G30" s="53">
        <v>0.36682356308098268</v>
      </c>
      <c r="H30" s="53">
        <v>0.39230811093779411</v>
      </c>
      <c r="I30" s="53">
        <v>0.32743357185977867</v>
      </c>
      <c r="J30" s="53">
        <v>0.23249926544374414</v>
      </c>
      <c r="N30" s="66" t="e">
        <f>HLOOKUP('入力(水力)'!$E$13,$B$2:$J$31,ROW()-1,0)</f>
        <v>#N/A</v>
      </c>
      <c r="Q30" s="1" t="s">
        <v>76</v>
      </c>
    </row>
    <row r="31" spans="1:30" x14ac:dyDescent="0.3">
      <c r="A31" s="10" t="s">
        <v>22</v>
      </c>
      <c r="B31" s="53">
        <v>0.24826398782733053</v>
      </c>
      <c r="C31" s="53">
        <v>0.52964439498113158</v>
      </c>
      <c r="D31" s="53">
        <v>0.42155342860898531</v>
      </c>
      <c r="E31" s="53">
        <v>0.38155448790620461</v>
      </c>
      <c r="F31" s="53">
        <v>0.46294363214651113</v>
      </c>
      <c r="G31" s="53">
        <v>0.42087899146644064</v>
      </c>
      <c r="H31" s="53">
        <v>0.49111306856971804</v>
      </c>
      <c r="I31" s="53">
        <v>0.46539104660125336</v>
      </c>
      <c r="J31" s="53">
        <v>0.28934899164063765</v>
      </c>
      <c r="N31" s="66" t="e">
        <f>HLOOKUP('入力(水力)'!$E$13,$B$2:$J$31,ROW()-1,0)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2">
        <f>IF('【調達AX】入力(水力)'!$E$13=B$2,B20*'【調達AX】入力(水力)'!$E$15/1000,0)</f>
        <v>0</v>
      </c>
      <c r="C34" s="72">
        <f>IF('【調達AX】入力(水力)'!$E$13=C$2,C20*'【調達AX】入力(水力)'!$E$15/1000,0)</f>
        <v>0</v>
      </c>
      <c r="D34" s="72">
        <f>IF('【調達AX】入力(水力)'!$E$13=D$2,D20*'【調達AX】入力(水力)'!$E$15/1000,0)</f>
        <v>0</v>
      </c>
      <c r="E34" s="72">
        <f>IF('【調達AX】入力(水力)'!$E$13=E$2,E20*'【調達AX】入力(水力)'!$E$15/1000,0)</f>
        <v>0</v>
      </c>
      <c r="F34" s="72">
        <f>IF('【調達AX】入力(水力)'!$E$13=F$2,F20*'【調達AX】入力(水力)'!$E$15/1000,0)</f>
        <v>0</v>
      </c>
      <c r="G34" s="72">
        <f>IF('【調達AX】入力(水力)'!$E$13=G$2,G20*'【調達AX】入力(水力)'!$E$15/1000,0)</f>
        <v>0</v>
      </c>
      <c r="H34" s="72">
        <f>IF('【調達AX】入力(水力)'!$E$13=H$2,H20*'【調達AX】入力(水力)'!$E$15/1000,0)</f>
        <v>0</v>
      </c>
      <c r="I34" s="72">
        <f>IF('【調達AX】入力(水力)'!$E$13=I$2,I20*'【調達AX】入力(水力)'!$E$15/1000,0)</f>
        <v>0</v>
      </c>
      <c r="J34" s="73">
        <f>IF('【調達AX】入力(水力)'!$E$13=J$2,J20*'【調達AX】入力(水力)'!$E$15/1000,0)</f>
        <v>0</v>
      </c>
      <c r="K34" s="74">
        <f>SUM(B34:J34)</f>
        <v>0</v>
      </c>
      <c r="L34" s="75">
        <f>MIN($K$34:$K$45)</f>
        <v>0</v>
      </c>
      <c r="N34" s="64">
        <f>K34*1000</f>
        <v>0</v>
      </c>
      <c r="Q34" s="10" t="s">
        <v>11</v>
      </c>
      <c r="R34" s="54">
        <f>IF('【調達AX】入力(水力)'!$E$13=B$2,B20*'【調達AX】入力(水力)'!$E$23/1000,0)</f>
        <v>0</v>
      </c>
      <c r="S34" s="54">
        <f>IF('【調達AX】入力(水力)'!$E$13=C$2,C20*'【調達AX】入力(水力)'!$E$23/1000,0)</f>
        <v>0</v>
      </c>
      <c r="T34" s="54">
        <f>IF('【調達AX】入力(水力)'!$E$13=D$2,D20*'【調達AX】入力(水力)'!$E$23/1000,0)</f>
        <v>0</v>
      </c>
      <c r="U34" s="54">
        <f>IF('【調達AX】入力(水力)'!$E$13=E$2,E20*'【調達AX】入力(水力)'!$E$23/1000,0)</f>
        <v>0</v>
      </c>
      <c r="V34" s="54">
        <f>IF('【調達AX】入力(水力)'!$E$13=F$2,F20*'【調達AX】入力(水力)'!$E$23/1000,0)</f>
        <v>0</v>
      </c>
      <c r="W34" s="54">
        <f>IF('【調達AX】入力(水力)'!$E$13=G$2,G20*'【調達AX】入力(水力)'!$E$23/1000,0)</f>
        <v>0</v>
      </c>
      <c r="X34" s="54">
        <f>IF('【調達AX】入力(水力)'!$E$13=H$2,H20*'【調達AX】入力(水力)'!$E$23/1000,0)</f>
        <v>0</v>
      </c>
      <c r="Y34" s="54">
        <f>IF('【調達AX】入力(水力)'!$E$13=I$2,I20*'【調達AX】入力(水力)'!$E$23/1000,0)</f>
        <v>0</v>
      </c>
      <c r="Z34" s="55">
        <f>IF('【調達AX】入力(水力)'!$E$13=J$2,J20*'【調達AX】入力(水力)'!$E$23/1000,0)</f>
        <v>0</v>
      </c>
      <c r="AA34" s="56">
        <f>SUM(R34:Z34)</f>
        <v>0</v>
      </c>
      <c r="AB34" s="57">
        <f>MIN($AA$34:$AA$45)</f>
        <v>0</v>
      </c>
      <c r="AD34" s="64">
        <f>AA34*1000</f>
        <v>0</v>
      </c>
    </row>
    <row r="35" spans="1:30" x14ac:dyDescent="0.3">
      <c r="A35" s="10" t="s">
        <v>12</v>
      </c>
      <c r="B35" s="72">
        <f>IF('【調達AX】入力(水力)'!$E$13=B$2,B21*'【調達AX】入力(水力)'!$E$15/1000,0)</f>
        <v>0</v>
      </c>
      <c r="C35" s="72">
        <f>IF('【調達AX】入力(水力)'!$E$13=C$2,C21*'【調達AX】入力(水力)'!$E$15/1000,0)</f>
        <v>0</v>
      </c>
      <c r="D35" s="72">
        <f>IF('【調達AX】入力(水力)'!$E$13=D$2,D21*'【調達AX】入力(水力)'!$E$15/1000,0)</f>
        <v>0</v>
      </c>
      <c r="E35" s="72">
        <f>IF('【調達AX】入力(水力)'!$E$13=E$2,E21*'【調達AX】入力(水力)'!$E$15/1000,0)</f>
        <v>0</v>
      </c>
      <c r="F35" s="72">
        <f>IF('【調達AX】入力(水力)'!$E$13=F$2,F21*'【調達AX】入力(水力)'!$E$15/1000,0)</f>
        <v>0</v>
      </c>
      <c r="G35" s="72">
        <f>IF('【調達AX】入力(水力)'!$E$13=G$2,G21*'【調達AX】入力(水力)'!$E$15/1000,0)</f>
        <v>0</v>
      </c>
      <c r="H35" s="72">
        <f>IF('【調達AX】入力(水力)'!$E$13=H$2,H21*'【調達AX】入力(水力)'!$E$15/1000,0)</f>
        <v>0</v>
      </c>
      <c r="I35" s="72">
        <f>IF('【調達AX】入力(水力)'!$E$13=I$2,I21*'【調達AX】入力(水力)'!$E$15/1000,0)</f>
        <v>0</v>
      </c>
      <c r="J35" s="73">
        <f>IF('【調達AX】入力(水力)'!$E$13=J$2,J21*'【調達AX】入力(水力)'!$E$15/1000,0)</f>
        <v>0</v>
      </c>
      <c r="K35" s="74">
        <f t="shared" ref="K35:K45" si="0">SUM(B35:J35)</f>
        <v>0</v>
      </c>
      <c r="L35" s="75">
        <f t="shared" ref="L35:L45" si="1">MIN($K$34:$K$45)</f>
        <v>0</v>
      </c>
      <c r="N35" s="64">
        <f>K35*1000</f>
        <v>0</v>
      </c>
      <c r="Q35" s="10" t="s">
        <v>12</v>
      </c>
      <c r="R35" s="54">
        <f>IF('【調達AX】入力(水力)'!$E$13=B$2,B21*'【調達AX】入力(水力)'!$F$23/1000,0)</f>
        <v>0</v>
      </c>
      <c r="S35" s="54">
        <f>IF('【調達AX】入力(水力)'!$E$13=C$2,C21*'【調達AX】入力(水力)'!$F$23/1000,0)</f>
        <v>0</v>
      </c>
      <c r="T35" s="54">
        <f>IF('【調達AX】入力(水力)'!$E$13=D$2,D21*'【調達AX】入力(水力)'!$F$23/1000,0)</f>
        <v>0</v>
      </c>
      <c r="U35" s="54">
        <f>IF('【調達AX】入力(水力)'!$E$13=E$2,E21*'【調達AX】入力(水力)'!$F$23/1000,0)</f>
        <v>0</v>
      </c>
      <c r="V35" s="54">
        <f>IF('【調達AX】入力(水力)'!$E$13=F$2,F21*'【調達AX】入力(水力)'!$F$23/1000,0)</f>
        <v>0</v>
      </c>
      <c r="W35" s="54">
        <f>IF('【調達AX】入力(水力)'!$E$13=G$2,G21*'【調達AX】入力(水力)'!$F$23/1000,0)</f>
        <v>0</v>
      </c>
      <c r="X35" s="54">
        <f>IF('【調達AX】入力(水力)'!$E$13=H$2,H21*'【調達AX】入力(水力)'!$F$23/1000,0)</f>
        <v>0</v>
      </c>
      <c r="Y35" s="54">
        <f>IF('【調達AX】入力(水力)'!$E$13=I$2,I21*'【調達AX】入力(水力)'!$F$23/1000,0)</f>
        <v>0</v>
      </c>
      <c r="Z35" s="55">
        <f>IF('【調達AX】入力(水力)'!$E$13=J$2,J21*'【調達AX】入力(水力)'!$F$23/1000,0)</f>
        <v>0</v>
      </c>
      <c r="AA35" s="56">
        <f t="shared" ref="AA35:AA44" si="2">SUM(R35:Z35)</f>
        <v>0</v>
      </c>
      <c r="AB35" s="57">
        <f t="shared" ref="AB35:AB45" si="3">MIN($AA$34:$AA$45)</f>
        <v>0</v>
      </c>
      <c r="AD35" s="64">
        <f t="shared" ref="AD35:AD44" si="4">AA35*1000</f>
        <v>0</v>
      </c>
    </row>
    <row r="36" spans="1:30" x14ac:dyDescent="0.3">
      <c r="A36" s="10" t="s">
        <v>13</v>
      </c>
      <c r="B36" s="72">
        <f>IF('【調達AX】入力(水力)'!$E$13=B$2,B22*'【調達AX】入力(水力)'!$E$15/1000,0)</f>
        <v>0</v>
      </c>
      <c r="C36" s="72">
        <f>IF('【調達AX】入力(水力)'!$E$13=C$2,C22*'【調達AX】入力(水力)'!$E$15/1000,0)</f>
        <v>0</v>
      </c>
      <c r="D36" s="72">
        <f>IF('【調達AX】入力(水力)'!$E$13=D$2,D22*'【調達AX】入力(水力)'!$E$15/1000,0)</f>
        <v>0</v>
      </c>
      <c r="E36" s="72">
        <f>IF('【調達AX】入力(水力)'!$E$13=E$2,E22*'【調達AX】入力(水力)'!$E$15/1000,0)</f>
        <v>0</v>
      </c>
      <c r="F36" s="72">
        <f>IF('【調達AX】入力(水力)'!$E$13=F$2,F22*'【調達AX】入力(水力)'!$E$15/1000,0)</f>
        <v>0</v>
      </c>
      <c r="G36" s="72">
        <f>IF('【調達AX】入力(水力)'!$E$13=G$2,G22*'【調達AX】入力(水力)'!$E$15/1000,0)</f>
        <v>0</v>
      </c>
      <c r="H36" s="72">
        <f>IF('【調達AX】入力(水力)'!$E$13=H$2,H22*'【調達AX】入力(水力)'!$E$15/1000,0)</f>
        <v>0</v>
      </c>
      <c r="I36" s="72">
        <f>IF('【調達AX】入力(水力)'!$E$13=I$2,I22*'【調達AX】入力(水力)'!$E$15/1000,0)</f>
        <v>0</v>
      </c>
      <c r="J36" s="73">
        <f>IF('【調達AX】入力(水力)'!$E$13=J$2,J22*'【調達AX】入力(水力)'!$E$15/1000,0)</f>
        <v>0</v>
      </c>
      <c r="K36" s="74">
        <f t="shared" si="0"/>
        <v>0</v>
      </c>
      <c r="L36" s="75">
        <f t="shared" si="1"/>
        <v>0</v>
      </c>
      <c r="N36" s="64">
        <f t="shared" ref="N36:N45" si="5">K36*1000</f>
        <v>0</v>
      </c>
      <c r="Q36" s="10" t="s">
        <v>13</v>
      </c>
      <c r="R36" s="54">
        <f>IF('【調達AX】入力(水力)'!$E$13=B$2,B22*'【調達AX】入力(水力)'!$G$23/1000,0)</f>
        <v>0</v>
      </c>
      <c r="S36" s="54">
        <f>IF('【調達AX】入力(水力)'!$E$13=C$2,C22*'【調達AX】入力(水力)'!$G$23/1000,0)</f>
        <v>0</v>
      </c>
      <c r="T36" s="54">
        <f>IF('【調達AX】入力(水力)'!$E$13=D$2,D22*'【調達AX】入力(水力)'!$G$23/1000,0)</f>
        <v>0</v>
      </c>
      <c r="U36" s="54">
        <f>IF('【調達AX】入力(水力)'!$E$13=E$2,E22*'【調達AX】入力(水力)'!$G$23/1000,0)</f>
        <v>0</v>
      </c>
      <c r="V36" s="54">
        <f>IF('【調達AX】入力(水力)'!$E$13=F$2,F22*'【調達AX】入力(水力)'!$G$23/1000,0)</f>
        <v>0</v>
      </c>
      <c r="W36" s="54">
        <f>IF('【調達AX】入力(水力)'!$E$13=G$2,G22*'【調達AX】入力(水力)'!$G$23/1000,0)</f>
        <v>0</v>
      </c>
      <c r="X36" s="54">
        <f>IF('【調達AX】入力(水力)'!$E$13=H$2,H22*'【調達AX】入力(水力)'!$G$23/1000,0)</f>
        <v>0</v>
      </c>
      <c r="Y36" s="54">
        <f>IF('【調達AX】入力(水力)'!$E$13=I$2,I22*'【調達AX】入力(水力)'!$G$23/1000,0)</f>
        <v>0</v>
      </c>
      <c r="Z36" s="55">
        <f>IF('【調達AX】入力(水力)'!$E$13=J$2,J22*'【調達AX】入力(水力)'!$G$23/1000,0)</f>
        <v>0</v>
      </c>
      <c r="AA36" s="56">
        <f>SUM(R36:Z36)</f>
        <v>0</v>
      </c>
      <c r="AB36" s="57">
        <f t="shared" si="3"/>
        <v>0</v>
      </c>
      <c r="AD36" s="64">
        <f t="shared" si="4"/>
        <v>0</v>
      </c>
    </row>
    <row r="37" spans="1:30" x14ac:dyDescent="0.3">
      <c r="A37" s="10" t="s">
        <v>14</v>
      </c>
      <c r="B37" s="72">
        <f>IF('【調達AX】入力(水力)'!$E$13=B$2,B23*'【調達AX】入力(水力)'!$E$15/1000,0)</f>
        <v>0</v>
      </c>
      <c r="C37" s="72">
        <f>IF('【調達AX】入力(水力)'!$E$13=C$2,C23*'【調達AX】入力(水力)'!$E$15/1000,0)</f>
        <v>0</v>
      </c>
      <c r="D37" s="72">
        <f>IF('【調達AX】入力(水力)'!$E$13=D$2,D23*'【調達AX】入力(水力)'!$E$15/1000,0)</f>
        <v>0</v>
      </c>
      <c r="E37" s="72">
        <f>IF('【調達AX】入力(水力)'!$E$13=E$2,E23*'【調達AX】入力(水力)'!$E$15/1000,0)</f>
        <v>0</v>
      </c>
      <c r="F37" s="72">
        <f>IF('【調達AX】入力(水力)'!$E$13=F$2,F23*'【調達AX】入力(水力)'!$E$15/1000,0)</f>
        <v>0</v>
      </c>
      <c r="G37" s="72">
        <f>IF('【調達AX】入力(水力)'!$E$13=G$2,G23*'【調達AX】入力(水力)'!$E$15/1000,0)</f>
        <v>0</v>
      </c>
      <c r="H37" s="72">
        <f>IF('【調達AX】入力(水力)'!$E$13=H$2,H23*'【調達AX】入力(水力)'!$E$15/1000,0)</f>
        <v>0</v>
      </c>
      <c r="I37" s="72">
        <f>IF('【調達AX】入力(水力)'!$E$13=I$2,I23*'【調達AX】入力(水力)'!$E$15/1000,0)</f>
        <v>0</v>
      </c>
      <c r="J37" s="73">
        <f>IF('【調達AX】入力(水力)'!$E$13=J$2,J23*'【調達AX】入力(水力)'!$E$15/1000,0)</f>
        <v>0</v>
      </c>
      <c r="K37" s="74">
        <f t="shared" si="0"/>
        <v>0</v>
      </c>
      <c r="L37" s="75">
        <f t="shared" si="1"/>
        <v>0</v>
      </c>
      <c r="N37" s="64">
        <f t="shared" si="5"/>
        <v>0</v>
      </c>
      <c r="Q37" s="10" t="s">
        <v>14</v>
      </c>
      <c r="R37" s="54">
        <f>IF('【調達AX】入力(水力)'!$E$13=B$2,B23*'【調達AX】入力(水力)'!$H$23/1000,0)</f>
        <v>0</v>
      </c>
      <c r="S37" s="54">
        <f>IF('【調達AX】入力(水力)'!$E$13=C$2,C23*'【調達AX】入力(水力)'!$H$23/1000,0)</f>
        <v>0</v>
      </c>
      <c r="T37" s="54">
        <f>IF('【調達AX】入力(水力)'!$E$13=D$2,D23*'【調達AX】入力(水力)'!$H$23/1000,0)</f>
        <v>0</v>
      </c>
      <c r="U37" s="54">
        <f>IF('【調達AX】入力(水力)'!$E$13=E$2,E23*'【調達AX】入力(水力)'!$H$23/1000,0)</f>
        <v>0</v>
      </c>
      <c r="V37" s="54">
        <f>IF('【調達AX】入力(水力)'!$E$13=F$2,F23*'【調達AX】入力(水力)'!$H$23/1000,0)</f>
        <v>0</v>
      </c>
      <c r="W37" s="54">
        <f>IF('【調達AX】入力(水力)'!$E$13=G$2,G23*'【調達AX】入力(水力)'!$H$23/1000,0)</f>
        <v>0</v>
      </c>
      <c r="X37" s="54">
        <f>IF('【調達AX】入力(水力)'!$E$13=H$2,H23*'【調達AX】入力(水力)'!$H$23/1000,0)</f>
        <v>0</v>
      </c>
      <c r="Y37" s="54">
        <f>IF('【調達AX】入力(水力)'!$E$13=I$2,I23*'【調達AX】入力(水力)'!$H$23/1000,0)</f>
        <v>0</v>
      </c>
      <c r="Z37" s="55">
        <f>IF('【調達AX】入力(水力)'!$E$13=J$2,J23*'【調達AX】入力(水力)'!$H$23/1000,0)</f>
        <v>0</v>
      </c>
      <c r="AA37" s="56">
        <f t="shared" si="2"/>
        <v>0</v>
      </c>
      <c r="AB37" s="57">
        <f t="shared" si="3"/>
        <v>0</v>
      </c>
      <c r="AD37" s="64">
        <f t="shared" si="4"/>
        <v>0</v>
      </c>
    </row>
    <row r="38" spans="1:30" x14ac:dyDescent="0.3">
      <c r="A38" s="10" t="s">
        <v>15</v>
      </c>
      <c r="B38" s="72">
        <f>IF('【調達AX】入力(水力)'!$E$13=B$2,B24*'【調達AX】入力(水力)'!$E$15/1000,0)</f>
        <v>0</v>
      </c>
      <c r="C38" s="72">
        <f>IF('【調達AX】入力(水力)'!$E$13=C$2,C24*'【調達AX】入力(水力)'!$E$15/1000,0)</f>
        <v>0</v>
      </c>
      <c r="D38" s="72">
        <f>IF('【調達AX】入力(水力)'!$E$13=D$2,D24*'【調達AX】入力(水力)'!$E$15/1000,0)</f>
        <v>0</v>
      </c>
      <c r="E38" s="72">
        <f>IF('【調達AX】入力(水力)'!$E$13=E$2,E24*'【調達AX】入力(水力)'!$E$15/1000,0)</f>
        <v>0</v>
      </c>
      <c r="F38" s="72">
        <f>IF('【調達AX】入力(水力)'!$E$13=F$2,F24*'【調達AX】入力(水力)'!$E$15/1000,0)</f>
        <v>0</v>
      </c>
      <c r="G38" s="72">
        <f>IF('【調達AX】入力(水力)'!$E$13=G$2,G24*'【調達AX】入力(水力)'!$E$15/1000,0)</f>
        <v>0</v>
      </c>
      <c r="H38" s="72">
        <f>IF('【調達AX】入力(水力)'!$E$13=H$2,H24*'【調達AX】入力(水力)'!$E$15/1000,0)</f>
        <v>0</v>
      </c>
      <c r="I38" s="72">
        <f>IF('【調達AX】入力(水力)'!$E$13=I$2,I24*'【調達AX】入力(水力)'!$E$15/1000,0)</f>
        <v>0</v>
      </c>
      <c r="J38" s="73">
        <f>IF('【調達AX】入力(水力)'!$E$13=J$2,J24*'【調達AX】入力(水力)'!$E$15/1000,0)</f>
        <v>0</v>
      </c>
      <c r="K38" s="74">
        <f t="shared" si="0"/>
        <v>0</v>
      </c>
      <c r="L38" s="75">
        <f t="shared" si="1"/>
        <v>0</v>
      </c>
      <c r="N38" s="64">
        <f t="shared" si="5"/>
        <v>0</v>
      </c>
      <c r="Q38" s="10" t="s">
        <v>15</v>
      </c>
      <c r="R38" s="54">
        <f>IF('【調達AX】入力(水力)'!$E$13=B$2,B24*'【調達AX】入力(水力)'!$I$23/1000,0)</f>
        <v>0</v>
      </c>
      <c r="S38" s="54">
        <f>IF('【調達AX】入力(水力)'!$E$13=C$2,C24*'【調達AX】入力(水力)'!$I$23/1000,0)</f>
        <v>0</v>
      </c>
      <c r="T38" s="54">
        <f>IF('【調達AX】入力(水力)'!$E$13=D$2,D24*'【調達AX】入力(水力)'!$I$23/1000,0)</f>
        <v>0</v>
      </c>
      <c r="U38" s="54">
        <f>IF('【調達AX】入力(水力)'!$E$13=E$2,E24*'【調達AX】入力(水力)'!$I$23/1000,0)</f>
        <v>0</v>
      </c>
      <c r="V38" s="54">
        <f>IF('【調達AX】入力(水力)'!$E$13=F$2,F24*'【調達AX】入力(水力)'!$I$23/1000,0)</f>
        <v>0</v>
      </c>
      <c r="W38" s="54">
        <f>IF('【調達AX】入力(水力)'!$E$13=G$2,G24*'【調達AX】入力(水力)'!$I$23/1000,0)</f>
        <v>0</v>
      </c>
      <c r="X38" s="54">
        <f>IF('【調達AX】入力(水力)'!$E$13=H$2,H24*'【調達AX】入力(水力)'!$I$23/1000,0)</f>
        <v>0</v>
      </c>
      <c r="Y38" s="54">
        <f>IF('【調達AX】入力(水力)'!$E$13=I$2,I24*'【調達AX】入力(水力)'!$I$23/1000,0)</f>
        <v>0</v>
      </c>
      <c r="Z38" s="55">
        <f>IF('【調達AX】入力(水力)'!$E$13=J$2,J24*'【調達AX】入力(水力)'!$I$23/1000,0)</f>
        <v>0</v>
      </c>
      <c r="AA38" s="56">
        <f t="shared" si="2"/>
        <v>0</v>
      </c>
      <c r="AB38" s="57">
        <f t="shared" si="3"/>
        <v>0</v>
      </c>
      <c r="AD38" s="64">
        <f t="shared" si="4"/>
        <v>0</v>
      </c>
    </row>
    <row r="39" spans="1:30" x14ac:dyDescent="0.3">
      <c r="A39" s="10" t="s">
        <v>16</v>
      </c>
      <c r="B39" s="72">
        <f>IF('【調達AX】入力(水力)'!$E$13=B$2,B25*'【調達AX】入力(水力)'!$E$15/1000,0)</f>
        <v>0</v>
      </c>
      <c r="C39" s="72">
        <f>IF('【調達AX】入力(水力)'!$E$13=C$2,C25*'【調達AX】入力(水力)'!$E$15/1000,0)</f>
        <v>0</v>
      </c>
      <c r="D39" s="72">
        <f>IF('【調達AX】入力(水力)'!$E$13=D$2,D25*'【調達AX】入力(水力)'!$E$15/1000,0)</f>
        <v>0</v>
      </c>
      <c r="E39" s="72">
        <f>IF('【調達AX】入力(水力)'!$E$13=E$2,E25*'【調達AX】入力(水力)'!$E$15/1000,0)</f>
        <v>0</v>
      </c>
      <c r="F39" s="72">
        <f>IF('【調達AX】入力(水力)'!$E$13=F$2,F25*'【調達AX】入力(水力)'!$E$15/1000,0)</f>
        <v>0</v>
      </c>
      <c r="G39" s="72">
        <f>IF('【調達AX】入力(水力)'!$E$13=G$2,G25*'【調達AX】入力(水力)'!$E$15/1000,0)</f>
        <v>0</v>
      </c>
      <c r="H39" s="72">
        <f>IF('【調達AX】入力(水力)'!$E$13=H$2,H25*'【調達AX】入力(水力)'!$E$15/1000,0)</f>
        <v>0</v>
      </c>
      <c r="I39" s="72">
        <f>IF('【調達AX】入力(水力)'!$E$13=I$2,I25*'【調達AX】入力(水力)'!$E$15/1000,0)</f>
        <v>0</v>
      </c>
      <c r="J39" s="73">
        <f>IF('【調達AX】入力(水力)'!$E$13=J$2,J25*'【調達AX】入力(水力)'!$E$15/1000,0)</f>
        <v>0</v>
      </c>
      <c r="K39" s="74">
        <f t="shared" si="0"/>
        <v>0</v>
      </c>
      <c r="L39" s="75">
        <f t="shared" si="1"/>
        <v>0</v>
      </c>
      <c r="N39" s="64">
        <f t="shared" si="5"/>
        <v>0</v>
      </c>
      <c r="Q39" s="10" t="s">
        <v>16</v>
      </c>
      <c r="R39" s="54">
        <f>IF('【調達AX】入力(水力)'!$E$13=B$2,B25*'【調達AX】入力(水力)'!$J$23/1000,0)</f>
        <v>0</v>
      </c>
      <c r="S39" s="54">
        <f>IF('【調達AX】入力(水力)'!$E$13=C$2,C25*'【調達AX】入力(水力)'!$J$23/1000,0)</f>
        <v>0</v>
      </c>
      <c r="T39" s="54">
        <f>IF('【調達AX】入力(水力)'!$E$13=D$2,D25*'【調達AX】入力(水力)'!$J$23/1000,0)</f>
        <v>0</v>
      </c>
      <c r="U39" s="54">
        <f>IF('【調達AX】入力(水力)'!$E$13=E$2,E25*'【調達AX】入力(水力)'!$J$23/1000,0)</f>
        <v>0</v>
      </c>
      <c r="V39" s="54">
        <f>IF('【調達AX】入力(水力)'!$E$13=F$2,F25*'【調達AX】入力(水力)'!$J$23/1000,0)</f>
        <v>0</v>
      </c>
      <c r="W39" s="54">
        <f>IF('【調達AX】入力(水力)'!$E$13=G$2,G25*'【調達AX】入力(水力)'!$J$23/1000,0)</f>
        <v>0</v>
      </c>
      <c r="X39" s="54">
        <f>IF('【調達AX】入力(水力)'!$E$13=H$2,H25*'【調達AX】入力(水力)'!$J$23/1000,0)</f>
        <v>0</v>
      </c>
      <c r="Y39" s="54">
        <f>IF('【調達AX】入力(水力)'!$E$13=I$2,I25*'【調達AX】入力(水力)'!$J$23/1000,0)</f>
        <v>0</v>
      </c>
      <c r="Z39" s="55">
        <f>IF('【調達AX】入力(水力)'!$E$13=J$2,J25*'【調達AX】入力(水力)'!$J$23/1000,0)</f>
        <v>0</v>
      </c>
      <c r="AA39" s="56">
        <f t="shared" si="2"/>
        <v>0</v>
      </c>
      <c r="AB39" s="57">
        <f>MIN($AA$34:$AA$45)</f>
        <v>0</v>
      </c>
      <c r="AD39" s="64">
        <f t="shared" si="4"/>
        <v>0</v>
      </c>
    </row>
    <row r="40" spans="1:30" x14ac:dyDescent="0.3">
      <c r="A40" s="10" t="s">
        <v>17</v>
      </c>
      <c r="B40" s="72">
        <f>IF('【調達AX】入力(水力)'!$E$13=B$2,B26*'【調達AX】入力(水力)'!$E$15/1000,0)</f>
        <v>0</v>
      </c>
      <c r="C40" s="72">
        <f>IF('【調達AX】入力(水力)'!$E$13=C$2,C26*'【調達AX】入力(水力)'!$E$15/1000,0)</f>
        <v>0</v>
      </c>
      <c r="D40" s="72">
        <f>IF('【調達AX】入力(水力)'!$E$13=D$2,D26*'【調達AX】入力(水力)'!$E$15/1000,0)</f>
        <v>0</v>
      </c>
      <c r="E40" s="72">
        <f>IF('【調達AX】入力(水力)'!$E$13=E$2,E26*'【調達AX】入力(水力)'!$E$15/1000,0)</f>
        <v>0</v>
      </c>
      <c r="F40" s="72">
        <f>IF('【調達AX】入力(水力)'!$E$13=F$2,F26*'【調達AX】入力(水力)'!$E$15/1000,0)</f>
        <v>0</v>
      </c>
      <c r="G40" s="72">
        <f>IF('【調達AX】入力(水力)'!$E$13=G$2,G26*'【調達AX】入力(水力)'!$E$15/1000,0)</f>
        <v>0</v>
      </c>
      <c r="H40" s="72">
        <f>IF('【調達AX】入力(水力)'!$E$13=H$2,H26*'【調達AX】入力(水力)'!$E$15/1000,0)</f>
        <v>0</v>
      </c>
      <c r="I40" s="72">
        <f>IF('【調達AX】入力(水力)'!$E$13=I$2,I26*'【調達AX】入力(水力)'!$E$15/1000,0)</f>
        <v>0</v>
      </c>
      <c r="J40" s="73">
        <f>IF('【調達AX】入力(水力)'!$E$13=J$2,J26*'【調達AX】入力(水力)'!$E$15/1000,0)</f>
        <v>0</v>
      </c>
      <c r="K40" s="74">
        <f t="shared" si="0"/>
        <v>0</v>
      </c>
      <c r="L40" s="75">
        <f t="shared" si="1"/>
        <v>0</v>
      </c>
      <c r="N40" s="64">
        <f t="shared" si="5"/>
        <v>0</v>
      </c>
      <c r="Q40" s="10" t="s">
        <v>17</v>
      </c>
      <c r="R40" s="54">
        <f>IF('【調達AX】入力(水力)'!$E$13=B$2,B26*'【調達AX】入力(水力)'!$K$23/1000,0)</f>
        <v>0</v>
      </c>
      <c r="S40" s="54">
        <f>IF('【調達AX】入力(水力)'!$E$13=C$2,C26*'【調達AX】入力(水力)'!$K$23/1000,0)</f>
        <v>0</v>
      </c>
      <c r="T40" s="54">
        <f>IF('【調達AX】入力(水力)'!$E$13=D$2,D26*'【調達AX】入力(水力)'!$K$23/1000,0)</f>
        <v>0</v>
      </c>
      <c r="U40" s="54">
        <f>IF('【調達AX】入力(水力)'!$E$13=E$2,E26*'【調達AX】入力(水力)'!$K$23/1000,0)</f>
        <v>0</v>
      </c>
      <c r="V40" s="54">
        <f>IF('【調達AX】入力(水力)'!$E$13=F$2,F26*'【調達AX】入力(水力)'!$K$23/1000,0)</f>
        <v>0</v>
      </c>
      <c r="W40" s="54">
        <f>IF('【調達AX】入力(水力)'!$E$13=G$2,G26*'【調達AX】入力(水力)'!$K$23/1000,0)</f>
        <v>0</v>
      </c>
      <c r="X40" s="54">
        <f>IF('【調達AX】入力(水力)'!$E$13=H$2,H26*'【調達AX】入力(水力)'!$K$23/1000,0)</f>
        <v>0</v>
      </c>
      <c r="Y40" s="54">
        <f>IF('【調達AX】入力(水力)'!$E$13=I$2,I26*'【調達AX】入力(水力)'!$K$23/1000,0)</f>
        <v>0</v>
      </c>
      <c r="Z40" s="55">
        <f>IF('【調達AX】入力(水力)'!$E$13=J$2,J26*'【調達AX】入力(水力)'!$K$23/1000,0)</f>
        <v>0</v>
      </c>
      <c r="AA40" s="56">
        <f t="shared" si="2"/>
        <v>0</v>
      </c>
      <c r="AB40" s="57">
        <f t="shared" si="3"/>
        <v>0</v>
      </c>
      <c r="AD40" s="64">
        <f t="shared" si="4"/>
        <v>0</v>
      </c>
    </row>
    <row r="41" spans="1:30" x14ac:dyDescent="0.3">
      <c r="A41" s="10" t="s">
        <v>18</v>
      </c>
      <c r="B41" s="72">
        <f>IF('【調達AX】入力(水力)'!$E$13=B$2,B27*'【調達AX】入力(水力)'!$E$15/1000,0)</f>
        <v>0</v>
      </c>
      <c r="C41" s="72">
        <f>IF('【調達AX】入力(水力)'!$E$13=C$2,C27*'【調達AX】入力(水力)'!$E$15/1000,0)</f>
        <v>0</v>
      </c>
      <c r="D41" s="72">
        <f>IF('【調達AX】入力(水力)'!$E$13=D$2,D27*'【調達AX】入力(水力)'!$E$15/1000,0)</f>
        <v>0</v>
      </c>
      <c r="E41" s="72">
        <f>IF('【調達AX】入力(水力)'!$E$13=E$2,E27*'【調達AX】入力(水力)'!$E$15/1000,0)</f>
        <v>0</v>
      </c>
      <c r="F41" s="72">
        <f>IF('【調達AX】入力(水力)'!$E$13=F$2,F27*'【調達AX】入力(水力)'!$E$15/1000,0)</f>
        <v>0</v>
      </c>
      <c r="G41" s="72">
        <f>IF('【調達AX】入力(水力)'!$E$13=G$2,G27*'【調達AX】入力(水力)'!$E$15/1000,0)</f>
        <v>0</v>
      </c>
      <c r="H41" s="72">
        <f>IF('【調達AX】入力(水力)'!$E$13=H$2,H27*'【調達AX】入力(水力)'!$E$15/1000,0)</f>
        <v>0</v>
      </c>
      <c r="I41" s="72">
        <f>IF('【調達AX】入力(水力)'!$E$13=I$2,I27*'【調達AX】入力(水力)'!$E$15/1000,0)</f>
        <v>0</v>
      </c>
      <c r="J41" s="73">
        <f>IF('【調達AX】入力(水力)'!$E$13=J$2,J27*'【調達AX】入力(水力)'!$E$15/1000,0)</f>
        <v>0</v>
      </c>
      <c r="K41" s="74">
        <f t="shared" si="0"/>
        <v>0</v>
      </c>
      <c r="L41" s="75">
        <f t="shared" si="1"/>
        <v>0</v>
      </c>
      <c r="N41" s="64">
        <f t="shared" si="5"/>
        <v>0</v>
      </c>
      <c r="Q41" s="10" t="s">
        <v>18</v>
      </c>
      <c r="R41" s="54">
        <f>IF('【調達AX】入力(水力)'!$E$13=B$2,B27*'【調達AX】入力(水力)'!$L$23/1000,0)</f>
        <v>0</v>
      </c>
      <c r="S41" s="54">
        <f>IF('【調達AX】入力(水力)'!$E$13=C$2,C27*'【調達AX】入力(水力)'!$L$23/1000,0)</f>
        <v>0</v>
      </c>
      <c r="T41" s="54">
        <f>IF('【調達AX】入力(水力)'!$E$13=D$2,D27*'【調達AX】入力(水力)'!$L$23/1000,0)</f>
        <v>0</v>
      </c>
      <c r="U41" s="54">
        <f>IF('【調達AX】入力(水力)'!$E$13=E$2,E27*'【調達AX】入力(水力)'!$L$23/1000,0)</f>
        <v>0</v>
      </c>
      <c r="V41" s="54">
        <f>IF('【調達AX】入力(水力)'!$E$13=F$2,F27*'【調達AX】入力(水力)'!$L$23/1000,0)</f>
        <v>0</v>
      </c>
      <c r="W41" s="54">
        <f>IF('【調達AX】入力(水力)'!$E$13=G$2,G27*'【調達AX】入力(水力)'!$L$23/1000,0)</f>
        <v>0</v>
      </c>
      <c r="X41" s="54">
        <f>IF('【調達AX】入力(水力)'!$E$13=H$2,H27*'【調達AX】入力(水力)'!$L$23/1000,0)</f>
        <v>0</v>
      </c>
      <c r="Y41" s="54">
        <f>IF('【調達AX】入力(水力)'!$E$13=I$2,I27*'【調達AX】入力(水力)'!$L$23/1000,0)</f>
        <v>0</v>
      </c>
      <c r="Z41" s="55">
        <f>IF('【調達AX】入力(水力)'!$E$13=J$2,J27*'【調達AX】入力(水力)'!$L$23/1000,0)</f>
        <v>0</v>
      </c>
      <c r="AA41" s="56">
        <f t="shared" si="2"/>
        <v>0</v>
      </c>
      <c r="AB41" s="57">
        <f t="shared" si="3"/>
        <v>0</v>
      </c>
      <c r="AD41" s="64">
        <f t="shared" si="4"/>
        <v>0</v>
      </c>
    </row>
    <row r="42" spans="1:30" x14ac:dyDescent="0.3">
      <c r="A42" s="10" t="s">
        <v>19</v>
      </c>
      <c r="B42" s="72">
        <f>IF('【調達AX】入力(水力)'!$E$13=B$2,B28*'【調達AX】入力(水力)'!$E$15/1000,0)</f>
        <v>0</v>
      </c>
      <c r="C42" s="72">
        <f>IF('【調達AX】入力(水力)'!$E$13=C$2,C28*'【調達AX】入力(水力)'!$E$15/1000,0)</f>
        <v>0</v>
      </c>
      <c r="D42" s="72">
        <f>IF('【調達AX】入力(水力)'!$E$13=D$2,D28*'【調達AX】入力(水力)'!$E$15/1000,0)</f>
        <v>0</v>
      </c>
      <c r="E42" s="72">
        <f>IF('【調達AX】入力(水力)'!$E$13=E$2,E28*'【調達AX】入力(水力)'!$E$15/1000,0)</f>
        <v>0</v>
      </c>
      <c r="F42" s="72">
        <f>IF('【調達AX】入力(水力)'!$E$13=F$2,F28*'【調達AX】入力(水力)'!$E$15/1000,0)</f>
        <v>0</v>
      </c>
      <c r="G42" s="72">
        <f>IF('【調達AX】入力(水力)'!$E$13=G$2,G28*'【調達AX】入力(水力)'!$E$15/1000,0)</f>
        <v>0</v>
      </c>
      <c r="H42" s="72">
        <f>IF('【調達AX】入力(水力)'!$E$13=H$2,H28*'【調達AX】入力(水力)'!$E$15/1000,0)</f>
        <v>0</v>
      </c>
      <c r="I42" s="72">
        <f>IF('【調達AX】入力(水力)'!$E$13=I$2,I28*'【調達AX】入力(水力)'!$E$15/1000,0)</f>
        <v>0</v>
      </c>
      <c r="J42" s="73">
        <f>IF('【調達AX】入力(水力)'!$E$13=J$2,J28*'【調達AX】入力(水力)'!$E$15/1000,0)</f>
        <v>0</v>
      </c>
      <c r="K42" s="74">
        <f t="shared" si="0"/>
        <v>0</v>
      </c>
      <c r="L42" s="75">
        <f t="shared" si="1"/>
        <v>0</v>
      </c>
      <c r="N42" s="64">
        <f t="shared" si="5"/>
        <v>0</v>
      </c>
      <c r="Q42" s="10" t="s">
        <v>19</v>
      </c>
      <c r="R42" s="54">
        <f>IF('【調達AX】入力(水力)'!$E$13=B$2,B28*'【調達AX】入力(水力)'!$M$23/1000,0)</f>
        <v>0</v>
      </c>
      <c r="S42" s="54">
        <f>IF('【調達AX】入力(水力)'!$E$13=C$2,C28*'【調達AX】入力(水力)'!$M$23/1000,0)</f>
        <v>0</v>
      </c>
      <c r="T42" s="54">
        <f>IF('【調達AX】入力(水力)'!$E$13=D$2,D28*'【調達AX】入力(水力)'!$M$23/1000,0)</f>
        <v>0</v>
      </c>
      <c r="U42" s="54">
        <f>IF('【調達AX】入力(水力)'!$E$13=E$2,E28*'【調達AX】入力(水力)'!$M$23/1000,0)</f>
        <v>0</v>
      </c>
      <c r="V42" s="54">
        <f>IF('【調達AX】入力(水力)'!$E$13=F$2,F28*'【調達AX】入力(水力)'!$M$23/1000,0)</f>
        <v>0</v>
      </c>
      <c r="W42" s="54">
        <f>IF('【調達AX】入力(水力)'!$E$13=G$2,G28*'【調達AX】入力(水力)'!$M$23/1000,0)</f>
        <v>0</v>
      </c>
      <c r="X42" s="54">
        <f>IF('【調達AX】入力(水力)'!$E$13=H$2,H28*'【調達AX】入力(水力)'!$M$23/1000,0)</f>
        <v>0</v>
      </c>
      <c r="Y42" s="54">
        <f>IF('【調達AX】入力(水力)'!$E$13=I$2,I28*'【調達AX】入力(水力)'!$M$23/1000,0)</f>
        <v>0</v>
      </c>
      <c r="Z42" s="55">
        <f>IF('【調達AX】入力(水力)'!$E$13=J$2,J28*'【調達AX】入力(水力)'!$M$23/1000,0)</f>
        <v>0</v>
      </c>
      <c r="AA42" s="56">
        <f t="shared" si="2"/>
        <v>0</v>
      </c>
      <c r="AB42" s="57">
        <f t="shared" si="3"/>
        <v>0</v>
      </c>
      <c r="AD42" s="64">
        <f>AA42*1000</f>
        <v>0</v>
      </c>
    </row>
    <row r="43" spans="1:30" x14ac:dyDescent="0.3">
      <c r="A43" s="10" t="s">
        <v>20</v>
      </c>
      <c r="B43" s="72">
        <f>IF('【調達AX】入力(水力)'!$E$13=B$2,B29*'【調達AX】入力(水力)'!$E$15/1000,0)</f>
        <v>0</v>
      </c>
      <c r="C43" s="72">
        <f>IF('【調達AX】入力(水力)'!$E$13=C$2,C29*'【調達AX】入力(水力)'!$E$15/1000,0)</f>
        <v>0</v>
      </c>
      <c r="D43" s="72">
        <f>IF('【調達AX】入力(水力)'!$E$13=D$2,D29*'【調達AX】入力(水力)'!$E$15/1000,0)</f>
        <v>0</v>
      </c>
      <c r="E43" s="72">
        <f>IF('【調達AX】入力(水力)'!$E$13=E$2,E29*'【調達AX】入力(水力)'!$E$15/1000,0)</f>
        <v>0</v>
      </c>
      <c r="F43" s="72">
        <f>IF('【調達AX】入力(水力)'!$E$13=F$2,F29*'【調達AX】入力(水力)'!$E$15/1000,0)</f>
        <v>0</v>
      </c>
      <c r="G43" s="72">
        <f>IF('【調達AX】入力(水力)'!$E$13=G$2,G29*'【調達AX】入力(水力)'!$E$15/1000,0)</f>
        <v>0</v>
      </c>
      <c r="H43" s="72">
        <f>IF('【調達AX】入力(水力)'!$E$13=H$2,H29*'【調達AX】入力(水力)'!$E$15/1000,0)</f>
        <v>0</v>
      </c>
      <c r="I43" s="72">
        <f>IF('【調達AX】入力(水力)'!$E$13=I$2,I29*'【調達AX】入力(水力)'!$E$15/1000,0)</f>
        <v>0</v>
      </c>
      <c r="J43" s="73">
        <f>IF('【調達AX】入力(水力)'!$E$13=J$2,J29*'【調達AX】入力(水力)'!$E$15/1000,0)</f>
        <v>0</v>
      </c>
      <c r="K43" s="74">
        <f t="shared" si="0"/>
        <v>0</v>
      </c>
      <c r="L43" s="75">
        <f t="shared" si="1"/>
        <v>0</v>
      </c>
      <c r="N43" s="64">
        <f t="shared" si="5"/>
        <v>0</v>
      </c>
      <c r="Q43" s="10" t="s">
        <v>20</v>
      </c>
      <c r="R43" s="54">
        <f>IF('【調達AX】入力(水力)'!$E$13=B$2,B29*'【調達AX】入力(水力)'!$N$23/1000,0)</f>
        <v>0</v>
      </c>
      <c r="S43" s="54">
        <f>IF('【調達AX】入力(水力)'!$E$13=C$2,C29*'【調達AX】入力(水力)'!$N$23/1000,0)</f>
        <v>0</v>
      </c>
      <c r="T43" s="54">
        <f>IF('【調達AX】入力(水力)'!$E$13=D$2,D29*'【調達AX】入力(水力)'!$N$23/1000,0)</f>
        <v>0</v>
      </c>
      <c r="U43" s="54">
        <f>IF('【調達AX】入力(水力)'!$E$13=E$2,E29*'【調達AX】入力(水力)'!$N$23/1000,0)</f>
        <v>0</v>
      </c>
      <c r="V43" s="54">
        <f>IF('【調達AX】入力(水力)'!$E$13=F$2,F29*'【調達AX】入力(水力)'!$N$23/1000,0)</f>
        <v>0</v>
      </c>
      <c r="W43" s="54">
        <f>IF('【調達AX】入力(水力)'!$E$13=G$2,G29*'【調達AX】入力(水力)'!$N$23/1000,0)</f>
        <v>0</v>
      </c>
      <c r="X43" s="54">
        <f>IF('【調達AX】入力(水力)'!$E$13=H$2,H29*'【調達AX】入力(水力)'!$N$23/1000,0)</f>
        <v>0</v>
      </c>
      <c r="Y43" s="54">
        <f>IF('【調達AX】入力(水力)'!$E$13=I$2,I29*'【調達AX】入力(水力)'!$N$23/1000,0)</f>
        <v>0</v>
      </c>
      <c r="Z43" s="55">
        <f>IF('【調達AX】入力(水力)'!$E$13=J$2,J29*'【調達AX】入力(水力)'!$N$23/1000,0)</f>
        <v>0</v>
      </c>
      <c r="AA43" s="56">
        <f t="shared" si="2"/>
        <v>0</v>
      </c>
      <c r="AB43" s="57">
        <f t="shared" si="3"/>
        <v>0</v>
      </c>
      <c r="AD43" s="64">
        <f>AA43*1000</f>
        <v>0</v>
      </c>
    </row>
    <row r="44" spans="1:30" x14ac:dyDescent="0.3">
      <c r="A44" s="10" t="s">
        <v>21</v>
      </c>
      <c r="B44" s="72">
        <f>IF('【調達AX】入力(水力)'!$E$13=B$2,B30*'【調達AX】入力(水力)'!$E$15/1000,0)</f>
        <v>0</v>
      </c>
      <c r="C44" s="72">
        <f>IF('【調達AX】入力(水力)'!$E$13=C$2,C30*'【調達AX】入力(水力)'!$E$15/1000,0)</f>
        <v>0</v>
      </c>
      <c r="D44" s="72">
        <f>IF('【調達AX】入力(水力)'!$E$13=D$2,D30*'【調達AX】入力(水力)'!$E$15/1000,0)</f>
        <v>0</v>
      </c>
      <c r="E44" s="72">
        <f>IF('【調達AX】入力(水力)'!$E$13=E$2,E30*'【調達AX】入力(水力)'!$E$15/1000,0)</f>
        <v>0</v>
      </c>
      <c r="F44" s="72">
        <f>IF('【調達AX】入力(水力)'!$E$13=F$2,F30*'【調達AX】入力(水力)'!$E$15/1000,0)</f>
        <v>0</v>
      </c>
      <c r="G44" s="72">
        <f>IF('【調達AX】入力(水力)'!$E$13=G$2,G30*'【調達AX】入力(水力)'!$E$15/1000,0)</f>
        <v>0</v>
      </c>
      <c r="H44" s="72">
        <f>IF('【調達AX】入力(水力)'!$E$13=H$2,H30*'【調達AX】入力(水力)'!$E$15/1000,0)</f>
        <v>0</v>
      </c>
      <c r="I44" s="72">
        <f>IF('【調達AX】入力(水力)'!$E$13=I$2,I30*'【調達AX】入力(水力)'!$E$15/1000,0)</f>
        <v>0</v>
      </c>
      <c r="J44" s="73">
        <f>IF('【調達AX】入力(水力)'!$E$13=J$2,J30*'【調達AX】入力(水力)'!$E$15/1000,0)</f>
        <v>0</v>
      </c>
      <c r="K44" s="74">
        <f t="shared" si="0"/>
        <v>0</v>
      </c>
      <c r="L44" s="75">
        <f t="shared" si="1"/>
        <v>0</v>
      </c>
      <c r="N44" s="64">
        <f t="shared" si="5"/>
        <v>0</v>
      </c>
      <c r="Q44" s="10" t="s">
        <v>21</v>
      </c>
      <c r="R44" s="54">
        <f>IF('【調達AX】入力(水力)'!$E$13=B$2,B30*'【調達AX】入力(水力)'!$O$23/1000,0)</f>
        <v>0</v>
      </c>
      <c r="S44" s="54">
        <f>IF('【調達AX】入力(水力)'!$E$13=C$2,C30*'【調達AX】入力(水力)'!$O$23/1000,0)</f>
        <v>0</v>
      </c>
      <c r="T44" s="54">
        <f>IF('【調達AX】入力(水力)'!$E$13=D$2,D30*'【調達AX】入力(水力)'!$O$23/1000,0)</f>
        <v>0</v>
      </c>
      <c r="U44" s="54">
        <f>IF('【調達AX】入力(水力)'!$E$13=E$2,E30*'【調達AX】入力(水力)'!$O$23/1000,0)</f>
        <v>0</v>
      </c>
      <c r="V44" s="54">
        <f>IF('【調達AX】入力(水力)'!$E$13=F$2,F30*'【調達AX】入力(水力)'!$O$23/1000,0)</f>
        <v>0</v>
      </c>
      <c r="W44" s="54">
        <f>IF('【調達AX】入力(水力)'!$E$13=G$2,G30*'【調達AX】入力(水力)'!$O$23/1000,0)</f>
        <v>0</v>
      </c>
      <c r="X44" s="54">
        <f>IF('【調達AX】入力(水力)'!$E$13=H$2,H30*'【調達AX】入力(水力)'!$O$23/1000,0)</f>
        <v>0</v>
      </c>
      <c r="Y44" s="54">
        <f>IF('【調達AX】入力(水力)'!$E$13=I$2,I30*'【調達AX】入力(水力)'!$O$23/1000,0)</f>
        <v>0</v>
      </c>
      <c r="Z44" s="55">
        <f>IF('【調達AX】入力(水力)'!$E$13=J$2,J30*'【調達AX】入力(水力)'!$O$23/1000,0)</f>
        <v>0</v>
      </c>
      <c r="AA44" s="56">
        <f t="shared" si="2"/>
        <v>0</v>
      </c>
      <c r="AB44" s="57">
        <f t="shared" si="3"/>
        <v>0</v>
      </c>
      <c r="AD44" s="64">
        <f t="shared" si="4"/>
        <v>0</v>
      </c>
    </row>
    <row r="45" spans="1:30" x14ac:dyDescent="0.3">
      <c r="A45" s="10" t="s">
        <v>22</v>
      </c>
      <c r="B45" s="72">
        <f>IF('【調達AX】入力(水力)'!$E$13=B$2,B31*'【調達AX】入力(水力)'!$E$15/1000,0)</f>
        <v>0</v>
      </c>
      <c r="C45" s="72">
        <f>IF('【調達AX】入力(水力)'!$E$13=C$2,C31*'【調達AX】入力(水力)'!$E$15/1000,0)</f>
        <v>0</v>
      </c>
      <c r="D45" s="72">
        <f>IF('【調達AX】入力(水力)'!$E$13=D$2,D31*'【調達AX】入力(水力)'!$E$15/1000,0)</f>
        <v>0</v>
      </c>
      <c r="E45" s="72">
        <f>IF('【調達AX】入力(水力)'!$E$13=E$2,E31*'【調達AX】入力(水力)'!$E$15/1000,0)</f>
        <v>0</v>
      </c>
      <c r="F45" s="72">
        <f>IF('【調達AX】入力(水力)'!$E$13=F$2,F31*'【調達AX】入力(水力)'!$E$15/1000,0)</f>
        <v>0</v>
      </c>
      <c r="G45" s="72">
        <f>IF('【調達AX】入力(水力)'!$E$13=G$2,G31*'【調達AX】入力(水力)'!$E$15/1000,0)</f>
        <v>0</v>
      </c>
      <c r="H45" s="72">
        <f>IF('【調達AX】入力(水力)'!$E$13=H$2,H31*'【調達AX】入力(水力)'!$E$15/1000,0)</f>
        <v>0</v>
      </c>
      <c r="I45" s="72">
        <f>IF('【調達AX】入力(水力)'!$E$13=I$2,I31*'【調達AX】入力(水力)'!$E$15/1000,0)</f>
        <v>0</v>
      </c>
      <c r="J45" s="73">
        <f>IF('【調達AX】入力(水力)'!$E$13=J$2,J31*'【調達AX】入力(水力)'!$E$15/1000,0)</f>
        <v>0</v>
      </c>
      <c r="K45" s="74">
        <f t="shared" si="0"/>
        <v>0</v>
      </c>
      <c r="L45" s="75">
        <f t="shared" si="1"/>
        <v>0</v>
      </c>
      <c r="N45" s="64">
        <f t="shared" si="5"/>
        <v>0</v>
      </c>
      <c r="Q45" s="10" t="s">
        <v>22</v>
      </c>
      <c r="R45" s="54">
        <f>IF('【調達AX】入力(水力)'!$E$13=B$2,B31*'【調達AX】入力(水力)'!$P$23/1000,0)</f>
        <v>0</v>
      </c>
      <c r="S45" s="54">
        <f>IF('【調達AX】入力(水力)'!$E$13=C$2,C31*'【調達AX】入力(水力)'!$P$23/1000,0)</f>
        <v>0</v>
      </c>
      <c r="T45" s="54">
        <f>IF('【調達AX】入力(水力)'!$E$13=D$2,D31*'【調達AX】入力(水力)'!$P$23/1000,0)</f>
        <v>0</v>
      </c>
      <c r="U45" s="54">
        <f>IF('【調達AX】入力(水力)'!$E$13=E$2,E31*'【調達AX】入力(水力)'!$P$23/1000,0)</f>
        <v>0</v>
      </c>
      <c r="V45" s="54">
        <f>IF('【調達AX】入力(水力)'!$E$13=F$2,F31*'【調達AX】入力(水力)'!$P$23/1000,0)</f>
        <v>0</v>
      </c>
      <c r="W45" s="54">
        <f>IF('【調達AX】入力(水力)'!$E$13=G$2,G31*'【調達AX】入力(水力)'!$P$23/1000,0)</f>
        <v>0</v>
      </c>
      <c r="X45" s="54">
        <f>IF('【調達AX】入力(水力)'!$E$13=H$2,H31*'【調達AX】入力(水力)'!$P$23/1000,0)</f>
        <v>0</v>
      </c>
      <c r="Y45" s="54">
        <f>IF('【調達AX】入力(水力)'!$E$13=I$2,I31*'【調達AX】入力(水力)'!$P$23/1000,0)</f>
        <v>0</v>
      </c>
      <c r="Z45" s="55">
        <f>IF('【調達AX】入力(水力)'!$E$13=J$2,J31*'【調達AX】入力(水力)'!$P$23/1000,0)</f>
        <v>0</v>
      </c>
      <c r="AA45" s="56">
        <f>SUM(R45:Z45)</f>
        <v>0</v>
      </c>
      <c r="AB45" s="57">
        <f t="shared" si="3"/>
        <v>0</v>
      </c>
      <c r="AD45" s="64">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111</v>
      </c>
      <c r="K47" s="22" t="s">
        <v>36</v>
      </c>
      <c r="Q47" s="1" t="s">
        <v>111</v>
      </c>
      <c r="AA47" s="22" t="s">
        <v>36</v>
      </c>
    </row>
    <row r="48" spans="1:30" x14ac:dyDescent="0.3">
      <c r="A48" s="10" t="s">
        <v>11</v>
      </c>
      <c r="B48" s="58">
        <f>B4-B34</f>
        <v>4720.7847131329991</v>
      </c>
      <c r="C48" s="58">
        <f t="shared" ref="C48:J48" si="6">C4-C34</f>
        <v>11752.545475843615</v>
      </c>
      <c r="D48" s="58">
        <f t="shared" si="6"/>
        <v>40486.953030380457</v>
      </c>
      <c r="E48" s="58">
        <f t="shared" si="6"/>
        <v>18619.598773746435</v>
      </c>
      <c r="F48" s="58">
        <f t="shared" si="6"/>
        <v>4749.5196097428807</v>
      </c>
      <c r="G48" s="58">
        <f t="shared" si="6"/>
        <v>18241.898327586205</v>
      </c>
      <c r="H48" s="58">
        <f t="shared" si="6"/>
        <v>7561.6946184814369</v>
      </c>
      <c r="I48" s="58">
        <f t="shared" si="6"/>
        <v>3770.2959349593493</v>
      </c>
      <c r="J48" s="59">
        <f t="shared" si="6"/>
        <v>12505.627079770011</v>
      </c>
      <c r="K48" s="83">
        <f>SUM($B48:$J48)</f>
        <v>122408.91756364341</v>
      </c>
      <c r="L48" s="14"/>
      <c r="Q48" s="10" t="s">
        <v>11</v>
      </c>
      <c r="R48" s="58">
        <f>B4-R34</f>
        <v>4720.7847131329991</v>
      </c>
      <c r="S48" s="58">
        <f t="shared" ref="S48:Z48" si="7">C4-S34</f>
        <v>11752.545475843615</v>
      </c>
      <c r="T48" s="58">
        <f t="shared" si="7"/>
        <v>40486.953030380457</v>
      </c>
      <c r="U48" s="58">
        <f t="shared" si="7"/>
        <v>18619.598773746435</v>
      </c>
      <c r="V48" s="58">
        <f t="shared" si="7"/>
        <v>4749.5196097428807</v>
      </c>
      <c r="W48" s="58">
        <f t="shared" si="7"/>
        <v>18241.898327586205</v>
      </c>
      <c r="X48" s="58">
        <f t="shared" si="7"/>
        <v>7561.6946184814369</v>
      </c>
      <c r="Y48" s="58">
        <f t="shared" si="7"/>
        <v>3770.2959349593493</v>
      </c>
      <c r="Z48" s="59">
        <f t="shared" si="7"/>
        <v>12505.627079770011</v>
      </c>
      <c r="AA48" s="83">
        <f>SUM($R48:$Z48)</f>
        <v>122408.91756364341</v>
      </c>
      <c r="AB48" s="14"/>
    </row>
    <row r="49" spans="1:31" x14ac:dyDescent="0.3">
      <c r="A49" s="10" t="s">
        <v>12</v>
      </c>
      <c r="B49" s="58">
        <f t="shared" ref="B49:J59" si="8">B5-B35</f>
        <v>4275.5934360098354</v>
      </c>
      <c r="C49" s="58">
        <f t="shared" si="8"/>
        <v>10951.464089192807</v>
      </c>
      <c r="D49" s="58">
        <f t="shared" si="8"/>
        <v>38919.126935101056</v>
      </c>
      <c r="E49" s="58">
        <f t="shared" si="8"/>
        <v>19016.626850387282</v>
      </c>
      <c r="F49" s="58">
        <f t="shared" si="8"/>
        <v>4338.3748594227518</v>
      </c>
      <c r="G49" s="58">
        <f t="shared" si="8"/>
        <v>18480.744786867202</v>
      </c>
      <c r="H49" s="58">
        <f t="shared" si="8"/>
        <v>7472.3282155134548</v>
      </c>
      <c r="I49" s="58">
        <f t="shared" si="8"/>
        <v>3748.3756097560972</v>
      </c>
      <c r="J49" s="59">
        <f t="shared" si="8"/>
        <v>12699.729029243092</v>
      </c>
      <c r="K49" s="83">
        <f t="shared" ref="K49:K59" si="9">SUM($B49:$J49)</f>
        <v>119902.36381149359</v>
      </c>
      <c r="L49" s="14"/>
      <c r="Q49" s="10" t="s">
        <v>12</v>
      </c>
      <c r="R49" s="58">
        <f t="shared" ref="R49:Z59" si="10">B5-R35</f>
        <v>4275.5934360098354</v>
      </c>
      <c r="S49" s="58">
        <f t="shared" si="10"/>
        <v>10951.464089192807</v>
      </c>
      <c r="T49" s="58">
        <f t="shared" si="10"/>
        <v>38919.126935101056</v>
      </c>
      <c r="U49" s="58">
        <f t="shared" si="10"/>
        <v>19016.626850387282</v>
      </c>
      <c r="V49" s="58">
        <f t="shared" si="10"/>
        <v>4338.3748594227518</v>
      </c>
      <c r="W49" s="58">
        <f t="shared" si="10"/>
        <v>18480.744786867202</v>
      </c>
      <c r="X49" s="58">
        <f t="shared" si="10"/>
        <v>7472.3282155134548</v>
      </c>
      <c r="Y49" s="58">
        <f t="shared" si="10"/>
        <v>3748.3756097560972</v>
      </c>
      <c r="Z49" s="59">
        <f t="shared" si="10"/>
        <v>12699.729029243092</v>
      </c>
      <c r="AA49" s="83">
        <f t="shared" ref="AA49:AA58" si="11">SUM($R49:$Z49)</f>
        <v>119902.36381149359</v>
      </c>
      <c r="AB49" s="14"/>
    </row>
    <row r="50" spans="1:31" x14ac:dyDescent="0.3">
      <c r="A50" s="10" t="s">
        <v>13</v>
      </c>
      <c r="B50" s="58">
        <f t="shared" si="8"/>
        <v>4262.7155050414185</v>
      </c>
      <c r="C50" s="58">
        <f t="shared" si="8"/>
        <v>11786.063525494279</v>
      </c>
      <c r="D50" s="58">
        <f t="shared" si="8"/>
        <v>43221.022811310155</v>
      </c>
      <c r="E50" s="58">
        <f t="shared" si="8"/>
        <v>20533.477707297188</v>
      </c>
      <c r="F50" s="58">
        <f t="shared" si="8"/>
        <v>4872.2493859578444</v>
      </c>
      <c r="G50" s="58">
        <f t="shared" si="8"/>
        <v>20948.824866104183</v>
      </c>
      <c r="H50" s="58">
        <f t="shared" si="8"/>
        <v>8201.5459050379213</v>
      </c>
      <c r="I50" s="58">
        <f t="shared" si="8"/>
        <v>4274.4634146341468</v>
      </c>
      <c r="J50" s="59">
        <f t="shared" si="8"/>
        <v>14442.174584909721</v>
      </c>
      <c r="K50" s="83">
        <f t="shared" si="9"/>
        <v>132542.53770578685</v>
      </c>
      <c r="L50" s="14"/>
      <c r="Q50" s="10" t="s">
        <v>13</v>
      </c>
      <c r="R50" s="58">
        <f t="shared" si="10"/>
        <v>4262.7155050414185</v>
      </c>
      <c r="S50" s="58">
        <f t="shared" si="10"/>
        <v>11786.063525494279</v>
      </c>
      <c r="T50" s="58">
        <f t="shared" si="10"/>
        <v>43221.022811310155</v>
      </c>
      <c r="U50" s="58">
        <f t="shared" si="10"/>
        <v>20533.477707297188</v>
      </c>
      <c r="V50" s="58">
        <f t="shared" si="10"/>
        <v>4872.2493859578444</v>
      </c>
      <c r="W50" s="58">
        <f t="shared" si="10"/>
        <v>20948.824866104183</v>
      </c>
      <c r="X50" s="58">
        <f t="shared" si="10"/>
        <v>8201.5459050379213</v>
      </c>
      <c r="Y50" s="58">
        <f t="shared" si="10"/>
        <v>4274.4634146341468</v>
      </c>
      <c r="Z50" s="59">
        <f t="shared" si="10"/>
        <v>14442.174584909721</v>
      </c>
      <c r="AA50" s="83">
        <f t="shared" si="11"/>
        <v>132542.53770578685</v>
      </c>
      <c r="AB50" s="14"/>
    </row>
    <row r="51" spans="1:31" x14ac:dyDescent="0.3">
      <c r="A51" s="10" t="s">
        <v>14</v>
      </c>
      <c r="B51" s="58">
        <f t="shared" si="8"/>
        <v>4841.6341000000002</v>
      </c>
      <c r="C51" s="58">
        <f t="shared" si="8"/>
        <v>13973.35064720497</v>
      </c>
      <c r="D51" s="58">
        <f t="shared" si="8"/>
        <v>56496.15352835221</v>
      </c>
      <c r="E51" s="58">
        <f t="shared" si="8"/>
        <v>24972.047999999999</v>
      </c>
      <c r="F51" s="58">
        <f t="shared" si="8"/>
        <v>6038.1822599999996</v>
      </c>
      <c r="G51" s="58">
        <f t="shared" si="8"/>
        <v>27128.976999999999</v>
      </c>
      <c r="H51" s="58">
        <f t="shared" si="8"/>
        <v>10434.08482</v>
      </c>
      <c r="I51" s="58">
        <f t="shared" si="8"/>
        <v>5392.4</v>
      </c>
      <c r="J51" s="59">
        <f t="shared" si="8"/>
        <v>18497.331620489924</v>
      </c>
      <c r="K51" s="83">
        <f t="shared" si="9"/>
        <v>167774.16197604709</v>
      </c>
      <c r="L51" s="14"/>
      <c r="Q51" s="10" t="s">
        <v>14</v>
      </c>
      <c r="R51" s="58">
        <f t="shared" si="10"/>
        <v>4841.6341000000002</v>
      </c>
      <c r="S51" s="58">
        <f t="shared" si="10"/>
        <v>13973.35064720497</v>
      </c>
      <c r="T51" s="58">
        <f t="shared" si="10"/>
        <v>56496.15352835221</v>
      </c>
      <c r="U51" s="58">
        <f t="shared" si="10"/>
        <v>24972.047999999999</v>
      </c>
      <c r="V51" s="58">
        <f t="shared" si="10"/>
        <v>6038.1822599999996</v>
      </c>
      <c r="W51" s="58">
        <f t="shared" si="10"/>
        <v>27128.976999999999</v>
      </c>
      <c r="X51" s="58">
        <f t="shared" si="10"/>
        <v>10434.08482</v>
      </c>
      <c r="Y51" s="58">
        <f t="shared" si="10"/>
        <v>5392.4</v>
      </c>
      <c r="Z51" s="59">
        <f t="shared" si="10"/>
        <v>18497.331620489924</v>
      </c>
      <c r="AA51" s="83">
        <f t="shared" si="11"/>
        <v>167774.16197604709</v>
      </c>
      <c r="AB51" s="14"/>
    </row>
    <row r="52" spans="1:31" x14ac:dyDescent="0.3">
      <c r="A52" s="10" t="s">
        <v>15</v>
      </c>
      <c r="B52" s="58">
        <f t="shared" si="8"/>
        <v>4973.5148800000006</v>
      </c>
      <c r="C52" s="58">
        <f t="shared" si="8"/>
        <v>14282.736000000001</v>
      </c>
      <c r="D52" s="58">
        <f t="shared" si="8"/>
        <v>56490.850010000002</v>
      </c>
      <c r="E52" s="58">
        <f t="shared" si="8"/>
        <v>24972.047999999999</v>
      </c>
      <c r="F52" s="58">
        <f t="shared" si="8"/>
        <v>6038.1822599999996</v>
      </c>
      <c r="G52" s="58">
        <f t="shared" si="8"/>
        <v>27128.976999999999</v>
      </c>
      <c r="H52" s="58">
        <f t="shared" si="8"/>
        <v>10434.08482</v>
      </c>
      <c r="I52" s="58">
        <f t="shared" si="8"/>
        <v>5392.4</v>
      </c>
      <c r="J52" s="59">
        <f t="shared" si="8"/>
        <v>18495.161956</v>
      </c>
      <c r="K52" s="83">
        <f t="shared" si="9"/>
        <v>168207.95492599998</v>
      </c>
      <c r="L52" s="14"/>
      <c r="Q52" s="10" t="s">
        <v>15</v>
      </c>
      <c r="R52" s="58">
        <f t="shared" si="10"/>
        <v>4973.5148800000006</v>
      </c>
      <c r="S52" s="58">
        <f t="shared" si="10"/>
        <v>14282.736000000001</v>
      </c>
      <c r="T52" s="58">
        <f t="shared" si="10"/>
        <v>56490.850010000002</v>
      </c>
      <c r="U52" s="58">
        <f t="shared" si="10"/>
        <v>24972.047999999999</v>
      </c>
      <c r="V52" s="58">
        <f t="shared" si="10"/>
        <v>6038.1822599999996</v>
      </c>
      <c r="W52" s="58">
        <f t="shared" si="10"/>
        <v>27128.976999999999</v>
      </c>
      <c r="X52" s="58">
        <f t="shared" si="10"/>
        <v>10434.08482</v>
      </c>
      <c r="Y52" s="58">
        <f t="shared" si="10"/>
        <v>5392.4</v>
      </c>
      <c r="Z52" s="59">
        <f t="shared" si="10"/>
        <v>18495.161956</v>
      </c>
      <c r="AA52" s="83">
        <f t="shared" si="11"/>
        <v>168207.95492599998</v>
      </c>
      <c r="AB52" s="14"/>
    </row>
    <row r="53" spans="1:31" x14ac:dyDescent="0.3">
      <c r="A53" s="10" t="s">
        <v>16</v>
      </c>
      <c r="B53" s="58">
        <f t="shared" si="8"/>
        <v>4649.5782099999997</v>
      </c>
      <c r="C53" s="58">
        <f t="shared" si="8"/>
        <v>12857.789124223604</v>
      </c>
      <c r="D53" s="58">
        <f t="shared" si="8"/>
        <v>47868.920224817244</v>
      </c>
      <c r="E53" s="58">
        <f t="shared" si="8"/>
        <v>23577.359628210354</v>
      </c>
      <c r="F53" s="58">
        <f t="shared" si="8"/>
        <v>5350.8955131962039</v>
      </c>
      <c r="G53" s="58">
        <f t="shared" si="8"/>
        <v>22730.221374908288</v>
      </c>
      <c r="H53" s="58">
        <f t="shared" si="8"/>
        <v>9323.6920647549505</v>
      </c>
      <c r="I53" s="58">
        <f t="shared" si="8"/>
        <v>4734.7902439024392</v>
      </c>
      <c r="J53" s="59">
        <f t="shared" si="8"/>
        <v>15944.033988223518</v>
      </c>
      <c r="K53" s="83">
        <f t="shared" si="9"/>
        <v>147037.28037223662</v>
      </c>
      <c r="L53" s="14"/>
      <c r="Q53" s="10" t="s">
        <v>16</v>
      </c>
      <c r="R53" s="58">
        <f t="shared" si="10"/>
        <v>4649.5782099999997</v>
      </c>
      <c r="S53" s="58">
        <f t="shared" si="10"/>
        <v>12857.789124223604</v>
      </c>
      <c r="T53" s="58">
        <f t="shared" si="10"/>
        <v>47868.920224817244</v>
      </c>
      <c r="U53" s="58">
        <f t="shared" si="10"/>
        <v>23577.359628210354</v>
      </c>
      <c r="V53" s="58">
        <f t="shared" si="10"/>
        <v>5350.8955131962039</v>
      </c>
      <c r="W53" s="58">
        <f t="shared" si="10"/>
        <v>22730.221374908288</v>
      </c>
      <c r="X53" s="58">
        <f t="shared" si="10"/>
        <v>9323.6920647549505</v>
      </c>
      <c r="Y53" s="58">
        <f t="shared" si="10"/>
        <v>4734.7902439024392</v>
      </c>
      <c r="Z53" s="59">
        <f t="shared" si="10"/>
        <v>15944.033988223518</v>
      </c>
      <c r="AA53" s="83">
        <f>SUM($R53:$Z53)</f>
        <v>147037.28037223662</v>
      </c>
      <c r="AB53" s="14"/>
    </row>
    <row r="54" spans="1:31" x14ac:dyDescent="0.3">
      <c r="A54" s="10" t="s">
        <v>17</v>
      </c>
      <c r="B54" s="58">
        <f t="shared" si="8"/>
        <v>4756.409643662455</v>
      </c>
      <c r="C54" s="58">
        <f t="shared" si="8"/>
        <v>11713.441084584512</v>
      </c>
      <c r="D54" s="58">
        <f t="shared" si="8"/>
        <v>39838.86308774077</v>
      </c>
      <c r="E54" s="58">
        <f t="shared" si="8"/>
        <v>19932.845488789237</v>
      </c>
      <c r="F54" s="58">
        <f t="shared" si="8"/>
        <v>4522.4695237451979</v>
      </c>
      <c r="G54" s="58">
        <f t="shared" si="8"/>
        <v>18809.158668378575</v>
      </c>
      <c r="H54" s="58">
        <f t="shared" si="8"/>
        <v>7806.3883408937745</v>
      </c>
      <c r="I54" s="58">
        <f t="shared" si="8"/>
        <v>3901.8178861788615</v>
      </c>
      <c r="J54" s="59">
        <f t="shared" si="8"/>
        <v>13588.654183718558</v>
      </c>
      <c r="K54" s="83">
        <f t="shared" si="9"/>
        <v>124870.04790769194</v>
      </c>
      <c r="L54" s="14"/>
      <c r="Q54" s="10" t="s">
        <v>17</v>
      </c>
      <c r="R54" s="58">
        <f t="shared" si="10"/>
        <v>4756.409643662455</v>
      </c>
      <c r="S54" s="58">
        <f t="shared" si="10"/>
        <v>11713.441084584512</v>
      </c>
      <c r="T54" s="58">
        <f t="shared" si="10"/>
        <v>39838.86308774077</v>
      </c>
      <c r="U54" s="58">
        <f t="shared" si="10"/>
        <v>19932.845488789237</v>
      </c>
      <c r="V54" s="58">
        <f t="shared" si="10"/>
        <v>4522.4695237451979</v>
      </c>
      <c r="W54" s="58">
        <f t="shared" si="10"/>
        <v>18809.158668378575</v>
      </c>
      <c r="X54" s="58">
        <f t="shared" si="10"/>
        <v>7806.3883408937745</v>
      </c>
      <c r="Y54" s="58">
        <f t="shared" si="10"/>
        <v>3901.8178861788615</v>
      </c>
      <c r="Z54" s="59">
        <f t="shared" si="10"/>
        <v>13588.654183718558</v>
      </c>
      <c r="AA54" s="83">
        <f t="shared" si="11"/>
        <v>124870.04790769194</v>
      </c>
      <c r="AB54" s="14"/>
    </row>
    <row r="55" spans="1:31" x14ac:dyDescent="0.3">
      <c r="A55" s="10" t="s">
        <v>18</v>
      </c>
      <c r="B55" s="58">
        <f t="shared" si="8"/>
        <v>5453.6232333825119</v>
      </c>
      <c r="C55" s="58">
        <f t="shared" si="8"/>
        <v>12961.429799910809</v>
      </c>
      <c r="D55" s="58">
        <f t="shared" si="8"/>
        <v>42851.367582161329</v>
      </c>
      <c r="E55" s="58">
        <f t="shared" si="8"/>
        <v>19698.700725642069</v>
      </c>
      <c r="F55" s="58">
        <f t="shared" si="8"/>
        <v>4952.0237404975715</v>
      </c>
      <c r="G55" s="58">
        <f t="shared" si="8"/>
        <v>19256.995779530447</v>
      </c>
      <c r="H55" s="58">
        <f t="shared" si="8"/>
        <v>8442.3893742611617</v>
      </c>
      <c r="I55" s="58">
        <f t="shared" si="8"/>
        <v>4000.459349593496</v>
      </c>
      <c r="J55" s="59">
        <f t="shared" si="8"/>
        <v>13877.323387900697</v>
      </c>
      <c r="K55" s="83">
        <f t="shared" si="9"/>
        <v>131494.31297288008</v>
      </c>
      <c r="L55" s="14"/>
      <c r="Q55" s="10" t="s">
        <v>18</v>
      </c>
      <c r="R55" s="58">
        <f t="shared" si="10"/>
        <v>5453.6232333825119</v>
      </c>
      <c r="S55" s="58">
        <f t="shared" si="10"/>
        <v>12961.429799910809</v>
      </c>
      <c r="T55" s="58">
        <f t="shared" si="10"/>
        <v>42851.367582161329</v>
      </c>
      <c r="U55" s="58">
        <f t="shared" si="10"/>
        <v>19698.700725642069</v>
      </c>
      <c r="V55" s="58">
        <f t="shared" si="10"/>
        <v>4952.0237404975715</v>
      </c>
      <c r="W55" s="58">
        <f t="shared" si="10"/>
        <v>19256.995779530447</v>
      </c>
      <c r="X55" s="58">
        <f t="shared" si="10"/>
        <v>8442.3893742611617</v>
      </c>
      <c r="Y55" s="58">
        <f t="shared" si="10"/>
        <v>4000.459349593496</v>
      </c>
      <c r="Z55" s="59">
        <f t="shared" si="10"/>
        <v>13877.323387900697</v>
      </c>
      <c r="AA55" s="83">
        <f t="shared" si="11"/>
        <v>131494.31297288008</v>
      </c>
      <c r="AB55" s="14"/>
    </row>
    <row r="56" spans="1:31" x14ac:dyDescent="0.3">
      <c r="A56" s="10" t="s">
        <v>19</v>
      </c>
      <c r="B56" s="58">
        <f t="shared" si="8"/>
        <v>5778.0989519886325</v>
      </c>
      <c r="C56" s="58">
        <f t="shared" si="8"/>
        <v>14374.774226847036</v>
      </c>
      <c r="D56" s="58">
        <f t="shared" si="8"/>
        <v>46932.000672716364</v>
      </c>
      <c r="E56" s="58">
        <f t="shared" si="8"/>
        <v>21459.876552792499</v>
      </c>
      <c r="F56" s="58">
        <f t="shared" si="8"/>
        <v>5590.2185768153822</v>
      </c>
      <c r="G56" s="58">
        <f t="shared" si="8"/>
        <v>23148.202678650036</v>
      </c>
      <c r="H56" s="58">
        <f t="shared" si="8"/>
        <v>10253.426887469484</v>
      </c>
      <c r="I56" s="58">
        <f t="shared" si="8"/>
        <v>4964.953658536585</v>
      </c>
      <c r="J56" s="59">
        <f t="shared" si="8"/>
        <v>17457.419935189759</v>
      </c>
      <c r="K56" s="83">
        <f t="shared" si="9"/>
        <v>149958.97214100577</v>
      </c>
      <c r="L56" s="14"/>
      <c r="Q56" s="10" t="s">
        <v>19</v>
      </c>
      <c r="R56" s="58">
        <f t="shared" si="10"/>
        <v>5778.0989519886325</v>
      </c>
      <c r="S56" s="58">
        <f t="shared" si="10"/>
        <v>14374.774226847036</v>
      </c>
      <c r="T56" s="58">
        <f t="shared" si="10"/>
        <v>46932.000672716364</v>
      </c>
      <c r="U56" s="58">
        <f t="shared" si="10"/>
        <v>21459.876552792499</v>
      </c>
      <c r="V56" s="58">
        <f t="shared" si="10"/>
        <v>5590.2185768153822</v>
      </c>
      <c r="W56" s="58">
        <f t="shared" si="10"/>
        <v>23148.202678650036</v>
      </c>
      <c r="X56" s="58">
        <f t="shared" si="10"/>
        <v>10253.426887469484</v>
      </c>
      <c r="Y56" s="58">
        <f t="shared" si="10"/>
        <v>4964.953658536585</v>
      </c>
      <c r="Z56" s="59">
        <f t="shared" si="10"/>
        <v>17457.419935189759</v>
      </c>
      <c r="AA56" s="83">
        <f t="shared" si="11"/>
        <v>149958.97214100577</v>
      </c>
      <c r="AB56" s="14"/>
    </row>
    <row r="57" spans="1:31" x14ac:dyDescent="0.3">
      <c r="A57" s="10" t="s">
        <v>20</v>
      </c>
      <c r="B57" s="58">
        <f t="shared" si="8"/>
        <v>5971.6289800000004</v>
      </c>
      <c r="C57" s="58">
        <f t="shared" si="8"/>
        <v>15031.728000000001</v>
      </c>
      <c r="D57" s="58">
        <f t="shared" si="8"/>
        <v>50600.232176203797</v>
      </c>
      <c r="E57" s="58">
        <f t="shared" si="8"/>
        <v>23261.773208316346</v>
      </c>
      <c r="F57" s="58">
        <f t="shared" si="8"/>
        <v>6001.3633271355111</v>
      </c>
      <c r="G57" s="58">
        <f t="shared" si="8"/>
        <v>24193.155938004398</v>
      </c>
      <c r="H57" s="58">
        <f t="shared" si="8"/>
        <v>10364.17232788219</v>
      </c>
      <c r="I57" s="58">
        <f t="shared" si="8"/>
        <v>4964.953658536585</v>
      </c>
      <c r="J57" s="59">
        <f t="shared" si="8"/>
        <v>17672.531504435789</v>
      </c>
      <c r="K57" s="83">
        <f t="shared" si="9"/>
        <v>158061.53912051462</v>
      </c>
      <c r="L57" s="14"/>
      <c r="Q57" s="10" t="s">
        <v>20</v>
      </c>
      <c r="R57" s="58">
        <f t="shared" si="10"/>
        <v>5971.6289800000004</v>
      </c>
      <c r="S57" s="58">
        <f t="shared" si="10"/>
        <v>15031.728000000001</v>
      </c>
      <c r="T57" s="58">
        <f t="shared" si="10"/>
        <v>50600.232176203797</v>
      </c>
      <c r="U57" s="58">
        <f t="shared" si="10"/>
        <v>23261.773208316346</v>
      </c>
      <c r="V57" s="58">
        <f t="shared" si="10"/>
        <v>6001.3633271355111</v>
      </c>
      <c r="W57" s="58">
        <f t="shared" si="10"/>
        <v>24193.155938004398</v>
      </c>
      <c r="X57" s="58">
        <f t="shared" si="10"/>
        <v>10364.17232788219</v>
      </c>
      <c r="Y57" s="58">
        <f t="shared" si="10"/>
        <v>4964.953658536585</v>
      </c>
      <c r="Z57" s="59">
        <f t="shared" si="10"/>
        <v>17672.531504435789</v>
      </c>
      <c r="AA57" s="83">
        <f t="shared" si="11"/>
        <v>158061.53912051462</v>
      </c>
      <c r="AB57" s="14"/>
    </row>
    <row r="58" spans="1:31" x14ac:dyDescent="0.3">
      <c r="A58" s="10" t="s">
        <v>21</v>
      </c>
      <c r="B58" s="58">
        <f t="shared" si="8"/>
        <v>5923.7278909772858</v>
      </c>
      <c r="C58" s="58">
        <f t="shared" si="8"/>
        <v>14865.255020068382</v>
      </c>
      <c r="D58" s="58">
        <f t="shared" si="8"/>
        <v>50600.232176203797</v>
      </c>
      <c r="E58" s="58">
        <f t="shared" si="8"/>
        <v>23261.773208316346</v>
      </c>
      <c r="F58" s="58">
        <f t="shared" si="8"/>
        <v>6001.3633271355111</v>
      </c>
      <c r="G58" s="58">
        <f t="shared" si="8"/>
        <v>24193.155938004398</v>
      </c>
      <c r="H58" s="58">
        <f t="shared" si="8"/>
        <v>10364.17232788219</v>
      </c>
      <c r="I58" s="58">
        <f t="shared" si="8"/>
        <v>4964.953658536585</v>
      </c>
      <c r="J58" s="59">
        <f t="shared" si="8"/>
        <v>17668.150236443722</v>
      </c>
      <c r="K58" s="83">
        <f t="shared" si="9"/>
        <v>157842.78378356821</v>
      </c>
      <c r="L58" s="14"/>
      <c r="Q58" s="10" t="s">
        <v>21</v>
      </c>
      <c r="R58" s="58">
        <f t="shared" si="10"/>
        <v>5923.7278909772858</v>
      </c>
      <c r="S58" s="58">
        <f t="shared" si="10"/>
        <v>14865.255020068382</v>
      </c>
      <c r="T58" s="58">
        <f t="shared" si="10"/>
        <v>50600.232176203797</v>
      </c>
      <c r="U58" s="58">
        <f t="shared" si="10"/>
        <v>23261.773208316346</v>
      </c>
      <c r="V58" s="58">
        <f t="shared" si="10"/>
        <v>6001.3633271355111</v>
      </c>
      <c r="W58" s="58">
        <f t="shared" si="10"/>
        <v>24193.155938004398</v>
      </c>
      <c r="X58" s="58">
        <f t="shared" si="10"/>
        <v>10364.17232788219</v>
      </c>
      <c r="Y58" s="58">
        <f t="shared" si="10"/>
        <v>4964.953658536585</v>
      </c>
      <c r="Z58" s="59">
        <f t="shared" si="10"/>
        <v>17668.150236443722</v>
      </c>
      <c r="AA58" s="83">
        <f t="shared" si="11"/>
        <v>157842.78378356821</v>
      </c>
      <c r="AB58" s="14"/>
    </row>
    <row r="59" spans="1:31" x14ac:dyDescent="0.3">
      <c r="A59" s="10" t="s">
        <v>22</v>
      </c>
      <c r="B59" s="58">
        <f t="shared" si="8"/>
        <v>5454.706423837798</v>
      </c>
      <c r="C59" s="58">
        <f t="shared" si="8"/>
        <v>13818.374602646056</v>
      </c>
      <c r="D59" s="58">
        <f t="shared" si="8"/>
        <v>46286.138207784614</v>
      </c>
      <c r="E59" s="58">
        <f t="shared" si="8"/>
        <v>21195.191168365269</v>
      </c>
      <c r="F59" s="58">
        <f t="shared" si="8"/>
        <v>5467.4888006004185</v>
      </c>
      <c r="G59" s="58">
        <f t="shared" si="8"/>
        <v>21187.671325385178</v>
      </c>
      <c r="H59" s="58">
        <f t="shared" si="8"/>
        <v>9109.5977229506989</v>
      </c>
      <c r="I59" s="58">
        <f t="shared" si="8"/>
        <v>4351.1845528455278</v>
      </c>
      <c r="J59" s="59">
        <f t="shared" si="8"/>
        <v>14952.870635625786</v>
      </c>
      <c r="K59" s="83">
        <f t="shared" si="9"/>
        <v>141823.22344004136</v>
      </c>
      <c r="L59" s="14"/>
      <c r="Q59" s="10" t="s">
        <v>22</v>
      </c>
      <c r="R59" s="58">
        <f t="shared" si="10"/>
        <v>5454.706423837798</v>
      </c>
      <c r="S59" s="58">
        <f t="shared" si="10"/>
        <v>13818.374602646056</v>
      </c>
      <c r="T59" s="58">
        <f t="shared" si="10"/>
        <v>46286.138207784614</v>
      </c>
      <c r="U59" s="58">
        <f t="shared" si="10"/>
        <v>21195.191168365269</v>
      </c>
      <c r="V59" s="58">
        <f t="shared" si="10"/>
        <v>5467.4888006004185</v>
      </c>
      <c r="W59" s="58">
        <f t="shared" si="10"/>
        <v>21187.671325385178</v>
      </c>
      <c r="X59" s="58">
        <f t="shared" si="10"/>
        <v>9109.5977229506989</v>
      </c>
      <c r="Y59" s="58">
        <f t="shared" si="10"/>
        <v>4351.1845528455278</v>
      </c>
      <c r="Z59" s="59">
        <f t="shared" si="10"/>
        <v>14952.870635625786</v>
      </c>
      <c r="AA59" s="83">
        <f>SUM($R59:$Z59)</f>
        <v>141823.22344004136</v>
      </c>
      <c r="AB59" s="14"/>
    </row>
    <row r="60" spans="1:31" x14ac:dyDescent="0.3">
      <c r="K60" s="46"/>
      <c r="AA60" s="46"/>
    </row>
    <row r="61" spans="1:31" x14ac:dyDescent="0.3">
      <c r="A61" s="18" t="s">
        <v>105</v>
      </c>
      <c r="B61" s="68">
        <f>$B$17-MIN($K$34:$K$45)</f>
        <v>170487.53422979303</v>
      </c>
      <c r="C61" s="19"/>
      <c r="D61" s="19"/>
      <c r="E61" s="19"/>
      <c r="F61" s="19"/>
      <c r="G61" s="19"/>
      <c r="H61" s="19"/>
      <c r="I61" s="19"/>
      <c r="J61" s="19"/>
      <c r="L61" s="14"/>
      <c r="M61" s="14"/>
      <c r="O61" s="16"/>
      <c r="Q61" s="18" t="s">
        <v>105</v>
      </c>
      <c r="R61" s="68">
        <f>$B$17-MIN($AA$34:$AA$45)</f>
        <v>170487.53422979303</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48078.616666149625</v>
      </c>
      <c r="L64" s="14"/>
      <c r="M64" s="14"/>
      <c r="O64" s="16"/>
      <c r="Q64" s="10" t="s">
        <v>11</v>
      </c>
      <c r="R64" s="63">
        <f t="shared" ref="R64:R74" si="12">$R$61-AA48</f>
        <v>48078.616666149625</v>
      </c>
      <c r="AB64" s="14"/>
      <c r="AC64" s="14"/>
      <c r="AE64" s="16"/>
    </row>
    <row r="65" spans="1:31" x14ac:dyDescent="0.3">
      <c r="A65" s="10" t="s">
        <v>12</v>
      </c>
      <c r="B65" s="58">
        <f t="shared" ref="B65:B75" si="13">$B$61-K49</f>
        <v>50585.170418299444</v>
      </c>
      <c r="L65" s="14"/>
      <c r="M65" s="14"/>
      <c r="O65" s="16"/>
      <c r="Q65" s="10" t="s">
        <v>12</v>
      </c>
      <c r="R65" s="63">
        <f t="shared" si="12"/>
        <v>50585.170418299444</v>
      </c>
      <c r="AB65" s="14"/>
      <c r="AC65" s="14"/>
      <c r="AE65" s="16"/>
    </row>
    <row r="66" spans="1:31" x14ac:dyDescent="0.3">
      <c r="A66" s="10" t="s">
        <v>13</v>
      </c>
      <c r="B66" s="58">
        <f t="shared" si="13"/>
        <v>37944.996524006187</v>
      </c>
      <c r="L66" s="14"/>
      <c r="M66" s="14"/>
      <c r="O66" s="16"/>
      <c r="Q66" s="10" t="s">
        <v>13</v>
      </c>
      <c r="R66" s="63">
        <f t="shared" si="12"/>
        <v>37944.996524006187</v>
      </c>
      <c r="AB66" s="14"/>
      <c r="AC66" s="14"/>
      <c r="AE66" s="16"/>
    </row>
    <row r="67" spans="1:31" x14ac:dyDescent="0.3">
      <c r="A67" s="10" t="s">
        <v>14</v>
      </c>
      <c r="B67" s="58">
        <f>$B$61-K51</f>
        <v>2713.3722537459398</v>
      </c>
      <c r="L67" s="14"/>
      <c r="M67" s="14"/>
      <c r="O67" s="16"/>
      <c r="Q67" s="10" t="s">
        <v>14</v>
      </c>
      <c r="R67" s="63">
        <f t="shared" si="12"/>
        <v>2713.3722537459398</v>
      </c>
      <c r="AB67" s="14"/>
      <c r="AC67" s="14"/>
      <c r="AE67" s="16"/>
    </row>
    <row r="68" spans="1:31" x14ac:dyDescent="0.3">
      <c r="A68" s="10" t="s">
        <v>15</v>
      </c>
      <c r="B68" s="58">
        <f t="shared" si="13"/>
        <v>2279.5793037930562</v>
      </c>
      <c r="L68" s="14"/>
      <c r="M68" s="14"/>
      <c r="O68" s="16"/>
      <c r="Q68" s="10" t="s">
        <v>15</v>
      </c>
      <c r="R68" s="63">
        <f t="shared" si="12"/>
        <v>2279.5793037930562</v>
      </c>
      <c r="AB68" s="14"/>
      <c r="AC68" s="14"/>
      <c r="AE68" s="16"/>
    </row>
    <row r="69" spans="1:31" x14ac:dyDescent="0.3">
      <c r="A69" s="10" t="s">
        <v>16</v>
      </c>
      <c r="B69" s="58">
        <f t="shared" si="13"/>
        <v>23450.25385755641</v>
      </c>
      <c r="L69" s="14"/>
      <c r="M69" s="14"/>
      <c r="O69" s="16"/>
      <c r="Q69" s="10" t="s">
        <v>16</v>
      </c>
      <c r="R69" s="63">
        <f t="shared" si="12"/>
        <v>23450.25385755641</v>
      </c>
      <c r="AB69" s="14"/>
      <c r="AC69" s="14"/>
      <c r="AE69" s="16"/>
    </row>
    <row r="70" spans="1:31" x14ac:dyDescent="0.3">
      <c r="A70" s="10" t="s">
        <v>17</v>
      </c>
      <c r="B70" s="58">
        <f t="shared" si="13"/>
        <v>45617.486322101089</v>
      </c>
      <c r="L70" s="14"/>
      <c r="M70" s="14"/>
      <c r="O70" s="16"/>
      <c r="Q70" s="10" t="s">
        <v>17</v>
      </c>
      <c r="R70" s="63">
        <f t="shared" si="12"/>
        <v>45617.486322101089</v>
      </c>
      <c r="AB70" s="14"/>
      <c r="AC70" s="14"/>
      <c r="AE70" s="16"/>
    </row>
    <row r="71" spans="1:31" x14ac:dyDescent="0.3">
      <c r="A71" s="10" t="s">
        <v>18</v>
      </c>
      <c r="B71" s="58">
        <f t="shared" si="13"/>
        <v>38993.221256912948</v>
      </c>
      <c r="L71" s="14"/>
      <c r="M71" s="14"/>
      <c r="O71" s="16"/>
      <c r="Q71" s="10" t="s">
        <v>18</v>
      </c>
      <c r="R71" s="63">
        <f t="shared" si="12"/>
        <v>38993.221256912948</v>
      </c>
      <c r="AB71" s="14"/>
      <c r="AC71" s="14"/>
      <c r="AE71" s="16"/>
    </row>
    <row r="72" spans="1:31" x14ac:dyDescent="0.3">
      <c r="A72" s="10" t="s">
        <v>19</v>
      </c>
      <c r="B72" s="58">
        <f t="shared" si="13"/>
        <v>20528.562088787265</v>
      </c>
      <c r="L72" s="14"/>
      <c r="M72" s="14"/>
      <c r="O72" s="16"/>
      <c r="Q72" s="10" t="s">
        <v>19</v>
      </c>
      <c r="R72" s="63">
        <f t="shared" si="12"/>
        <v>20528.562088787265</v>
      </c>
      <c r="AB72" s="14"/>
      <c r="AC72" s="14"/>
      <c r="AE72" s="16"/>
    </row>
    <row r="73" spans="1:31" x14ac:dyDescent="0.3">
      <c r="A73" s="10" t="s">
        <v>20</v>
      </c>
      <c r="B73" s="58">
        <f t="shared" si="13"/>
        <v>12425.995109278418</v>
      </c>
      <c r="L73" s="14"/>
      <c r="M73" s="14"/>
      <c r="O73" s="16"/>
      <c r="Q73" s="10" t="s">
        <v>20</v>
      </c>
      <c r="R73" s="63">
        <f>$R$61-AA57</f>
        <v>12425.995109278418</v>
      </c>
      <c r="AB73" s="14"/>
      <c r="AC73" s="14"/>
      <c r="AE73" s="16"/>
    </row>
    <row r="74" spans="1:31" x14ac:dyDescent="0.3">
      <c r="A74" s="10" t="s">
        <v>21</v>
      </c>
      <c r="B74" s="58">
        <f t="shared" si="13"/>
        <v>12644.750446224818</v>
      </c>
      <c r="L74" s="14"/>
      <c r="M74" s="14"/>
      <c r="O74" s="16"/>
      <c r="Q74" s="10" t="s">
        <v>21</v>
      </c>
      <c r="R74" s="63">
        <f t="shared" si="12"/>
        <v>12644.750446224818</v>
      </c>
      <c r="AB74" s="14"/>
      <c r="AC74" s="14"/>
      <c r="AE74" s="16"/>
    </row>
    <row r="75" spans="1:31" x14ac:dyDescent="0.3">
      <c r="A75" s="10" t="s">
        <v>22</v>
      </c>
      <c r="B75" s="58">
        <f t="shared" si="13"/>
        <v>28664.310789751675</v>
      </c>
      <c r="Q75" s="10" t="s">
        <v>22</v>
      </c>
      <c r="R75" s="63">
        <f>$R$61-AA59</f>
        <v>28664.310789751675</v>
      </c>
      <c r="AB75" s="14"/>
      <c r="AC75" s="14"/>
      <c r="AE75" s="16"/>
    </row>
    <row r="76" spans="1:31" x14ac:dyDescent="0.3">
      <c r="A76" s="13" t="s">
        <v>37</v>
      </c>
      <c r="B76" s="69">
        <f>SUM($B$64:$B$75)/$B$61</f>
        <v>1.9000000000000006</v>
      </c>
      <c r="Q76" s="13" t="s">
        <v>37</v>
      </c>
      <c r="R76" s="69">
        <f>SUM($R$64:$R$75)/$R$61</f>
        <v>1.9000000000000006</v>
      </c>
    </row>
    <row r="78" spans="1:31" x14ac:dyDescent="0.3">
      <c r="A78" s="1" t="s">
        <v>107</v>
      </c>
      <c r="B78" s="62">
        <f>(SUM($B$64:$B$75)-$D$79*$B$61)/(12-$D$79)</f>
        <v>1.1526269487815329E-11</v>
      </c>
      <c r="D78" s="1" t="s">
        <v>39</v>
      </c>
      <c r="Q78" s="1" t="s">
        <v>107</v>
      </c>
      <c r="R78" s="62">
        <f>(SUM($R$64:$R$75)-$T$79*$R$61)/(12-$T$79)</f>
        <v>1.1526269487815329E-11</v>
      </c>
      <c r="T78" s="1" t="s">
        <v>39</v>
      </c>
    </row>
    <row r="79" spans="1:31" x14ac:dyDescent="0.3">
      <c r="A79" s="1" t="s">
        <v>38</v>
      </c>
      <c r="D79" s="70">
        <f>'【メインAX】調整係数(太陽光)'!D79</f>
        <v>1.9</v>
      </c>
      <c r="Q79" s="1" t="s">
        <v>38</v>
      </c>
      <c r="T79" s="70">
        <f>'【メインAX】調整係数(太陽光)'!T79</f>
        <v>1.9</v>
      </c>
    </row>
    <row r="80" spans="1:31" ht="15.6" thickBot="1" x14ac:dyDescent="0.35"/>
    <row r="81" spans="1:22" ht="15.6" thickBot="1" x14ac:dyDescent="0.35">
      <c r="A81" s="1" t="s">
        <v>108</v>
      </c>
      <c r="B81" s="76">
        <f>(MIN($K$34:$K$45)+$B$78)*1000</f>
        <v>1.1526269487815328E-8</v>
      </c>
      <c r="Q81" s="1" t="s">
        <v>108</v>
      </c>
      <c r="R81" s="76">
        <f>(MIN($AA$34:$AA$45)+$R$78)*1000</f>
        <v>1.1526269487815328E-8</v>
      </c>
      <c r="T81" s="47"/>
      <c r="V81" s="14"/>
    </row>
    <row r="82" spans="1:22" ht="15.6" thickBot="1" x14ac:dyDescent="0.35"/>
    <row r="83" spans="1:22" ht="15.6" thickBot="1" x14ac:dyDescent="0.35">
      <c r="A83" s="1" t="s">
        <v>109</v>
      </c>
      <c r="B83" s="60" t="e">
        <f>B81/'【調達AX】入力(水力)'!E15</f>
        <v>#DIV/0!</v>
      </c>
      <c r="D83" s="1" t="e">
        <f>B81/B83</f>
        <v>#DIV/0!</v>
      </c>
      <c r="Q83" s="1" t="s">
        <v>109</v>
      </c>
      <c r="R83" s="60" t="e">
        <f>R81/'入力(水力)'!U15</f>
        <v>#DIV/0!</v>
      </c>
      <c r="S83" s="1" t="s">
        <v>77</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401D-8F05-4C26-969B-52BCA615B7AE}">
  <sheetPr codeName="Sheet9">
    <tabColor theme="0" tint="-0.499984740745262"/>
    <pageSetUpPr fitToPage="1"/>
  </sheetPr>
  <dimension ref="A1:Z54"/>
  <sheetViews>
    <sheetView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9"/>
      <c r="L8" s="108"/>
      <c r="M8" s="212" t="str">
        <f>'記載例（合計）'!$M$11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102" t="s">
        <v>2</v>
      </c>
      <c r="R9" s="35"/>
      <c r="S9" s="35"/>
      <c r="T9" s="35"/>
      <c r="U9" s="35"/>
      <c r="V9" s="35"/>
      <c r="W9" s="35"/>
      <c r="X9" s="35"/>
      <c r="Y9" s="35"/>
      <c r="Z9" s="35"/>
    </row>
    <row r="10" spans="1:26" ht="24" customHeight="1" x14ac:dyDescent="0.3">
      <c r="A10" s="165" t="s">
        <v>3</v>
      </c>
      <c r="B10" s="165"/>
      <c r="C10" s="165"/>
      <c r="D10" s="169"/>
      <c r="E10" s="213">
        <v>0</v>
      </c>
      <c r="F10" s="214"/>
      <c r="G10" s="214"/>
      <c r="H10" s="214"/>
      <c r="I10" s="214"/>
      <c r="J10" s="214"/>
      <c r="K10" s="214"/>
      <c r="L10" s="214"/>
      <c r="M10" s="214"/>
      <c r="N10" s="214"/>
      <c r="O10" s="214"/>
      <c r="P10" s="215"/>
      <c r="Q10" s="89"/>
      <c r="R10" s="35"/>
      <c r="S10" s="35"/>
      <c r="T10" s="35"/>
      <c r="U10" s="35"/>
      <c r="V10" s="35"/>
      <c r="W10" s="35"/>
      <c r="X10" s="35"/>
      <c r="Y10" s="35"/>
      <c r="Z10" s="35"/>
    </row>
    <row r="11" spans="1:26" ht="30" customHeight="1" x14ac:dyDescent="0.3">
      <c r="A11" s="173" t="s">
        <v>4</v>
      </c>
      <c r="B11" s="173"/>
      <c r="C11" s="173"/>
      <c r="D11" s="174"/>
      <c r="E11" s="216" t="s">
        <v>152</v>
      </c>
      <c r="F11" s="217"/>
      <c r="G11" s="217"/>
      <c r="H11" s="217"/>
      <c r="I11" s="217"/>
      <c r="J11" s="217"/>
      <c r="K11" s="217"/>
      <c r="L11" s="217"/>
      <c r="M11" s="217"/>
      <c r="N11" s="217"/>
      <c r="O11" s="217"/>
      <c r="P11" s="218"/>
      <c r="Q11" s="89"/>
      <c r="R11" s="35"/>
      <c r="S11" s="35"/>
      <c r="T11" s="35"/>
      <c r="U11" s="35"/>
      <c r="V11" s="35"/>
      <c r="W11" s="35"/>
      <c r="X11" s="35"/>
      <c r="Y11" s="35"/>
      <c r="Z11" s="35"/>
    </row>
    <row r="12" spans="1:26" ht="24" customHeight="1" x14ac:dyDescent="0.3">
      <c r="A12" s="165" t="s">
        <v>5</v>
      </c>
      <c r="B12" s="165"/>
      <c r="C12" s="165"/>
      <c r="D12" s="169"/>
      <c r="E12" s="216" t="s">
        <v>153</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16" t="s">
        <v>154</v>
      </c>
      <c r="F13" s="217"/>
      <c r="G13" s="217"/>
      <c r="H13" s="217"/>
      <c r="I13" s="217"/>
      <c r="J13" s="217"/>
      <c r="K13" s="217"/>
      <c r="L13" s="217"/>
      <c r="M13" s="217"/>
      <c r="N13" s="217"/>
      <c r="O13" s="217"/>
      <c r="P13" s="218"/>
      <c r="Q13" s="89"/>
      <c r="R13" s="35"/>
      <c r="S13" s="35"/>
      <c r="T13" s="35"/>
      <c r="U13" s="35"/>
      <c r="V13" s="35"/>
      <c r="W13" s="35"/>
      <c r="X13" s="35"/>
      <c r="Y13" s="35"/>
      <c r="Z13" s="35"/>
    </row>
    <row r="14" spans="1:26" ht="24" customHeight="1" x14ac:dyDescent="0.3">
      <c r="A14" s="165" t="s">
        <v>7</v>
      </c>
      <c r="B14" s="165"/>
      <c r="C14" s="165"/>
      <c r="D14" s="169"/>
      <c r="E14" s="219">
        <v>150000</v>
      </c>
      <c r="F14" s="220"/>
      <c r="G14" s="220"/>
      <c r="H14" s="220"/>
      <c r="I14" s="220"/>
      <c r="J14" s="220"/>
      <c r="K14" s="220"/>
      <c r="L14" s="220"/>
      <c r="M14" s="220"/>
      <c r="N14" s="220"/>
      <c r="O14" s="220"/>
      <c r="P14" s="221"/>
      <c r="Q14" s="90" t="s">
        <v>23</v>
      </c>
      <c r="R14" s="35"/>
      <c r="S14" s="35"/>
      <c r="T14" s="35"/>
      <c r="U14" s="35"/>
      <c r="V14" s="35"/>
      <c r="W14" s="35"/>
      <c r="X14" s="35"/>
      <c r="Y14" s="35"/>
      <c r="Z14" s="35"/>
    </row>
    <row r="15" spans="1:26" ht="40.200000000000003" customHeight="1" x14ac:dyDescent="0.3">
      <c r="A15" s="196" t="s">
        <v>161</v>
      </c>
      <c r="B15" s="197"/>
      <c r="C15" s="197"/>
      <c r="D15" s="222"/>
      <c r="E15" s="219">
        <v>100000</v>
      </c>
      <c r="F15" s="220"/>
      <c r="G15" s="220"/>
      <c r="H15" s="220"/>
      <c r="I15" s="220"/>
      <c r="J15" s="220"/>
      <c r="K15" s="220"/>
      <c r="L15" s="220"/>
      <c r="M15" s="220"/>
      <c r="N15" s="220"/>
      <c r="O15" s="220"/>
      <c r="P15" s="221"/>
      <c r="Q15" s="93" t="s">
        <v>23</v>
      </c>
      <c r="R15" s="35"/>
      <c r="S15" s="35"/>
      <c r="T15" s="35"/>
      <c r="U15" s="35"/>
      <c r="V15" s="35"/>
      <c r="W15" s="35"/>
      <c r="X15" s="35"/>
      <c r="Y15" s="35"/>
      <c r="Z15" s="35"/>
    </row>
    <row r="16" spans="1:26" ht="36.6" customHeight="1" thickBot="1" x14ac:dyDescent="0.35">
      <c r="A16" s="173" t="s">
        <v>126</v>
      </c>
      <c r="B16" s="165"/>
      <c r="C16" s="165"/>
      <c r="D16" s="169"/>
      <c r="E16" s="226">
        <v>3.8907959967627949E-2</v>
      </c>
      <c r="F16" s="227"/>
      <c r="G16" s="227"/>
      <c r="H16" s="227"/>
      <c r="I16" s="227"/>
      <c r="J16" s="227"/>
      <c r="K16" s="227"/>
      <c r="L16" s="227"/>
      <c r="M16" s="227"/>
      <c r="N16" s="227"/>
      <c r="O16" s="227"/>
      <c r="P16" s="228"/>
      <c r="Q16" s="93" t="s">
        <v>128</v>
      </c>
      <c r="R16" s="35"/>
      <c r="S16" s="35"/>
      <c r="T16" s="35"/>
      <c r="U16" s="35"/>
      <c r="V16" s="35"/>
      <c r="W16" s="35"/>
      <c r="X16" s="35"/>
      <c r="Y16" s="35"/>
      <c r="Z16" s="35"/>
    </row>
    <row r="17" spans="1:26" ht="24" customHeight="1" x14ac:dyDescent="0.3">
      <c r="A17" s="173" t="s">
        <v>127</v>
      </c>
      <c r="B17" s="165"/>
      <c r="C17" s="165"/>
      <c r="D17" s="165"/>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35"/>
      <c r="S17" s="35"/>
      <c r="T17" s="35"/>
      <c r="U17" s="35"/>
      <c r="V17" s="35"/>
      <c r="W17" s="35"/>
      <c r="X17" s="35"/>
      <c r="Y17" s="35"/>
      <c r="Z17" s="35"/>
    </row>
    <row r="18" spans="1:26" ht="24" customHeight="1" thickBot="1" x14ac:dyDescent="0.35">
      <c r="A18" s="165"/>
      <c r="B18" s="165"/>
      <c r="C18" s="165"/>
      <c r="D18" s="165"/>
      <c r="E18" s="113">
        <v>1.2142600650463761E-2</v>
      </c>
      <c r="F18" s="113">
        <v>3.7828330290400392E-2</v>
      </c>
      <c r="G18" s="113">
        <v>6.4898635830027335E-2</v>
      </c>
      <c r="H18" s="113">
        <v>9.0640911938341839E-2</v>
      </c>
      <c r="I18" s="113">
        <v>9.1073735238599157E-2</v>
      </c>
      <c r="J18" s="113">
        <v>4.1116201553973442E-2</v>
      </c>
      <c r="K18" s="113">
        <v>6.9769827108486096E-3</v>
      </c>
      <c r="L18" s="113">
        <v>5.9511484115288768E-3</v>
      </c>
      <c r="M18" s="113">
        <v>5.438518987742562E-3</v>
      </c>
      <c r="N18" s="113">
        <v>1.1499157976160098E-2</v>
      </c>
      <c r="O18" s="113">
        <v>1.3789516971117648E-2</v>
      </c>
      <c r="P18" s="113">
        <v>1.1614655113282447E-2</v>
      </c>
      <c r="Q18" s="78" t="s">
        <v>128</v>
      </c>
      <c r="R18" s="35"/>
      <c r="S18" s="35"/>
      <c r="T18" s="35"/>
      <c r="U18" s="35"/>
      <c r="V18" s="35"/>
      <c r="W18" s="35"/>
      <c r="X18" s="35"/>
      <c r="Y18" s="35"/>
      <c r="Z18" s="35"/>
    </row>
    <row r="19" spans="1:26"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65"/>
      <c r="B20" s="165"/>
      <c r="C20" s="165"/>
      <c r="D20" s="169"/>
      <c r="E20" s="123">
        <v>441</v>
      </c>
      <c r="F20" s="124">
        <v>1636</v>
      </c>
      <c r="G20" s="124">
        <v>1862</v>
      </c>
      <c r="H20" s="124">
        <v>2376</v>
      </c>
      <c r="I20" s="124">
        <v>2745</v>
      </c>
      <c r="J20" s="124">
        <v>1703</v>
      </c>
      <c r="K20" s="124">
        <v>1030</v>
      </c>
      <c r="L20" s="124">
        <v>40</v>
      </c>
      <c r="M20" s="124">
        <v>396</v>
      </c>
      <c r="N20" s="124">
        <v>508</v>
      </c>
      <c r="O20" s="124">
        <v>282</v>
      </c>
      <c r="P20" s="125">
        <v>227</v>
      </c>
      <c r="Q20" s="93" t="s">
        <v>23</v>
      </c>
      <c r="R20" s="35"/>
      <c r="S20" s="35"/>
      <c r="T20" s="35"/>
      <c r="U20" s="35"/>
      <c r="V20" s="35"/>
      <c r="W20" s="35"/>
      <c r="X20" s="35"/>
      <c r="Y20" s="35"/>
      <c r="Z20" s="35"/>
    </row>
    <row r="21" spans="1:26" ht="36.75" customHeight="1" x14ac:dyDescent="0.3">
      <c r="A21" s="173" t="s">
        <v>138</v>
      </c>
      <c r="B21" s="165"/>
      <c r="C21" s="165"/>
      <c r="D21" s="169"/>
      <c r="E21" s="219">
        <v>1312</v>
      </c>
      <c r="F21" s="220"/>
      <c r="G21" s="220"/>
      <c r="H21" s="220"/>
      <c r="I21" s="220"/>
      <c r="J21" s="220"/>
      <c r="K21" s="220"/>
      <c r="L21" s="220"/>
      <c r="M21" s="220"/>
      <c r="N21" s="220"/>
      <c r="O21" s="220"/>
      <c r="P21" s="221"/>
      <c r="Q21" s="93" t="s">
        <v>23</v>
      </c>
      <c r="R21" s="35"/>
      <c r="S21" s="35"/>
      <c r="T21" s="35"/>
      <c r="U21" s="35"/>
      <c r="V21" s="35"/>
      <c r="W21" s="35"/>
      <c r="X21" s="35"/>
      <c r="Y21" s="35"/>
      <c r="Z21" s="35"/>
    </row>
    <row r="22" spans="1:26" ht="24" customHeight="1" x14ac:dyDescent="0.3">
      <c r="A22" s="173" t="s">
        <v>129</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3" t="s">
        <v>130</v>
      </c>
      <c r="B24" s="165"/>
      <c r="C24" s="165"/>
      <c r="D24" s="169"/>
      <c r="E24" s="229">
        <v>656</v>
      </c>
      <c r="F24" s="230"/>
      <c r="G24" s="230"/>
      <c r="H24" s="230"/>
      <c r="I24" s="230"/>
      <c r="J24" s="230"/>
      <c r="K24" s="230"/>
      <c r="L24" s="230"/>
      <c r="M24" s="230"/>
      <c r="N24" s="230"/>
      <c r="O24" s="230"/>
      <c r="P24" s="231"/>
      <c r="Q24" s="93" t="s">
        <v>23</v>
      </c>
      <c r="R24" s="35"/>
      <c r="S24" s="35"/>
      <c r="T24" s="35"/>
      <c r="U24" s="35"/>
      <c r="V24" s="35"/>
      <c r="W24" s="35"/>
      <c r="X24" s="35"/>
      <c r="Y24" s="35"/>
      <c r="Z24" s="35"/>
    </row>
    <row r="25" spans="1:26" s="146" customFormat="1" ht="36.6" customHeight="1" x14ac:dyDescent="0.3">
      <c r="A25" s="191" t="s">
        <v>162</v>
      </c>
      <c r="B25" s="192"/>
      <c r="C25" s="192"/>
      <c r="D25" s="192"/>
      <c r="E25" s="235">
        <v>150000</v>
      </c>
      <c r="F25" s="236"/>
      <c r="G25" s="236"/>
      <c r="H25" s="236"/>
      <c r="I25" s="236"/>
      <c r="J25" s="236"/>
      <c r="K25" s="236"/>
      <c r="L25" s="236"/>
      <c r="M25" s="236"/>
      <c r="N25" s="236"/>
      <c r="O25" s="236"/>
      <c r="P25" s="237"/>
      <c r="Q25" s="93" t="s">
        <v>23</v>
      </c>
      <c r="R25" s="35"/>
      <c r="S25" s="35"/>
      <c r="T25" s="35"/>
      <c r="U25" s="35"/>
      <c r="V25" s="35"/>
      <c r="W25" s="35"/>
      <c r="X25" s="35"/>
      <c r="Y25" s="35"/>
      <c r="Z25" s="35"/>
    </row>
    <row r="26" spans="1:26" ht="36.6" customHeight="1" x14ac:dyDescent="0.3">
      <c r="A26" s="174" t="s">
        <v>155</v>
      </c>
      <c r="B26" s="204"/>
      <c r="C26" s="204"/>
      <c r="D26" s="205"/>
      <c r="E26" s="232">
        <v>100000</v>
      </c>
      <c r="F26" s="233"/>
      <c r="G26" s="233"/>
      <c r="H26" s="233"/>
      <c r="I26" s="233"/>
      <c r="J26" s="233"/>
      <c r="K26" s="233"/>
      <c r="L26" s="233"/>
      <c r="M26" s="233"/>
      <c r="N26" s="233"/>
      <c r="O26" s="233"/>
      <c r="P26" s="234"/>
      <c r="Q26" s="78" t="s">
        <v>23</v>
      </c>
      <c r="R26" s="35"/>
      <c r="S26" s="110"/>
      <c r="T26" s="35"/>
      <c r="U26" s="35"/>
      <c r="V26" s="35"/>
      <c r="W26" s="35"/>
      <c r="X26" s="35"/>
      <c r="Y26" s="35"/>
      <c r="Z26" s="35"/>
    </row>
    <row r="27" spans="1:26" ht="36.6" customHeight="1" x14ac:dyDescent="0.3">
      <c r="A27" s="173" t="s">
        <v>140</v>
      </c>
      <c r="B27" s="165"/>
      <c r="C27" s="165"/>
      <c r="D27" s="165"/>
      <c r="E27" s="223">
        <v>4.0898299313405266E-2</v>
      </c>
      <c r="F27" s="224"/>
      <c r="G27" s="224"/>
      <c r="H27" s="224"/>
      <c r="I27" s="224"/>
      <c r="J27" s="224"/>
      <c r="K27" s="224"/>
      <c r="L27" s="224"/>
      <c r="M27" s="224"/>
      <c r="N27" s="224"/>
      <c r="O27" s="224"/>
      <c r="P27" s="225"/>
      <c r="Q27" s="23" t="s">
        <v>80</v>
      </c>
      <c r="R27" s="35"/>
      <c r="S27" s="35"/>
      <c r="T27" s="35"/>
      <c r="U27" s="35"/>
      <c r="V27" s="35"/>
      <c r="W27" s="35"/>
      <c r="X27" s="35"/>
      <c r="Y27" s="35"/>
      <c r="Z27" s="35"/>
    </row>
    <row r="28" spans="1:26" ht="24" customHeight="1" x14ac:dyDescent="0.3">
      <c r="A28" s="173" t="s">
        <v>141</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65"/>
      <c r="B29" s="165"/>
      <c r="C29" s="165"/>
      <c r="D29" s="165"/>
      <c r="E29" s="42">
        <v>1.6727427428826092E-2</v>
      </c>
      <c r="F29" s="42">
        <v>4.4798746843773635E-2</v>
      </c>
      <c r="G29" s="42">
        <v>6.2439344315454365E-2</v>
      </c>
      <c r="H29" s="42">
        <v>8.4820368855084705E-2</v>
      </c>
      <c r="I29" s="42">
        <v>8.5757915265218088E-2</v>
      </c>
      <c r="J29" s="42">
        <v>6.0130202830313048E-2</v>
      </c>
      <c r="K29" s="42">
        <v>1.0128344656657505E-2</v>
      </c>
      <c r="L29" s="42">
        <v>5.4107190670705718E-3</v>
      </c>
      <c r="M29" s="42">
        <v>7.1713880796520644E-3</v>
      </c>
      <c r="N29" s="42">
        <v>1.235872550565208E-2</v>
      </c>
      <c r="O29" s="42">
        <v>1.0304294446710978E-2</v>
      </c>
      <c r="P29" s="42">
        <v>8.998250726494423E-3</v>
      </c>
      <c r="Q29" s="23" t="s">
        <v>80</v>
      </c>
      <c r="R29" s="35"/>
      <c r="S29" s="35"/>
      <c r="T29" s="35"/>
      <c r="U29" s="35"/>
      <c r="V29" s="35"/>
      <c r="W29" s="35"/>
      <c r="X29" s="35"/>
      <c r="Y29" s="35"/>
      <c r="Z29" s="35"/>
    </row>
    <row r="30" spans="1:26" ht="24" customHeight="1" x14ac:dyDescent="0.3">
      <c r="A30" s="173" t="s">
        <v>135</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65"/>
      <c r="B31" s="165"/>
      <c r="C31" s="165"/>
      <c r="D31" s="165"/>
      <c r="E31" s="126">
        <v>836.37137144130463</v>
      </c>
      <c r="F31" s="126">
        <v>2239.9373421886817</v>
      </c>
      <c r="G31" s="126">
        <v>3121.9672157727182</v>
      </c>
      <c r="H31" s="126">
        <v>4241.0184427542354</v>
      </c>
      <c r="I31" s="126">
        <v>4287.8957632609045</v>
      </c>
      <c r="J31" s="126">
        <v>3006.5101415156523</v>
      </c>
      <c r="K31" s="126">
        <v>506.41723283287519</v>
      </c>
      <c r="L31" s="126">
        <v>270.53595335352861</v>
      </c>
      <c r="M31" s="126">
        <v>358.56940398260321</v>
      </c>
      <c r="N31" s="126">
        <v>617.93627528260402</v>
      </c>
      <c r="O31" s="126">
        <v>515.21472233554891</v>
      </c>
      <c r="P31" s="126">
        <v>449.91253632472115</v>
      </c>
      <c r="Q31" s="23" t="s">
        <v>23</v>
      </c>
      <c r="R31" s="35"/>
      <c r="S31" s="35"/>
      <c r="T31" s="35"/>
      <c r="U31" s="35"/>
      <c r="V31" s="35"/>
      <c r="W31" s="35"/>
      <c r="X31" s="35"/>
      <c r="Y31" s="35"/>
      <c r="Z31" s="35"/>
    </row>
    <row r="32" spans="1:26" ht="44.4" customHeight="1" x14ac:dyDescent="0.3">
      <c r="A32" s="173" t="s">
        <v>136</v>
      </c>
      <c r="B32" s="165"/>
      <c r="C32" s="165"/>
      <c r="D32" s="165"/>
      <c r="E32" s="241">
        <v>2701</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197"/>
      <c r="B34" s="197"/>
      <c r="C34" s="197"/>
      <c r="D34" s="197"/>
      <c r="E34" s="127">
        <v>10000</v>
      </c>
      <c r="F34" s="127">
        <v>10000</v>
      </c>
      <c r="G34" s="127">
        <v>10000</v>
      </c>
      <c r="H34" s="127">
        <v>10000</v>
      </c>
      <c r="I34" s="127">
        <v>10000</v>
      </c>
      <c r="J34" s="127">
        <v>10000</v>
      </c>
      <c r="K34" s="127">
        <v>10000</v>
      </c>
      <c r="L34" s="127">
        <v>10000</v>
      </c>
      <c r="M34" s="127">
        <v>10000</v>
      </c>
      <c r="N34" s="127">
        <v>10000</v>
      </c>
      <c r="O34" s="127">
        <v>10000</v>
      </c>
      <c r="P34" s="127">
        <v>10000</v>
      </c>
      <c r="Q34" s="78" t="s">
        <v>23</v>
      </c>
      <c r="R34" s="35"/>
      <c r="S34" s="35"/>
      <c r="T34" s="35"/>
      <c r="U34" s="35"/>
      <c r="V34" s="35"/>
      <c r="W34" s="35"/>
      <c r="X34" s="35"/>
      <c r="Y34" s="35"/>
      <c r="Z34" s="35"/>
    </row>
    <row r="35" spans="1:26" ht="24" customHeight="1" x14ac:dyDescent="0.3">
      <c r="A35" s="173"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65"/>
      <c r="B36" s="165"/>
      <c r="C36" s="165"/>
      <c r="D36" s="165"/>
      <c r="E36" s="126">
        <v>836</v>
      </c>
      <c r="F36" s="126">
        <v>1792</v>
      </c>
      <c r="G36" s="126">
        <v>1873</v>
      </c>
      <c r="H36" s="126">
        <v>4241</v>
      </c>
      <c r="I36" s="126">
        <v>3430</v>
      </c>
      <c r="J36" s="126">
        <v>1804</v>
      </c>
      <c r="K36" s="126">
        <v>506</v>
      </c>
      <c r="L36" s="126">
        <v>216</v>
      </c>
      <c r="M36" s="126">
        <v>215</v>
      </c>
      <c r="N36" s="126">
        <v>618</v>
      </c>
      <c r="O36" s="126">
        <v>412</v>
      </c>
      <c r="P36" s="126">
        <v>270</v>
      </c>
      <c r="Q36" s="23" t="s">
        <v>23</v>
      </c>
      <c r="R36" s="35"/>
      <c r="S36" s="35"/>
      <c r="T36" s="35"/>
      <c r="U36" s="35"/>
      <c r="V36" s="35"/>
      <c r="W36" s="35"/>
      <c r="X36" s="35"/>
      <c r="Y36" s="35"/>
      <c r="Z36" s="111"/>
    </row>
    <row r="37" spans="1:26" ht="43.95" customHeight="1" x14ac:dyDescent="0.3">
      <c r="A37" s="173" t="s">
        <v>142</v>
      </c>
      <c r="B37" s="165"/>
      <c r="C37" s="165"/>
      <c r="D37" s="165"/>
      <c r="E37" s="238">
        <v>1636</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69</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146</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eFk6uOsjRP/RN76KJbEvR6AFQGRFH5C4ruI8uquaKd0tWCWzDNAAumcXBh3RwCUBCoVqVmOAJbJ6BehaG0a7fg==" saltValue="/hdWjVyh38sMmciZGgx+Og==" spinCount="100000" sheet="1" objects="1" scenarios="1"/>
  <dataConsolidate/>
  <mergeCells count="41">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7:P37">
    <cfRule type="cellIs" dxfId="42" priority="2" operator="greaterThan">
      <formula>$E$32</formula>
    </cfRule>
  </conditionalFormatting>
  <conditionalFormatting sqref="E34:P34">
    <cfRule type="cellIs" dxfId="41"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7485316F-13DB-4971-9A83-88D0DDB0C9D4}">
      <formula1>$E$26</formula1>
    </dataValidation>
    <dataValidation type="whole" allowBlank="1" showInputMessage="1" showErrorMessage="1" error="期待容量以下の整数値で入力してください" sqref="E37:P37" xr:uid="{49B1288E-705F-4078-A75D-A909A744C7A5}">
      <formula1>0</formula1>
      <formula2>E32</formula2>
    </dataValidation>
    <dataValidation type="whole" operator="lessThanOrEqual" allowBlank="1" showInputMessage="1" showErrorMessage="1" error="送電可能電力以下の整数値で入力してください" sqref="F34:P34" xr:uid="{D12C68F7-8528-4845-89B2-80CE315A6C3E}">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2560-1313-4FFE-ACD5-53D36CAEA331}">
  <sheetPr codeName="Sheet10">
    <tabColor theme="0" tint="-0.499984740745262"/>
    <pageSetUpPr fitToPage="1"/>
  </sheetPr>
  <dimension ref="A1:Z54"/>
  <sheetViews>
    <sheetView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2" t="str">
        <f>'記載例（合計）'!$M$11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102" t="s">
        <v>2</v>
      </c>
      <c r="R9" s="35"/>
      <c r="S9" s="35"/>
      <c r="T9" s="35"/>
      <c r="U9" s="35"/>
      <c r="V9" s="35"/>
      <c r="W9" s="35"/>
      <c r="X9" s="35"/>
      <c r="Y9" s="35"/>
      <c r="Z9" s="35"/>
    </row>
    <row r="10" spans="1:26" ht="24" customHeight="1" x14ac:dyDescent="0.3">
      <c r="A10" s="165" t="s">
        <v>3</v>
      </c>
      <c r="B10" s="165"/>
      <c r="C10" s="165"/>
      <c r="D10" s="169"/>
      <c r="E10" s="213">
        <v>0</v>
      </c>
      <c r="F10" s="214"/>
      <c r="G10" s="214"/>
      <c r="H10" s="214"/>
      <c r="I10" s="214"/>
      <c r="J10" s="214"/>
      <c r="K10" s="214"/>
      <c r="L10" s="214"/>
      <c r="M10" s="214"/>
      <c r="N10" s="214"/>
      <c r="O10" s="214"/>
      <c r="P10" s="215"/>
      <c r="Q10" s="89"/>
      <c r="R10" s="35"/>
      <c r="S10" s="35"/>
      <c r="T10" s="35"/>
      <c r="U10" s="35"/>
      <c r="V10" s="35"/>
      <c r="W10" s="35"/>
      <c r="X10" s="35"/>
      <c r="Y10" s="35"/>
      <c r="Z10" s="35"/>
    </row>
    <row r="11" spans="1:26" ht="30" customHeight="1" x14ac:dyDescent="0.3">
      <c r="A11" s="173" t="s">
        <v>4</v>
      </c>
      <c r="B11" s="173"/>
      <c r="C11" s="173"/>
      <c r="D11" s="174"/>
      <c r="E11" s="216" t="s">
        <v>152</v>
      </c>
      <c r="F11" s="217"/>
      <c r="G11" s="217"/>
      <c r="H11" s="217"/>
      <c r="I11" s="217"/>
      <c r="J11" s="217"/>
      <c r="K11" s="217"/>
      <c r="L11" s="217"/>
      <c r="M11" s="217"/>
      <c r="N11" s="217"/>
      <c r="O11" s="217"/>
      <c r="P11" s="218"/>
      <c r="Q11" s="89"/>
      <c r="R11" s="35"/>
      <c r="S11" s="35"/>
      <c r="T11" s="35"/>
      <c r="U11" s="35"/>
      <c r="V11" s="35"/>
      <c r="W11" s="35"/>
      <c r="X11" s="35"/>
      <c r="Y11" s="35"/>
      <c r="Z11" s="35"/>
    </row>
    <row r="12" spans="1:26" ht="24" customHeight="1" x14ac:dyDescent="0.3">
      <c r="A12" s="165" t="s">
        <v>5</v>
      </c>
      <c r="B12" s="165"/>
      <c r="C12" s="165"/>
      <c r="D12" s="169"/>
      <c r="E12" s="216" t="s">
        <v>50</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16" t="s">
        <v>154</v>
      </c>
      <c r="F13" s="217"/>
      <c r="G13" s="217"/>
      <c r="H13" s="217"/>
      <c r="I13" s="217"/>
      <c r="J13" s="217"/>
      <c r="K13" s="217"/>
      <c r="L13" s="217"/>
      <c r="M13" s="217"/>
      <c r="N13" s="217"/>
      <c r="O13" s="217"/>
      <c r="P13" s="218"/>
      <c r="Q13" s="89"/>
      <c r="R13" s="35"/>
      <c r="S13" s="35"/>
      <c r="T13" s="35"/>
      <c r="U13" s="35"/>
      <c r="V13" s="35"/>
      <c r="W13" s="35"/>
      <c r="X13" s="35"/>
      <c r="Y13" s="35"/>
      <c r="Z13" s="35"/>
    </row>
    <row r="14" spans="1:26" ht="24" customHeight="1" x14ac:dyDescent="0.3">
      <c r="A14" s="165" t="s">
        <v>7</v>
      </c>
      <c r="B14" s="165"/>
      <c r="C14" s="165"/>
      <c r="D14" s="169"/>
      <c r="E14" s="219">
        <v>150000</v>
      </c>
      <c r="F14" s="220"/>
      <c r="G14" s="220"/>
      <c r="H14" s="220"/>
      <c r="I14" s="220"/>
      <c r="J14" s="220"/>
      <c r="K14" s="220"/>
      <c r="L14" s="220"/>
      <c r="M14" s="220"/>
      <c r="N14" s="220"/>
      <c r="O14" s="220"/>
      <c r="P14" s="221"/>
      <c r="Q14" s="90" t="s">
        <v>23</v>
      </c>
      <c r="R14" s="35"/>
      <c r="S14" s="35"/>
      <c r="T14" s="35"/>
      <c r="U14" s="35"/>
      <c r="V14" s="35"/>
      <c r="W14" s="35"/>
      <c r="X14" s="35"/>
      <c r="Y14" s="35"/>
      <c r="Z14" s="35"/>
    </row>
    <row r="15" spans="1:26" ht="40.200000000000003" customHeight="1" x14ac:dyDescent="0.3">
      <c r="A15" s="196" t="s">
        <v>161</v>
      </c>
      <c r="B15" s="197"/>
      <c r="C15" s="197"/>
      <c r="D15" s="222"/>
      <c r="E15" s="219">
        <v>100000</v>
      </c>
      <c r="F15" s="220"/>
      <c r="G15" s="220"/>
      <c r="H15" s="220"/>
      <c r="I15" s="220"/>
      <c r="J15" s="220"/>
      <c r="K15" s="220"/>
      <c r="L15" s="220"/>
      <c r="M15" s="220"/>
      <c r="N15" s="220"/>
      <c r="O15" s="220"/>
      <c r="P15" s="221"/>
      <c r="Q15" s="93" t="s">
        <v>23</v>
      </c>
      <c r="R15" s="35"/>
      <c r="S15" s="35"/>
      <c r="T15" s="35"/>
      <c r="U15" s="35"/>
      <c r="V15" s="35"/>
      <c r="W15" s="35"/>
      <c r="X15" s="35"/>
      <c r="Y15" s="35"/>
      <c r="Z15" s="35"/>
    </row>
    <row r="16" spans="1:26" ht="36.6" customHeight="1" thickBot="1" x14ac:dyDescent="0.35">
      <c r="A16" s="173" t="s">
        <v>126</v>
      </c>
      <c r="B16" s="165"/>
      <c r="C16" s="165"/>
      <c r="D16" s="169"/>
      <c r="E16" s="226">
        <v>0.23552861959748661</v>
      </c>
      <c r="F16" s="227"/>
      <c r="G16" s="227"/>
      <c r="H16" s="227"/>
      <c r="I16" s="227"/>
      <c r="J16" s="227"/>
      <c r="K16" s="227"/>
      <c r="L16" s="227"/>
      <c r="M16" s="227"/>
      <c r="N16" s="227"/>
      <c r="O16" s="227"/>
      <c r="P16" s="228"/>
      <c r="Q16" s="93" t="s">
        <v>128</v>
      </c>
      <c r="R16" s="35"/>
      <c r="S16" s="35"/>
      <c r="T16" s="35"/>
      <c r="U16" s="35"/>
      <c r="V16" s="35"/>
      <c r="W16" s="35"/>
      <c r="X16" s="35"/>
      <c r="Y16" s="35"/>
      <c r="Z16" s="35"/>
    </row>
    <row r="17" spans="1:26" ht="24" customHeight="1" x14ac:dyDescent="0.3">
      <c r="A17" s="173" t="s">
        <v>127</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65"/>
      <c r="B18" s="165"/>
      <c r="C18" s="165"/>
      <c r="D18" s="165"/>
      <c r="E18" s="113">
        <v>0.24484766139372252</v>
      </c>
      <c r="F18" s="113">
        <v>0.15626783111865714</v>
      </c>
      <c r="G18" s="113">
        <v>0.14654315487194955</v>
      </c>
      <c r="H18" s="113">
        <v>0.14654696964867839</v>
      </c>
      <c r="I18" s="113">
        <v>0.11080164320374156</v>
      </c>
      <c r="J18" s="113">
        <v>0.15207991922089326</v>
      </c>
      <c r="K18" s="113">
        <v>0.19100614172356128</v>
      </c>
      <c r="L18" s="113">
        <v>0.25509248765295478</v>
      </c>
      <c r="M18" s="113">
        <v>0.26697055214443927</v>
      </c>
      <c r="N18" s="113">
        <v>0.2219346289945629</v>
      </c>
      <c r="O18" s="113">
        <v>0.26297079075631996</v>
      </c>
      <c r="P18" s="113">
        <v>0.22377727720436297</v>
      </c>
      <c r="Q18" s="78" t="s">
        <v>128</v>
      </c>
      <c r="R18" s="35"/>
      <c r="S18" s="35"/>
      <c r="T18" s="35"/>
      <c r="U18" s="35"/>
      <c r="V18" s="35"/>
      <c r="W18" s="35"/>
      <c r="X18" s="35"/>
      <c r="Y18" s="35"/>
      <c r="Z18" s="35"/>
    </row>
    <row r="19" spans="1:26"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65"/>
      <c r="B20" s="165"/>
      <c r="C20" s="165"/>
      <c r="D20" s="169"/>
      <c r="E20" s="123">
        <v>2977</v>
      </c>
      <c r="F20" s="124">
        <v>1579</v>
      </c>
      <c r="G20" s="124">
        <v>1881</v>
      </c>
      <c r="H20" s="124">
        <v>785</v>
      </c>
      <c r="I20" s="124">
        <v>1183</v>
      </c>
      <c r="J20" s="124">
        <v>1354</v>
      </c>
      <c r="K20" s="124">
        <v>1664</v>
      </c>
      <c r="L20" s="124">
        <v>2876</v>
      </c>
      <c r="M20" s="124">
        <v>2742</v>
      </c>
      <c r="N20" s="124">
        <v>3545</v>
      </c>
      <c r="O20" s="124">
        <v>3680</v>
      </c>
      <c r="P20" s="125">
        <v>3512</v>
      </c>
      <c r="Q20" s="93" t="s">
        <v>23</v>
      </c>
      <c r="R20" s="35"/>
      <c r="S20" s="35"/>
      <c r="T20" s="35"/>
      <c r="U20" s="35"/>
      <c r="V20" s="35"/>
      <c r="W20" s="35"/>
      <c r="X20" s="35"/>
      <c r="Y20" s="35"/>
      <c r="Z20" s="35"/>
    </row>
    <row r="21" spans="1:26" ht="36.75" customHeight="1" x14ac:dyDescent="0.3">
      <c r="A21" s="173" t="s">
        <v>138</v>
      </c>
      <c r="B21" s="165"/>
      <c r="C21" s="165"/>
      <c r="D21" s="169"/>
      <c r="E21" s="219">
        <v>2750</v>
      </c>
      <c r="F21" s="220"/>
      <c r="G21" s="220"/>
      <c r="H21" s="220"/>
      <c r="I21" s="220"/>
      <c r="J21" s="220"/>
      <c r="K21" s="220"/>
      <c r="L21" s="220"/>
      <c r="M21" s="220"/>
      <c r="N21" s="220"/>
      <c r="O21" s="220"/>
      <c r="P21" s="221"/>
      <c r="Q21" s="93" t="s">
        <v>23</v>
      </c>
      <c r="R21" s="35"/>
      <c r="S21" s="35"/>
      <c r="T21" s="35"/>
      <c r="U21" s="35"/>
      <c r="V21" s="35"/>
      <c r="W21" s="35"/>
      <c r="X21" s="35"/>
      <c r="Y21" s="35"/>
      <c r="Z21" s="35"/>
    </row>
    <row r="22" spans="1:26" ht="24" customHeight="1" x14ac:dyDescent="0.3">
      <c r="A22" s="173" t="s">
        <v>129</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3" t="s">
        <v>130</v>
      </c>
      <c r="B24" s="165"/>
      <c r="C24" s="165"/>
      <c r="D24" s="169"/>
      <c r="E24" s="229">
        <v>1375</v>
      </c>
      <c r="F24" s="230"/>
      <c r="G24" s="230"/>
      <c r="H24" s="230"/>
      <c r="I24" s="230"/>
      <c r="J24" s="230"/>
      <c r="K24" s="230"/>
      <c r="L24" s="230"/>
      <c r="M24" s="230"/>
      <c r="N24" s="230"/>
      <c r="O24" s="230"/>
      <c r="P24" s="231"/>
      <c r="Q24" s="93" t="s">
        <v>23</v>
      </c>
      <c r="R24" s="35"/>
      <c r="S24" s="35"/>
      <c r="T24" s="35"/>
      <c r="U24" s="35"/>
      <c r="V24" s="35"/>
      <c r="W24" s="35"/>
      <c r="X24" s="35"/>
      <c r="Y24" s="35"/>
      <c r="Z24" s="35"/>
    </row>
    <row r="25" spans="1:26" s="146" customFormat="1" ht="36.6" customHeight="1" x14ac:dyDescent="0.3">
      <c r="A25" s="191" t="s">
        <v>162</v>
      </c>
      <c r="B25" s="192"/>
      <c r="C25" s="192"/>
      <c r="D25" s="192"/>
      <c r="E25" s="235">
        <v>150000</v>
      </c>
      <c r="F25" s="236"/>
      <c r="G25" s="236"/>
      <c r="H25" s="236"/>
      <c r="I25" s="236"/>
      <c r="J25" s="236"/>
      <c r="K25" s="236"/>
      <c r="L25" s="236"/>
      <c r="M25" s="236"/>
      <c r="N25" s="236"/>
      <c r="O25" s="236"/>
      <c r="P25" s="237"/>
      <c r="Q25" s="93" t="s">
        <v>23</v>
      </c>
      <c r="R25" s="35"/>
      <c r="S25" s="35"/>
      <c r="T25" s="35"/>
      <c r="U25" s="35"/>
      <c r="V25" s="35"/>
      <c r="W25" s="35"/>
      <c r="X25" s="35"/>
      <c r="Y25" s="35"/>
      <c r="Z25" s="35"/>
    </row>
    <row r="26" spans="1:26" ht="36.6" customHeight="1" x14ac:dyDescent="0.3">
      <c r="A26" s="174" t="s">
        <v>155</v>
      </c>
      <c r="B26" s="204"/>
      <c r="C26" s="204"/>
      <c r="D26" s="205"/>
      <c r="E26" s="232">
        <v>100000</v>
      </c>
      <c r="F26" s="233"/>
      <c r="G26" s="233"/>
      <c r="H26" s="233"/>
      <c r="I26" s="233"/>
      <c r="J26" s="233"/>
      <c r="K26" s="233"/>
      <c r="L26" s="233"/>
      <c r="M26" s="233"/>
      <c r="N26" s="233"/>
      <c r="O26" s="233"/>
      <c r="P26" s="234"/>
      <c r="Q26" s="78" t="s">
        <v>23</v>
      </c>
      <c r="R26" s="35"/>
      <c r="S26" s="35"/>
      <c r="T26" s="35"/>
      <c r="U26" s="35"/>
      <c r="V26" s="35"/>
      <c r="W26" s="35"/>
      <c r="X26" s="35"/>
      <c r="Y26" s="35"/>
      <c r="Z26" s="35"/>
    </row>
    <row r="27" spans="1:26" ht="36.6" customHeight="1" x14ac:dyDescent="0.3">
      <c r="A27" s="173" t="s">
        <v>140</v>
      </c>
      <c r="B27" s="165"/>
      <c r="C27" s="165"/>
      <c r="D27" s="165"/>
      <c r="E27" s="223">
        <v>0.20830623746421745</v>
      </c>
      <c r="F27" s="224"/>
      <c r="G27" s="224"/>
      <c r="H27" s="224"/>
      <c r="I27" s="224"/>
      <c r="J27" s="224"/>
      <c r="K27" s="224"/>
      <c r="L27" s="224"/>
      <c r="M27" s="224"/>
      <c r="N27" s="224"/>
      <c r="O27" s="224"/>
      <c r="P27" s="225"/>
      <c r="Q27" s="23" t="s">
        <v>80</v>
      </c>
      <c r="R27" s="35"/>
      <c r="S27" s="35"/>
      <c r="T27" s="35"/>
      <c r="U27" s="35"/>
      <c r="V27" s="35"/>
      <c r="W27" s="35"/>
      <c r="X27" s="35"/>
      <c r="Y27" s="35"/>
      <c r="Z27" s="35"/>
    </row>
    <row r="28" spans="1:26" ht="24" customHeight="1" x14ac:dyDescent="0.3">
      <c r="A28" s="173" t="s">
        <v>141</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65"/>
      <c r="B29" s="165"/>
      <c r="C29" s="165"/>
      <c r="D29" s="165"/>
      <c r="E29" s="42">
        <v>0.2277975678684715</v>
      </c>
      <c r="F29" s="42">
        <v>0.16329747694757171</v>
      </c>
      <c r="G29" s="42">
        <v>0.14791949309812508</v>
      </c>
      <c r="H29" s="42">
        <v>0.12114998737806655</v>
      </c>
      <c r="I29" s="42">
        <v>8.9628678778718565E-2</v>
      </c>
      <c r="J29" s="42">
        <v>0.13796705659034808</v>
      </c>
      <c r="K29" s="42">
        <v>0.18385621312005587</v>
      </c>
      <c r="L29" s="42">
        <v>0.25974562895841502</v>
      </c>
      <c r="M29" s="42">
        <v>0.29065696724454204</v>
      </c>
      <c r="N29" s="42">
        <v>0.18219635253502059</v>
      </c>
      <c r="O29" s="42">
        <v>0.25477836195579751</v>
      </c>
      <c r="P29" s="42">
        <v>0.23262898315779326</v>
      </c>
      <c r="Q29" s="23" t="s">
        <v>80</v>
      </c>
      <c r="R29" s="35"/>
      <c r="S29" s="35"/>
      <c r="T29" s="35"/>
      <c r="U29" s="35"/>
      <c r="V29" s="35"/>
      <c r="W29" s="35"/>
      <c r="X29" s="35"/>
      <c r="Y29" s="35"/>
      <c r="Z29" s="35"/>
    </row>
    <row r="30" spans="1:26" ht="24" customHeight="1" x14ac:dyDescent="0.3">
      <c r="A30" s="173" t="s">
        <v>135</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65"/>
      <c r="B31" s="165"/>
      <c r="C31" s="165"/>
      <c r="D31" s="165"/>
      <c r="E31" s="126">
        <v>4555.9513573694303</v>
      </c>
      <c r="F31" s="126">
        <v>3265.9495389514341</v>
      </c>
      <c r="G31" s="126">
        <v>2958.3898619625015</v>
      </c>
      <c r="H31" s="126">
        <v>2422.9997475613309</v>
      </c>
      <c r="I31" s="126">
        <v>1792.5735755743713</v>
      </c>
      <c r="J31" s="126">
        <v>2759.3411318069616</v>
      </c>
      <c r="K31" s="126">
        <v>3677.1242624011174</v>
      </c>
      <c r="L31" s="126">
        <v>5194.9125791683</v>
      </c>
      <c r="M31" s="126">
        <v>5813.1393448908411</v>
      </c>
      <c r="N31" s="126">
        <v>3643.9270507004117</v>
      </c>
      <c r="O31" s="126">
        <v>5095.5672391159505</v>
      </c>
      <c r="P31" s="126">
        <v>4652.5796631558651</v>
      </c>
      <c r="Q31" s="23" t="s">
        <v>23</v>
      </c>
      <c r="R31" s="35"/>
      <c r="S31" s="35"/>
      <c r="T31" s="35"/>
      <c r="U31" s="35"/>
      <c r="V31" s="35"/>
      <c r="W31" s="35"/>
      <c r="X31" s="35"/>
      <c r="Y31" s="35"/>
      <c r="Z31" s="35"/>
    </row>
    <row r="32" spans="1:26" ht="44.4" customHeight="1" x14ac:dyDescent="0.3">
      <c r="A32" s="173" t="s">
        <v>136</v>
      </c>
      <c r="B32" s="165"/>
      <c r="C32" s="165"/>
      <c r="D32" s="165"/>
      <c r="E32" s="241">
        <v>5541</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197"/>
      <c r="B34" s="197"/>
      <c r="C34" s="197"/>
      <c r="D34" s="197"/>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3">
      <c r="A35" s="173"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65"/>
      <c r="B36" s="165"/>
      <c r="C36" s="165"/>
      <c r="D36" s="165"/>
      <c r="E36" s="126">
        <v>4556</v>
      </c>
      <c r="F36" s="126">
        <v>3266</v>
      </c>
      <c r="G36" s="126">
        <v>2958</v>
      </c>
      <c r="H36" s="126">
        <v>2423</v>
      </c>
      <c r="I36" s="126">
        <v>1793</v>
      </c>
      <c r="J36" s="126">
        <v>2759</v>
      </c>
      <c r="K36" s="126">
        <v>3677</v>
      </c>
      <c r="L36" s="126">
        <v>5195</v>
      </c>
      <c r="M36" s="126">
        <v>5813</v>
      </c>
      <c r="N36" s="126">
        <v>3644</v>
      </c>
      <c r="O36" s="126">
        <v>5096</v>
      </c>
      <c r="P36" s="126">
        <v>4653</v>
      </c>
      <c r="Q36" s="23" t="s">
        <v>23</v>
      </c>
      <c r="R36" s="35"/>
      <c r="S36" s="35"/>
      <c r="T36" s="35"/>
      <c r="U36" s="35"/>
      <c r="V36" s="35"/>
      <c r="W36" s="35"/>
      <c r="X36" s="35"/>
      <c r="Y36" s="35"/>
      <c r="Z36" s="111"/>
    </row>
    <row r="37" spans="1:26" ht="43.95" customHeight="1" x14ac:dyDescent="0.3">
      <c r="A37" s="173" t="s">
        <v>142</v>
      </c>
      <c r="B37" s="165"/>
      <c r="C37" s="165"/>
      <c r="D37" s="165"/>
      <c r="E37" s="238">
        <v>4166</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70</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148</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HmvnMA37X8aMSVGp7sY3z1TRbeHe/5Vlqu8P46pMu957ul3OcWUJggSFBL4bwI/2c6bzoMmjTx1jB3mj2xeYRA==" saltValue="nxv7qWGtyZgRJML2dC6onw==" spinCount="100000" sheet="1" objects="1" scenarios="1"/>
  <dataConsolidate/>
  <mergeCells count="41">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7:P37">
    <cfRule type="cellIs" dxfId="40" priority="2" operator="greaterThan">
      <formula>$E$32</formula>
    </cfRule>
  </conditionalFormatting>
  <conditionalFormatting sqref="E34:P34">
    <cfRule type="cellIs" dxfId="39" priority="1" operator="greaterThan">
      <formula>$E$15</formula>
    </cfRule>
  </conditionalFormatting>
  <dataValidations count="3">
    <dataValidation type="whole" operator="lessThanOrEqual" allowBlank="1" showInputMessage="1" showErrorMessage="1" error="送電可能電力以下の整数値で入力してください" sqref="F34:P34" xr:uid="{8C8097D0-1FAA-406F-ADF5-B61130495FDA}">
      <formula1>$E$15</formula1>
    </dataValidation>
    <dataValidation type="whole" allowBlank="1" showInputMessage="1" showErrorMessage="1" error="期待容量以下の整数値で入力してください" sqref="E37:P37" xr:uid="{9275C6F4-0BE6-4E7D-AEF1-918994BEA962}">
      <formula1>0</formula1>
      <formula2>E32</formula2>
    </dataValidation>
    <dataValidation type="whole" operator="lessThanOrEqual" allowBlank="1" showInputMessage="1" showErrorMessage="1" error="送電可能電力以下の整数値で入力してください" sqref="E34" xr:uid="{C4160028-7A34-48D8-9F82-FC6B8205E600}">
      <formula1>$E$26</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BD01-17B6-40C3-8D0B-1E725EE7ED6B}">
  <sheetPr codeName="Sheet11">
    <tabColor theme="0" tint="-0.499984740745262"/>
    <pageSetUpPr fitToPage="1"/>
  </sheetPr>
  <dimension ref="A1:Z54"/>
  <sheetViews>
    <sheetView workbookViewId="0"/>
  </sheetViews>
  <sheetFormatPr defaultColWidth="9" defaultRowHeight="15" x14ac:dyDescent="0.3"/>
  <cols>
    <col min="1" max="4" width="5.6640625" style="1" customWidth="1"/>
    <col min="5" max="16" width="12.77734375" style="1" customWidth="1"/>
    <col min="17" max="20" width="5.6640625" style="1" customWidth="1"/>
    <col min="21" max="25" width="9" style="1"/>
    <col min="26" max="26" width="11.44140625" style="1" bestFit="1" customWidth="1"/>
    <col min="27"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2" t="str">
        <f>'記載例（合計）'!$M$11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102" t="s">
        <v>2</v>
      </c>
      <c r="R9" s="35"/>
      <c r="S9" s="35"/>
      <c r="T9" s="35"/>
      <c r="U9" s="35"/>
      <c r="V9" s="35"/>
      <c r="W9" s="35"/>
      <c r="X9" s="35"/>
      <c r="Y9" s="35"/>
      <c r="Z9" s="35"/>
    </row>
    <row r="10" spans="1:26" ht="24" customHeight="1" x14ac:dyDescent="0.3">
      <c r="A10" s="165" t="s">
        <v>3</v>
      </c>
      <c r="B10" s="165"/>
      <c r="C10" s="165"/>
      <c r="D10" s="169"/>
      <c r="E10" s="213">
        <v>0</v>
      </c>
      <c r="F10" s="214"/>
      <c r="G10" s="214"/>
      <c r="H10" s="214"/>
      <c r="I10" s="214"/>
      <c r="J10" s="214"/>
      <c r="K10" s="214"/>
      <c r="L10" s="214"/>
      <c r="M10" s="214"/>
      <c r="N10" s="214"/>
      <c r="O10" s="214"/>
      <c r="P10" s="215"/>
      <c r="Q10" s="89"/>
      <c r="R10" s="35"/>
      <c r="S10" s="35"/>
      <c r="T10" s="35"/>
      <c r="U10" s="35"/>
      <c r="V10" s="35"/>
      <c r="W10" s="35"/>
      <c r="X10" s="35"/>
      <c r="Y10" s="35"/>
      <c r="Z10" s="35"/>
    </row>
    <row r="11" spans="1:26" ht="30" customHeight="1" x14ac:dyDescent="0.3">
      <c r="A11" s="173" t="s">
        <v>4</v>
      </c>
      <c r="B11" s="173"/>
      <c r="C11" s="173"/>
      <c r="D11" s="174"/>
      <c r="E11" s="216" t="s">
        <v>152</v>
      </c>
      <c r="F11" s="217"/>
      <c r="G11" s="217"/>
      <c r="H11" s="217"/>
      <c r="I11" s="217"/>
      <c r="J11" s="217"/>
      <c r="K11" s="217"/>
      <c r="L11" s="217"/>
      <c r="M11" s="217"/>
      <c r="N11" s="217"/>
      <c r="O11" s="217"/>
      <c r="P11" s="218"/>
      <c r="Q11" s="89"/>
      <c r="R11" s="35"/>
      <c r="S11" s="35"/>
      <c r="T11" s="35"/>
      <c r="U11" s="35"/>
      <c r="V11" s="35"/>
      <c r="W11" s="35"/>
      <c r="X11" s="35"/>
      <c r="Y11" s="35"/>
      <c r="Z11" s="35"/>
    </row>
    <row r="12" spans="1:26" ht="24" customHeight="1" x14ac:dyDescent="0.3">
      <c r="A12" s="165" t="s">
        <v>5</v>
      </c>
      <c r="B12" s="165"/>
      <c r="C12" s="165"/>
      <c r="D12" s="169"/>
      <c r="E12" s="216" t="s">
        <v>53</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16" t="s">
        <v>154</v>
      </c>
      <c r="F13" s="217"/>
      <c r="G13" s="217"/>
      <c r="H13" s="217"/>
      <c r="I13" s="217"/>
      <c r="J13" s="217"/>
      <c r="K13" s="217"/>
      <c r="L13" s="217"/>
      <c r="M13" s="217"/>
      <c r="N13" s="217"/>
      <c r="O13" s="217"/>
      <c r="P13" s="218"/>
      <c r="Q13" s="89"/>
      <c r="R13" s="35"/>
      <c r="S13" s="35"/>
      <c r="T13" s="35"/>
      <c r="U13" s="35"/>
      <c r="V13" s="35"/>
      <c r="W13" s="35"/>
      <c r="X13" s="35"/>
      <c r="Y13" s="35"/>
      <c r="Z13" s="35"/>
    </row>
    <row r="14" spans="1:26" ht="24" customHeight="1" x14ac:dyDescent="0.3">
      <c r="A14" s="165" t="s">
        <v>7</v>
      </c>
      <c r="B14" s="165"/>
      <c r="C14" s="165"/>
      <c r="D14" s="169"/>
      <c r="E14" s="219">
        <v>150000</v>
      </c>
      <c r="F14" s="220"/>
      <c r="G14" s="220"/>
      <c r="H14" s="220"/>
      <c r="I14" s="220"/>
      <c r="J14" s="220"/>
      <c r="K14" s="220"/>
      <c r="L14" s="220"/>
      <c r="M14" s="220"/>
      <c r="N14" s="220"/>
      <c r="O14" s="220"/>
      <c r="P14" s="221"/>
      <c r="Q14" s="90" t="s">
        <v>23</v>
      </c>
      <c r="R14" s="35"/>
      <c r="S14" s="35"/>
      <c r="T14" s="35"/>
      <c r="U14" s="35"/>
      <c r="V14" s="35"/>
      <c r="W14" s="35"/>
      <c r="X14" s="35"/>
      <c r="Y14" s="35"/>
      <c r="Z14" s="35"/>
    </row>
    <row r="15" spans="1:26" ht="40.200000000000003" customHeight="1" x14ac:dyDescent="0.3">
      <c r="A15" s="196" t="s">
        <v>161</v>
      </c>
      <c r="B15" s="197"/>
      <c r="C15" s="197"/>
      <c r="D15" s="222"/>
      <c r="E15" s="219">
        <v>100000</v>
      </c>
      <c r="F15" s="220"/>
      <c r="G15" s="220"/>
      <c r="H15" s="220"/>
      <c r="I15" s="220"/>
      <c r="J15" s="220"/>
      <c r="K15" s="220"/>
      <c r="L15" s="220"/>
      <c r="M15" s="220"/>
      <c r="N15" s="220"/>
      <c r="O15" s="220"/>
      <c r="P15" s="221"/>
      <c r="Q15" s="93" t="s">
        <v>23</v>
      </c>
      <c r="R15" s="35"/>
      <c r="S15" s="35"/>
      <c r="T15" s="35"/>
      <c r="U15" s="35"/>
      <c r="V15" s="35"/>
      <c r="W15" s="35"/>
      <c r="X15" s="35"/>
      <c r="Y15" s="35"/>
      <c r="Z15" s="35"/>
    </row>
    <row r="16" spans="1:26" ht="36.6" customHeight="1" thickBot="1" x14ac:dyDescent="0.35">
      <c r="A16" s="173" t="s">
        <v>126</v>
      </c>
      <c r="B16" s="165"/>
      <c r="C16" s="165"/>
      <c r="D16" s="169"/>
      <c r="E16" s="226">
        <v>0.47241918644635772</v>
      </c>
      <c r="F16" s="227"/>
      <c r="G16" s="227"/>
      <c r="H16" s="227"/>
      <c r="I16" s="227"/>
      <c r="J16" s="227"/>
      <c r="K16" s="227"/>
      <c r="L16" s="227"/>
      <c r="M16" s="227"/>
      <c r="N16" s="227"/>
      <c r="O16" s="227"/>
      <c r="P16" s="228"/>
      <c r="Q16" s="93" t="s">
        <v>128</v>
      </c>
      <c r="R16" s="35"/>
      <c r="S16" s="35"/>
      <c r="T16" s="35"/>
      <c r="U16" s="35"/>
      <c r="V16" s="35"/>
      <c r="W16" s="35"/>
      <c r="X16" s="35"/>
      <c r="Y16" s="35"/>
      <c r="Z16" s="35"/>
    </row>
    <row r="17" spans="1:26" ht="24" customHeight="1" x14ac:dyDescent="0.3">
      <c r="A17" s="173" t="s">
        <v>127</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65"/>
      <c r="B18" s="165"/>
      <c r="C18" s="165"/>
      <c r="D18" s="165"/>
      <c r="E18" s="113">
        <v>0.41977306838294109</v>
      </c>
      <c r="F18" s="113">
        <v>0.69101983860834493</v>
      </c>
      <c r="G18" s="113">
        <v>0.56416212570247037</v>
      </c>
      <c r="H18" s="113">
        <v>0.42122130014391296</v>
      </c>
      <c r="I18" s="113">
        <v>0.44890356609580911</v>
      </c>
      <c r="J18" s="113">
        <v>0.37691774600004241</v>
      </c>
      <c r="K18" s="113">
        <v>0.35670088459714544</v>
      </c>
      <c r="L18" s="113">
        <v>0.34588614793754086</v>
      </c>
      <c r="M18" s="113">
        <v>0.32862824298032811</v>
      </c>
      <c r="N18" s="113">
        <v>0.29220270814934396</v>
      </c>
      <c r="O18" s="113">
        <v>0.27354390103200849</v>
      </c>
      <c r="P18" s="113">
        <v>0.25247425347787522</v>
      </c>
      <c r="Q18" s="78" t="s">
        <v>128</v>
      </c>
      <c r="R18" s="35"/>
      <c r="S18" s="35"/>
      <c r="T18" s="35"/>
      <c r="U18" s="35"/>
      <c r="V18" s="35"/>
      <c r="W18" s="35"/>
      <c r="X18" s="35"/>
      <c r="Y18" s="35"/>
      <c r="Z18" s="35"/>
    </row>
    <row r="19" spans="1:26"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65"/>
      <c r="B20" s="165"/>
      <c r="C20" s="165"/>
      <c r="D20" s="169"/>
      <c r="E20" s="123">
        <v>5204</v>
      </c>
      <c r="F20" s="124">
        <v>5840</v>
      </c>
      <c r="G20" s="124">
        <v>5644</v>
      </c>
      <c r="H20" s="124">
        <v>5981</v>
      </c>
      <c r="I20" s="124">
        <v>4793</v>
      </c>
      <c r="J20" s="124">
        <v>4323</v>
      </c>
      <c r="K20" s="124">
        <v>3269</v>
      </c>
      <c r="L20" s="124">
        <v>3030</v>
      </c>
      <c r="M20" s="124">
        <v>3463</v>
      </c>
      <c r="N20" s="124">
        <v>3383</v>
      </c>
      <c r="O20" s="124">
        <v>3656</v>
      </c>
      <c r="P20" s="125">
        <v>4256</v>
      </c>
      <c r="Q20" s="93" t="s">
        <v>23</v>
      </c>
      <c r="R20" s="35"/>
      <c r="S20" s="35"/>
      <c r="T20" s="35"/>
      <c r="U20" s="35"/>
      <c r="V20" s="35"/>
      <c r="W20" s="35"/>
      <c r="X20" s="35"/>
      <c r="Y20" s="35"/>
      <c r="Z20" s="35"/>
    </row>
    <row r="21" spans="1:26" ht="36.75" customHeight="1" x14ac:dyDescent="0.3">
      <c r="A21" s="173" t="s">
        <v>138</v>
      </c>
      <c r="B21" s="165"/>
      <c r="C21" s="165"/>
      <c r="D21" s="169"/>
      <c r="E21" s="219">
        <v>5232</v>
      </c>
      <c r="F21" s="220"/>
      <c r="G21" s="220"/>
      <c r="H21" s="220"/>
      <c r="I21" s="220"/>
      <c r="J21" s="220"/>
      <c r="K21" s="220"/>
      <c r="L21" s="220"/>
      <c r="M21" s="220"/>
      <c r="N21" s="220"/>
      <c r="O21" s="220"/>
      <c r="P21" s="221"/>
      <c r="Q21" s="93" t="s">
        <v>23</v>
      </c>
      <c r="R21" s="35"/>
      <c r="S21" s="35"/>
      <c r="T21" s="35"/>
      <c r="U21" s="35"/>
      <c r="V21" s="35"/>
      <c r="W21" s="35"/>
      <c r="X21" s="35"/>
      <c r="Y21" s="35"/>
      <c r="Z21" s="35"/>
    </row>
    <row r="22" spans="1:26" ht="24" customHeight="1" x14ac:dyDescent="0.3">
      <c r="A22" s="173" t="s">
        <v>129</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3" t="s">
        <v>130</v>
      </c>
      <c r="B24" s="165"/>
      <c r="C24" s="165"/>
      <c r="D24" s="169"/>
      <c r="E24" s="229">
        <v>2616</v>
      </c>
      <c r="F24" s="230"/>
      <c r="G24" s="230"/>
      <c r="H24" s="230"/>
      <c r="I24" s="230"/>
      <c r="J24" s="230"/>
      <c r="K24" s="230"/>
      <c r="L24" s="230"/>
      <c r="M24" s="230"/>
      <c r="N24" s="230"/>
      <c r="O24" s="230"/>
      <c r="P24" s="231"/>
      <c r="Q24" s="93" t="s">
        <v>23</v>
      </c>
      <c r="R24" s="35"/>
      <c r="S24" s="35"/>
      <c r="T24" s="35"/>
      <c r="U24" s="35"/>
      <c r="V24" s="35"/>
      <c r="W24" s="35"/>
      <c r="X24" s="35"/>
      <c r="Y24" s="35"/>
      <c r="Z24" s="35"/>
    </row>
    <row r="25" spans="1:26" s="146" customFormat="1" ht="36.6" customHeight="1" x14ac:dyDescent="0.3">
      <c r="A25" s="191" t="s">
        <v>162</v>
      </c>
      <c r="B25" s="192"/>
      <c r="C25" s="192"/>
      <c r="D25" s="192"/>
      <c r="E25" s="235">
        <v>150000</v>
      </c>
      <c r="F25" s="236"/>
      <c r="G25" s="236"/>
      <c r="H25" s="236"/>
      <c r="I25" s="236"/>
      <c r="J25" s="236"/>
      <c r="K25" s="236"/>
      <c r="L25" s="236"/>
      <c r="M25" s="236"/>
      <c r="N25" s="236"/>
      <c r="O25" s="236"/>
      <c r="P25" s="237"/>
      <c r="Q25" s="93" t="s">
        <v>23</v>
      </c>
      <c r="R25" s="35"/>
      <c r="S25" s="35"/>
      <c r="T25" s="35"/>
      <c r="U25" s="35"/>
      <c r="V25" s="35"/>
      <c r="W25" s="35"/>
      <c r="X25" s="35"/>
      <c r="Y25" s="35"/>
      <c r="Z25" s="35"/>
    </row>
    <row r="26" spans="1:26" ht="36.6" customHeight="1" x14ac:dyDescent="0.3">
      <c r="A26" s="174" t="s">
        <v>155</v>
      </c>
      <c r="B26" s="204"/>
      <c r="C26" s="204"/>
      <c r="D26" s="205"/>
      <c r="E26" s="232">
        <v>100000</v>
      </c>
      <c r="F26" s="233"/>
      <c r="G26" s="233"/>
      <c r="H26" s="233"/>
      <c r="I26" s="233"/>
      <c r="J26" s="233"/>
      <c r="K26" s="233"/>
      <c r="L26" s="233"/>
      <c r="M26" s="233"/>
      <c r="N26" s="233"/>
      <c r="O26" s="233"/>
      <c r="P26" s="234"/>
      <c r="Q26" s="78" t="s">
        <v>23</v>
      </c>
      <c r="R26" s="35"/>
      <c r="S26" s="35"/>
      <c r="T26" s="35"/>
      <c r="U26" s="35"/>
      <c r="V26" s="35"/>
      <c r="W26" s="35"/>
      <c r="X26" s="35"/>
      <c r="Y26" s="35"/>
      <c r="Z26" s="35"/>
    </row>
    <row r="27" spans="1:26" ht="36.6" customHeight="1" x14ac:dyDescent="0.3">
      <c r="A27" s="173" t="s">
        <v>140</v>
      </c>
      <c r="B27" s="165"/>
      <c r="C27" s="165"/>
      <c r="D27" s="165"/>
      <c r="E27" s="223">
        <v>0.44526893390290306</v>
      </c>
      <c r="F27" s="224"/>
      <c r="G27" s="224"/>
      <c r="H27" s="224"/>
      <c r="I27" s="224"/>
      <c r="J27" s="224"/>
      <c r="K27" s="224"/>
      <c r="L27" s="224"/>
      <c r="M27" s="224"/>
      <c r="N27" s="224"/>
      <c r="O27" s="224"/>
      <c r="P27" s="225"/>
      <c r="Q27" s="23" t="s">
        <v>80</v>
      </c>
      <c r="R27" s="35"/>
      <c r="S27" s="35"/>
      <c r="T27" s="35"/>
      <c r="U27" s="35"/>
      <c r="V27" s="35"/>
      <c r="W27" s="35"/>
      <c r="X27" s="35"/>
      <c r="Y27" s="35"/>
      <c r="Z27" s="35"/>
    </row>
    <row r="28" spans="1:26" ht="24" customHeight="1" x14ac:dyDescent="0.3">
      <c r="A28" s="173" t="s">
        <v>141</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65"/>
      <c r="B29" s="165"/>
      <c r="C29" s="165"/>
      <c r="D29" s="165"/>
      <c r="E29" s="42">
        <v>0.39902672910538373</v>
      </c>
      <c r="F29" s="42">
        <v>0.67442735162016987</v>
      </c>
      <c r="G29" s="42">
        <v>0.55108926832203076</v>
      </c>
      <c r="H29" s="42">
        <v>0.38072867617059719</v>
      </c>
      <c r="I29" s="42">
        <v>0.40643381355835584</v>
      </c>
      <c r="J29" s="42">
        <v>0.34157966831506009</v>
      </c>
      <c r="K29" s="42">
        <v>0.31683989883896707</v>
      </c>
      <c r="L29" s="42">
        <v>0.30708864096979172</v>
      </c>
      <c r="M29" s="42">
        <v>0.31105566860620576</v>
      </c>
      <c r="N29" s="42">
        <v>0.2595532830332265</v>
      </c>
      <c r="O29" s="42">
        <v>0.25302574068815292</v>
      </c>
      <c r="P29" s="42">
        <v>0.25252360854971995</v>
      </c>
      <c r="Q29" s="23" t="s">
        <v>80</v>
      </c>
      <c r="R29" s="35"/>
      <c r="S29" s="35"/>
      <c r="T29" s="35"/>
      <c r="U29" s="35"/>
      <c r="V29" s="35"/>
      <c r="W29" s="35"/>
      <c r="X29" s="35"/>
      <c r="Y29" s="35"/>
      <c r="Z29" s="35"/>
    </row>
    <row r="30" spans="1:26" ht="24" customHeight="1" x14ac:dyDescent="0.3">
      <c r="A30" s="173" t="s">
        <v>135</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65"/>
      <c r="B31" s="165"/>
      <c r="C31" s="165"/>
      <c r="D31" s="165"/>
      <c r="E31" s="126">
        <v>7980.5345821076744</v>
      </c>
      <c r="F31" s="126">
        <v>13488.547032403398</v>
      </c>
      <c r="G31" s="126">
        <v>11021.785366440616</v>
      </c>
      <c r="H31" s="126">
        <v>7614.5735234119438</v>
      </c>
      <c r="I31" s="126">
        <v>8128.6762711671181</v>
      </c>
      <c r="J31" s="126">
        <v>6831.593366301202</v>
      </c>
      <c r="K31" s="126">
        <v>6336.7979767793413</v>
      </c>
      <c r="L31" s="126">
        <v>6141.7728193958346</v>
      </c>
      <c r="M31" s="126">
        <v>6221.1133721241149</v>
      </c>
      <c r="N31" s="126">
        <v>5191.0656606645298</v>
      </c>
      <c r="O31" s="126">
        <v>5060.5148137630586</v>
      </c>
      <c r="P31" s="126">
        <v>5050.4721709943988</v>
      </c>
      <c r="Q31" s="23" t="s">
        <v>23</v>
      </c>
      <c r="R31" s="35"/>
      <c r="S31" s="35"/>
      <c r="T31" s="35"/>
      <c r="U31" s="35"/>
      <c r="V31" s="35"/>
      <c r="W31" s="35"/>
      <c r="X31" s="35"/>
      <c r="Y31" s="35"/>
      <c r="Z31" s="35"/>
    </row>
    <row r="32" spans="1:26" ht="44.4" customHeight="1" x14ac:dyDescent="0.3">
      <c r="A32" s="173" t="s">
        <v>136</v>
      </c>
      <c r="B32" s="165"/>
      <c r="C32" s="165"/>
      <c r="D32" s="165"/>
      <c r="E32" s="241">
        <v>11521</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197"/>
      <c r="B34" s="197"/>
      <c r="C34" s="197"/>
      <c r="D34" s="197"/>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3">
      <c r="A35" s="173"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65"/>
      <c r="B36" s="165"/>
      <c r="C36" s="165"/>
      <c r="D36" s="165"/>
      <c r="E36" s="126">
        <v>3990</v>
      </c>
      <c r="F36" s="126">
        <v>13489</v>
      </c>
      <c r="G36" s="126">
        <v>16533</v>
      </c>
      <c r="H36" s="126">
        <v>1523</v>
      </c>
      <c r="I36" s="126">
        <v>1626</v>
      </c>
      <c r="J36" s="126">
        <v>1366</v>
      </c>
      <c r="K36" s="126">
        <v>1267</v>
      </c>
      <c r="L36" s="126">
        <v>1228</v>
      </c>
      <c r="M36" s="126">
        <v>1244</v>
      </c>
      <c r="N36" s="126">
        <v>1038</v>
      </c>
      <c r="O36" s="126">
        <v>1012</v>
      </c>
      <c r="P36" s="126">
        <v>1010</v>
      </c>
      <c r="Q36" s="23" t="s">
        <v>23</v>
      </c>
      <c r="R36" s="35"/>
      <c r="S36" s="35"/>
      <c r="T36" s="35"/>
      <c r="U36" s="35"/>
      <c r="V36" s="35"/>
      <c r="W36" s="35"/>
      <c r="X36" s="35"/>
      <c r="Y36" s="35"/>
      <c r="Z36" s="111"/>
    </row>
    <row r="37" spans="1:26" ht="43.95" customHeight="1" x14ac:dyDescent="0.3">
      <c r="A37" s="173" t="s">
        <v>142</v>
      </c>
      <c r="B37" s="165"/>
      <c r="C37" s="165"/>
      <c r="D37" s="165"/>
      <c r="E37" s="238">
        <v>3562</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143</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146</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pp756yo/OpIQVDzoiiS4tlEcEClS6WrDvkx0RvyWuNW1jFCcOW8IoojETFZBRoxTNXVGNIYO7RietNz+g6+odg==" saltValue="Z6WcTDDqL2AKU1njXxs/Gg==" spinCount="100000" sheet="1" objects="1" scenarios="1"/>
  <dataConsolidate/>
  <mergeCells count="41">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7:P37">
    <cfRule type="cellIs" dxfId="38" priority="2" operator="greaterThan">
      <formula>$E$32</formula>
    </cfRule>
  </conditionalFormatting>
  <conditionalFormatting sqref="E34:P34">
    <cfRule type="cellIs" dxfId="37"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A7133245-EDD7-4D74-8C7F-0AEFD2589464}">
      <formula1>$E$26</formula1>
    </dataValidation>
    <dataValidation type="whole" allowBlank="1" showInputMessage="1" showErrorMessage="1" error="期待容量以下の整数値で入力してください" sqref="E37:P37" xr:uid="{AE3F9E49-F44B-40EF-8014-AD66CE9A2665}">
      <formula1>0</formula1>
      <formula2>E32</formula2>
    </dataValidation>
    <dataValidation type="whole" operator="lessThanOrEqual" allowBlank="1" showInputMessage="1" showErrorMessage="1" error="送電可能電力以下の整数値で入力してください" sqref="F34:P34" xr:uid="{79EF9E79-FE9C-4CEA-84C9-5B49D5D82EC5}">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codeName="Sheet13">
    <tabColor rgb="FF0000FF"/>
    <pageSetUpPr fitToPage="1"/>
  </sheetPr>
  <dimension ref="A1:Z48"/>
  <sheetViews>
    <sheetView tabSelected="1" zoomScale="60" zoomScaleNormal="60" workbookViewId="0">
      <selection activeCell="X6" sqref="X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t="s">
        <v>169</v>
      </c>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40</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2" x14ac:dyDescent="0.3">
      <c r="A8" s="106" t="s">
        <v>156</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8.600000000000001" x14ac:dyDescent="0.3">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2" x14ac:dyDescent="0.3">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2" x14ac:dyDescent="0.3">
      <c r="A11" s="86"/>
      <c r="B11" s="86"/>
      <c r="C11" s="86"/>
      <c r="D11" s="86"/>
      <c r="E11" s="86"/>
      <c r="F11" s="86"/>
      <c r="G11" s="86"/>
      <c r="H11" s="86"/>
      <c r="I11" s="86"/>
      <c r="J11" s="86"/>
      <c r="K11" s="86"/>
      <c r="L11" s="86"/>
      <c r="M11" s="164" t="s">
        <v>75</v>
      </c>
      <c r="N11" s="164"/>
      <c r="O11" s="164"/>
      <c r="P11" s="164"/>
      <c r="Q11" s="164"/>
      <c r="R11" s="35"/>
      <c r="S11" s="35"/>
      <c r="T11" s="35"/>
      <c r="U11" s="35"/>
      <c r="V11" s="35"/>
      <c r="W11" s="35"/>
      <c r="X11" s="35"/>
      <c r="Y11" s="35"/>
      <c r="Z11" s="35"/>
    </row>
    <row r="12" spans="1:26" ht="24" customHeight="1" thickBot="1" x14ac:dyDescent="0.35">
      <c r="A12" s="165" t="s">
        <v>1</v>
      </c>
      <c r="B12" s="165"/>
      <c r="C12" s="165"/>
      <c r="D12" s="165"/>
      <c r="E12" s="166" t="s">
        <v>24</v>
      </c>
      <c r="F12" s="167"/>
      <c r="G12" s="167"/>
      <c r="H12" s="167"/>
      <c r="I12" s="167"/>
      <c r="J12" s="167"/>
      <c r="K12" s="167"/>
      <c r="L12" s="167"/>
      <c r="M12" s="167"/>
      <c r="N12" s="167"/>
      <c r="O12" s="167"/>
      <c r="P12" s="168"/>
      <c r="Q12" s="82" t="s">
        <v>2</v>
      </c>
      <c r="R12" s="35"/>
      <c r="S12" s="35"/>
      <c r="T12" s="35"/>
      <c r="U12" s="35"/>
      <c r="V12" s="35"/>
      <c r="W12" s="35"/>
      <c r="X12" s="35"/>
      <c r="Y12" s="35"/>
      <c r="Z12" s="35"/>
    </row>
    <row r="13" spans="1:26" ht="24" customHeight="1" x14ac:dyDescent="0.3">
      <c r="A13" s="165" t="s">
        <v>3</v>
      </c>
      <c r="B13" s="165"/>
      <c r="C13" s="165"/>
      <c r="D13" s="169"/>
      <c r="E13" s="170"/>
      <c r="F13" s="171"/>
      <c r="G13" s="171"/>
      <c r="H13" s="171"/>
      <c r="I13" s="171"/>
      <c r="J13" s="171"/>
      <c r="K13" s="171"/>
      <c r="L13" s="171"/>
      <c r="M13" s="171"/>
      <c r="N13" s="171"/>
      <c r="O13" s="171"/>
      <c r="P13" s="172"/>
      <c r="Q13" s="89"/>
      <c r="R13" s="35"/>
      <c r="S13" s="35"/>
      <c r="T13" s="35"/>
      <c r="U13" s="35"/>
      <c r="V13" s="35"/>
      <c r="W13" s="35"/>
      <c r="X13" s="35"/>
      <c r="Y13" s="35"/>
      <c r="Z13" s="35"/>
    </row>
    <row r="14" spans="1:26" ht="30" customHeight="1" x14ac:dyDescent="0.3">
      <c r="A14" s="173" t="s">
        <v>4</v>
      </c>
      <c r="B14" s="173"/>
      <c r="C14" s="173"/>
      <c r="D14" s="174"/>
      <c r="E14" s="175"/>
      <c r="F14" s="176"/>
      <c r="G14" s="176"/>
      <c r="H14" s="176"/>
      <c r="I14" s="176"/>
      <c r="J14" s="176"/>
      <c r="K14" s="176"/>
      <c r="L14" s="176"/>
      <c r="M14" s="176"/>
      <c r="N14" s="176"/>
      <c r="O14" s="176"/>
      <c r="P14" s="177"/>
      <c r="Q14" s="89"/>
      <c r="R14" s="35"/>
      <c r="S14" s="35"/>
      <c r="T14" s="35"/>
      <c r="U14" s="35"/>
      <c r="V14" s="35"/>
      <c r="W14" s="35"/>
      <c r="X14" s="35"/>
      <c r="Y14" s="35"/>
      <c r="Z14" s="35"/>
    </row>
    <row r="15" spans="1:26" ht="24" customHeight="1" x14ac:dyDescent="0.3">
      <c r="A15" s="165" t="s">
        <v>5</v>
      </c>
      <c r="B15" s="165"/>
      <c r="C15" s="165"/>
      <c r="D15" s="169"/>
      <c r="E15" s="175"/>
      <c r="F15" s="176"/>
      <c r="G15" s="176"/>
      <c r="H15" s="176"/>
      <c r="I15" s="176"/>
      <c r="J15" s="176"/>
      <c r="K15" s="176"/>
      <c r="L15" s="176"/>
      <c r="M15" s="176"/>
      <c r="N15" s="176"/>
      <c r="O15" s="176"/>
      <c r="P15" s="177"/>
      <c r="Q15" s="89"/>
      <c r="R15" s="35"/>
      <c r="S15" s="35"/>
      <c r="T15" s="35"/>
      <c r="U15" s="35"/>
      <c r="V15" s="35"/>
      <c r="W15" s="35"/>
      <c r="X15" s="35"/>
      <c r="Y15" s="35"/>
      <c r="Z15" s="35"/>
    </row>
    <row r="16" spans="1:26" ht="24" customHeight="1" x14ac:dyDescent="0.3">
      <c r="A16" s="165" t="s">
        <v>6</v>
      </c>
      <c r="B16" s="165"/>
      <c r="C16" s="165"/>
      <c r="D16" s="169"/>
      <c r="E16" s="175"/>
      <c r="F16" s="176"/>
      <c r="G16" s="176"/>
      <c r="H16" s="176"/>
      <c r="I16" s="176"/>
      <c r="J16" s="176"/>
      <c r="K16" s="176"/>
      <c r="L16" s="176"/>
      <c r="M16" s="176"/>
      <c r="N16" s="176"/>
      <c r="O16" s="176"/>
      <c r="P16" s="177"/>
      <c r="Q16" s="89"/>
      <c r="R16" s="35"/>
      <c r="S16" s="35"/>
      <c r="T16" s="35"/>
      <c r="U16" s="35"/>
      <c r="V16" s="35"/>
      <c r="W16" s="35"/>
      <c r="X16" s="35"/>
      <c r="Y16" s="35"/>
      <c r="Z16" s="35"/>
    </row>
    <row r="17" spans="1:26" ht="24" customHeight="1" x14ac:dyDescent="0.3">
      <c r="A17" s="165" t="s">
        <v>7</v>
      </c>
      <c r="B17" s="165"/>
      <c r="C17" s="165"/>
      <c r="D17" s="169"/>
      <c r="E17" s="178"/>
      <c r="F17" s="179"/>
      <c r="G17" s="179"/>
      <c r="H17" s="179"/>
      <c r="I17" s="179"/>
      <c r="J17" s="179"/>
      <c r="K17" s="179"/>
      <c r="L17" s="179"/>
      <c r="M17" s="179"/>
      <c r="N17" s="179"/>
      <c r="O17" s="179"/>
      <c r="P17" s="180"/>
      <c r="Q17" s="90" t="s">
        <v>23</v>
      </c>
      <c r="R17" s="35"/>
      <c r="S17" s="35"/>
      <c r="T17" s="35"/>
      <c r="U17" s="35"/>
      <c r="V17" s="35"/>
      <c r="W17" s="35"/>
      <c r="X17" s="35"/>
      <c r="Y17" s="35"/>
      <c r="Z17" s="35"/>
    </row>
    <row r="18" spans="1:26" ht="39" customHeight="1" thickBot="1" x14ac:dyDescent="0.35">
      <c r="A18" s="173" t="s">
        <v>161</v>
      </c>
      <c r="B18" s="165"/>
      <c r="C18" s="165"/>
      <c r="D18" s="169"/>
      <c r="E18" s="181"/>
      <c r="F18" s="182"/>
      <c r="G18" s="182"/>
      <c r="H18" s="182"/>
      <c r="I18" s="182"/>
      <c r="J18" s="182"/>
      <c r="K18" s="182"/>
      <c r="L18" s="182"/>
      <c r="M18" s="182"/>
      <c r="N18" s="182"/>
      <c r="O18" s="182"/>
      <c r="P18" s="183"/>
      <c r="Q18" s="90" t="s">
        <v>23</v>
      </c>
      <c r="R18" s="35"/>
      <c r="S18" s="35"/>
      <c r="T18" s="35"/>
      <c r="U18" s="35"/>
      <c r="V18" s="35"/>
      <c r="W18" s="35"/>
      <c r="X18" s="35"/>
      <c r="Y18" s="35"/>
      <c r="Z18" s="35"/>
    </row>
    <row r="19" spans="1:26" ht="24" customHeight="1" x14ac:dyDescent="0.3">
      <c r="A19" s="169" t="s">
        <v>42</v>
      </c>
      <c r="B19" s="184"/>
      <c r="C19" s="184"/>
      <c r="D19" s="184"/>
      <c r="E19" s="185" t="s">
        <v>144</v>
      </c>
      <c r="F19" s="186"/>
      <c r="G19" s="186"/>
      <c r="H19" s="186"/>
      <c r="I19" s="186"/>
      <c r="J19" s="186"/>
      <c r="K19" s="186"/>
      <c r="L19" s="186"/>
      <c r="M19" s="186"/>
      <c r="N19" s="186"/>
      <c r="O19" s="186"/>
      <c r="P19" s="187"/>
      <c r="Q19" s="90" t="s">
        <v>23</v>
      </c>
      <c r="R19" s="35"/>
      <c r="S19" s="35"/>
      <c r="T19" s="35"/>
      <c r="U19" s="35"/>
      <c r="V19" s="35"/>
      <c r="W19" s="35"/>
      <c r="X19" s="35"/>
      <c r="Y19" s="35"/>
      <c r="Z19" s="35"/>
    </row>
    <row r="20" spans="1:26" ht="24" customHeight="1" x14ac:dyDescent="0.3">
      <c r="A20" s="173" t="s">
        <v>131</v>
      </c>
      <c r="B20" s="165"/>
      <c r="C20" s="165"/>
      <c r="D20" s="169"/>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3">
      <c r="A21" s="165"/>
      <c r="B21" s="165"/>
      <c r="C21" s="165"/>
      <c r="D21" s="169"/>
      <c r="E21" s="128">
        <f>'【調達AX】入力(太陽光)'!E20+'【調達AX】入力(風力)'!E20+'【調達AX】入力(水力)'!E20</f>
        <v>0</v>
      </c>
      <c r="F21" s="126">
        <f>'【調達AX】入力(太陽光)'!F20+'【調達AX】入力(風力)'!F20+'【調達AX】入力(水力)'!F20</f>
        <v>0</v>
      </c>
      <c r="G21" s="126">
        <f>'【調達AX】入力(太陽光)'!G20+'【調達AX】入力(風力)'!G20+'【調達AX】入力(水力)'!G20</f>
        <v>0</v>
      </c>
      <c r="H21" s="126">
        <f>'【調達AX】入力(太陽光)'!H20+'【調達AX】入力(風力)'!H20+'【調達AX】入力(水力)'!H20</f>
        <v>0</v>
      </c>
      <c r="I21" s="126">
        <f>'【調達AX】入力(太陽光)'!I20+'【調達AX】入力(風力)'!I20+'【調達AX】入力(水力)'!I20</f>
        <v>0</v>
      </c>
      <c r="J21" s="126">
        <f>'【調達AX】入力(太陽光)'!J20+'【調達AX】入力(風力)'!J20+'【調達AX】入力(水力)'!J20</f>
        <v>0</v>
      </c>
      <c r="K21" s="126">
        <f>'【調達AX】入力(太陽光)'!K20+'【調達AX】入力(風力)'!K20+'【調達AX】入力(水力)'!K20</f>
        <v>0</v>
      </c>
      <c r="L21" s="126">
        <f>'【調達AX】入力(太陽光)'!L20+'【調達AX】入力(風力)'!L20+'【調達AX】入力(水力)'!L20</f>
        <v>0</v>
      </c>
      <c r="M21" s="126">
        <f>'【調達AX】入力(太陽光)'!M20+'【調達AX】入力(風力)'!M20+'【調達AX】入力(水力)'!M20</f>
        <v>0</v>
      </c>
      <c r="N21" s="126">
        <f>'【調達AX】入力(太陽光)'!N20+'【調達AX】入力(風力)'!N20+'【調達AX】入力(水力)'!N20</f>
        <v>0</v>
      </c>
      <c r="O21" s="126">
        <f>'【調達AX】入力(太陽光)'!O20+'【調達AX】入力(風力)'!O20+'【調達AX】入力(水力)'!O20</f>
        <v>0</v>
      </c>
      <c r="P21" s="129">
        <f>'【調達AX】入力(太陽光)'!P20+'【調達AX】入力(風力)'!P20+'【調達AX】入力(水力)'!P20</f>
        <v>0</v>
      </c>
      <c r="Q21" s="90" t="s">
        <v>23</v>
      </c>
      <c r="R21" s="35"/>
      <c r="S21" s="35"/>
      <c r="T21" s="35"/>
      <c r="U21" s="35"/>
      <c r="V21" s="35"/>
      <c r="W21" s="35"/>
      <c r="X21" s="35"/>
      <c r="Y21" s="35"/>
      <c r="Z21" s="35"/>
    </row>
    <row r="22" spans="1:26" ht="37.950000000000003" customHeight="1" x14ac:dyDescent="0.3">
      <c r="A22" s="173" t="s">
        <v>138</v>
      </c>
      <c r="B22" s="165"/>
      <c r="C22" s="165"/>
      <c r="D22" s="169"/>
      <c r="E22" s="244">
        <f>'【調達AX】入力(太陽光)'!E21:P21+'【調達AX】入力(風力)'!E21:P21+'【調達AX】入力(水力)'!E21:P21</f>
        <v>0</v>
      </c>
      <c r="F22" s="245"/>
      <c r="G22" s="245"/>
      <c r="H22" s="245"/>
      <c r="I22" s="245"/>
      <c r="J22" s="245"/>
      <c r="K22" s="245"/>
      <c r="L22" s="245"/>
      <c r="M22" s="245"/>
      <c r="N22" s="245"/>
      <c r="O22" s="245"/>
      <c r="P22" s="246"/>
      <c r="Q22" s="90" t="s">
        <v>23</v>
      </c>
      <c r="R22" s="35"/>
      <c r="S22" s="35"/>
      <c r="T22" s="35"/>
      <c r="U22" s="35"/>
      <c r="V22" s="35"/>
      <c r="W22" s="35"/>
      <c r="X22" s="35"/>
      <c r="Y22" s="35"/>
      <c r="Z22" s="35"/>
    </row>
    <row r="23" spans="1:26" ht="24" customHeight="1" x14ac:dyDescent="0.3">
      <c r="A23" s="173" t="s">
        <v>129</v>
      </c>
      <c r="B23" s="165"/>
      <c r="C23" s="165"/>
      <c r="D23" s="169"/>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3">
      <c r="A24" s="165"/>
      <c r="B24" s="165"/>
      <c r="C24" s="165"/>
      <c r="D24" s="169"/>
      <c r="E24" s="128">
        <f>'【調達AX】入力(太陽光)'!E23+'【調達AX】入力(風力)'!E23+'【調達AX】入力(水力)'!E23</f>
        <v>0</v>
      </c>
      <c r="F24" s="126">
        <f>'【調達AX】入力(太陽光)'!F23+'【調達AX】入力(風力)'!F23+'【調達AX】入力(水力)'!F23</f>
        <v>0</v>
      </c>
      <c r="G24" s="126">
        <f>'【調達AX】入力(太陽光)'!G23+'【調達AX】入力(風力)'!G23+'【調達AX】入力(水力)'!G23</f>
        <v>0</v>
      </c>
      <c r="H24" s="126">
        <f>'【調達AX】入力(太陽光)'!H23+'【調達AX】入力(風力)'!H23+'【調達AX】入力(水力)'!H23</f>
        <v>0</v>
      </c>
      <c r="I24" s="126">
        <f>'【調達AX】入力(太陽光)'!I23+'【調達AX】入力(風力)'!I23+'【調達AX】入力(水力)'!I23</f>
        <v>0</v>
      </c>
      <c r="J24" s="126">
        <f>'【調達AX】入力(太陽光)'!J23+'【調達AX】入力(風力)'!J23+'【調達AX】入力(水力)'!J23</f>
        <v>0</v>
      </c>
      <c r="K24" s="126">
        <f>'【調達AX】入力(太陽光)'!K23+'【調達AX】入力(風力)'!K23+'【調達AX】入力(水力)'!K23</f>
        <v>0</v>
      </c>
      <c r="L24" s="126">
        <f>'【調達AX】入力(太陽光)'!L23+'【調達AX】入力(風力)'!L23+'【調達AX】入力(水力)'!L23</f>
        <v>0</v>
      </c>
      <c r="M24" s="126">
        <f>'【調達AX】入力(太陽光)'!M23+'【調達AX】入力(風力)'!M23+'【調達AX】入力(水力)'!M23</f>
        <v>0</v>
      </c>
      <c r="N24" s="126">
        <f>'【調達AX】入力(太陽光)'!N23+'【調達AX】入力(風力)'!N23+'【調達AX】入力(水力)'!N23</f>
        <v>0</v>
      </c>
      <c r="O24" s="126">
        <f>'【調達AX】入力(太陽光)'!O23+'【調達AX】入力(風力)'!O23+'【調達AX】入力(水力)'!O23</f>
        <v>0</v>
      </c>
      <c r="P24" s="129">
        <f>'【調達AX】入力(太陽光)'!P23+'【調達AX】入力(風力)'!P23+'【調達AX】入力(水力)'!P23</f>
        <v>0</v>
      </c>
      <c r="Q24" s="90" t="s">
        <v>23</v>
      </c>
      <c r="R24" s="35"/>
      <c r="S24" s="35"/>
      <c r="T24" s="35"/>
      <c r="U24" s="35"/>
      <c r="V24" s="35"/>
      <c r="W24" s="35"/>
      <c r="X24" s="35"/>
      <c r="Y24" s="35"/>
      <c r="Z24" s="35"/>
    </row>
    <row r="25" spans="1:26" ht="40.950000000000003" customHeight="1" x14ac:dyDescent="0.3">
      <c r="A25" s="173" t="s">
        <v>130</v>
      </c>
      <c r="B25" s="165"/>
      <c r="C25" s="165"/>
      <c r="D25" s="169"/>
      <c r="E25" s="247">
        <f>'【調達AX】入力(太陽光)'!E24:P24+'【調達AX】入力(風力)'!E24:P24+'【調達AX】入力(水力)'!E24:P24</f>
        <v>0</v>
      </c>
      <c r="F25" s="248"/>
      <c r="G25" s="248"/>
      <c r="H25" s="248"/>
      <c r="I25" s="248"/>
      <c r="J25" s="248"/>
      <c r="K25" s="248"/>
      <c r="L25" s="248"/>
      <c r="M25" s="248"/>
      <c r="N25" s="248"/>
      <c r="O25" s="248"/>
      <c r="P25" s="249"/>
      <c r="Q25" s="90" t="s">
        <v>23</v>
      </c>
      <c r="R25" s="35"/>
      <c r="S25" s="35"/>
      <c r="T25" s="35"/>
      <c r="U25" s="35"/>
      <c r="V25" s="35"/>
      <c r="W25" s="35"/>
      <c r="X25" s="35"/>
      <c r="Y25" s="35"/>
      <c r="Z25" s="35"/>
    </row>
    <row r="26" spans="1:26" s="146" customFormat="1" ht="40.950000000000003" customHeight="1" x14ac:dyDescent="0.3">
      <c r="A26" s="191" t="s">
        <v>162</v>
      </c>
      <c r="B26" s="192"/>
      <c r="C26" s="192"/>
      <c r="D26" s="192"/>
      <c r="E26" s="253" t="s">
        <v>139</v>
      </c>
      <c r="F26" s="254"/>
      <c r="G26" s="254"/>
      <c r="H26" s="254"/>
      <c r="I26" s="254"/>
      <c r="J26" s="254"/>
      <c r="K26" s="254"/>
      <c r="L26" s="254"/>
      <c r="M26" s="254"/>
      <c r="N26" s="254"/>
      <c r="O26" s="254"/>
      <c r="P26" s="255"/>
      <c r="Q26" s="93" t="s">
        <v>23</v>
      </c>
      <c r="R26" s="35"/>
      <c r="S26" s="35"/>
      <c r="T26" s="35"/>
      <c r="U26" s="35"/>
      <c r="V26" s="35"/>
      <c r="W26" s="35"/>
      <c r="X26" s="35"/>
      <c r="Y26" s="35"/>
      <c r="Z26" s="35"/>
    </row>
    <row r="27" spans="1:26" ht="48.6" customHeight="1" x14ac:dyDescent="0.3">
      <c r="A27" s="174" t="s">
        <v>155</v>
      </c>
      <c r="B27" s="204"/>
      <c r="C27" s="204"/>
      <c r="D27" s="205"/>
      <c r="E27" s="250">
        <f>'【調達AX】入力(太陽光)'!E26:P26+'【調達AX】入力(風力)'!E26:P26+'【調達AX】入力(水力)'!E26:P26</f>
        <v>0</v>
      </c>
      <c r="F27" s="251"/>
      <c r="G27" s="251"/>
      <c r="H27" s="251"/>
      <c r="I27" s="251"/>
      <c r="J27" s="251"/>
      <c r="K27" s="251"/>
      <c r="L27" s="251"/>
      <c r="M27" s="251"/>
      <c r="N27" s="251"/>
      <c r="O27" s="251"/>
      <c r="P27" s="252"/>
      <c r="Q27" s="23" t="s">
        <v>23</v>
      </c>
      <c r="R27" s="35"/>
      <c r="S27" s="35"/>
      <c r="T27" s="35"/>
      <c r="U27" s="35"/>
      <c r="V27" s="35"/>
      <c r="W27" s="35"/>
      <c r="X27" s="35"/>
      <c r="Y27" s="35"/>
      <c r="Z27" s="35"/>
    </row>
    <row r="28" spans="1:26" ht="24" customHeight="1" x14ac:dyDescent="0.3">
      <c r="A28" s="173" t="s">
        <v>135</v>
      </c>
      <c r="B28" s="165"/>
      <c r="C28" s="165"/>
      <c r="D28" s="165"/>
      <c r="E28" s="82" t="s">
        <v>11</v>
      </c>
      <c r="F28" s="82" t="s">
        <v>12</v>
      </c>
      <c r="G28" s="82" t="s">
        <v>13</v>
      </c>
      <c r="H28" s="82" t="s">
        <v>14</v>
      </c>
      <c r="I28" s="82" t="s">
        <v>15</v>
      </c>
      <c r="J28" s="82" t="s">
        <v>16</v>
      </c>
      <c r="K28" s="82" t="s">
        <v>17</v>
      </c>
      <c r="L28" s="82" t="s">
        <v>18</v>
      </c>
      <c r="M28" s="82" t="s">
        <v>19</v>
      </c>
      <c r="N28" s="82" t="s">
        <v>20</v>
      </c>
      <c r="O28" s="82" t="s">
        <v>21</v>
      </c>
      <c r="P28" s="82" t="s">
        <v>22</v>
      </c>
      <c r="Q28" s="5"/>
      <c r="R28" s="35"/>
      <c r="S28" s="35"/>
      <c r="T28" s="35"/>
      <c r="U28" s="35"/>
      <c r="V28" s="35"/>
      <c r="W28" s="35"/>
      <c r="X28" s="35"/>
      <c r="Y28" s="35"/>
      <c r="Z28" s="35"/>
    </row>
    <row r="29" spans="1:26" ht="24" customHeight="1" x14ac:dyDescent="0.3">
      <c r="A29" s="165"/>
      <c r="B29" s="165"/>
      <c r="C29" s="165"/>
      <c r="D29" s="165"/>
      <c r="E29" s="126">
        <f>'【調達AX】入力(太陽光)'!E31+'【調達AX】入力(風力)'!E31+'【調達AX】入力(水力)'!E31</f>
        <v>0</v>
      </c>
      <c r="F29" s="126">
        <f>'【調達AX】入力(太陽光)'!F31+'【調達AX】入力(風力)'!F31+'【調達AX】入力(水力)'!F31</f>
        <v>0</v>
      </c>
      <c r="G29" s="126">
        <f>'【調達AX】入力(太陽光)'!G31+'【調達AX】入力(風力)'!G31+'【調達AX】入力(水力)'!G31</f>
        <v>0</v>
      </c>
      <c r="H29" s="126">
        <f>'【調達AX】入力(太陽光)'!H31+'【調達AX】入力(風力)'!H31+'【調達AX】入力(水力)'!H31</f>
        <v>0</v>
      </c>
      <c r="I29" s="126">
        <f>'【調達AX】入力(太陽光)'!I31+'【調達AX】入力(風力)'!I31+'【調達AX】入力(水力)'!I31</f>
        <v>0</v>
      </c>
      <c r="J29" s="126">
        <f>'【調達AX】入力(太陽光)'!J31+'【調達AX】入力(風力)'!J31+'【調達AX】入力(水力)'!J31</f>
        <v>0</v>
      </c>
      <c r="K29" s="126">
        <f>'【調達AX】入力(太陽光)'!K31+'【調達AX】入力(風力)'!K31+'【調達AX】入力(水力)'!K31</f>
        <v>0</v>
      </c>
      <c r="L29" s="126">
        <f>'【調達AX】入力(太陽光)'!L31+'【調達AX】入力(風力)'!L31+'【調達AX】入力(水力)'!L31</f>
        <v>0</v>
      </c>
      <c r="M29" s="126">
        <f>'【調達AX】入力(太陽光)'!M31+'【調達AX】入力(風力)'!M31+'【調達AX】入力(水力)'!M31</f>
        <v>0</v>
      </c>
      <c r="N29" s="126">
        <f>'【調達AX】入力(太陽光)'!N31+'【調達AX】入力(風力)'!N31+'【調達AX】入力(水力)'!N31</f>
        <v>0</v>
      </c>
      <c r="O29" s="126">
        <f>'【調達AX】入力(太陽光)'!O31+'【調達AX】入力(風力)'!O31+'【調達AX】入力(水力)'!O31</f>
        <v>0</v>
      </c>
      <c r="P29" s="126">
        <f>'【調達AX】入力(太陽光)'!P31+'【調達AX】入力(風力)'!P31+'【調達AX】入力(水力)'!P31</f>
        <v>0</v>
      </c>
      <c r="Q29" s="23" t="s">
        <v>23</v>
      </c>
      <c r="R29" s="35"/>
      <c r="S29" s="35"/>
      <c r="T29" s="35"/>
      <c r="U29" s="35"/>
      <c r="V29" s="35"/>
      <c r="W29" s="35"/>
      <c r="X29" s="35"/>
      <c r="Y29" s="35"/>
      <c r="Z29" s="35"/>
    </row>
    <row r="30" spans="1:26" ht="39.6" customHeight="1" x14ac:dyDescent="0.3">
      <c r="A30" s="173" t="s">
        <v>136</v>
      </c>
      <c r="B30" s="165"/>
      <c r="C30" s="165"/>
      <c r="D30" s="165"/>
      <c r="E30" s="256" t="e">
        <f>'【調達AX】入力(太陽光)'!E32:P32+'【調達AX】入力(風力)'!E32:P32+'【調達AX】入力(水力)'!E32:P32</f>
        <v>#N/A</v>
      </c>
      <c r="F30" s="245"/>
      <c r="G30" s="245"/>
      <c r="H30" s="245"/>
      <c r="I30" s="245"/>
      <c r="J30" s="245"/>
      <c r="K30" s="245"/>
      <c r="L30" s="245"/>
      <c r="M30" s="245"/>
      <c r="N30" s="245"/>
      <c r="O30" s="245"/>
      <c r="P30" s="257"/>
      <c r="Q30" s="23" t="s">
        <v>23</v>
      </c>
      <c r="R30" s="35"/>
      <c r="S30" s="35"/>
      <c r="T30" s="35"/>
      <c r="U30" s="35"/>
      <c r="V30" s="35"/>
      <c r="W30" s="35"/>
      <c r="X30" s="35"/>
      <c r="Y30" s="35"/>
      <c r="Z30" s="35"/>
    </row>
    <row r="31" spans="1:26" ht="24" customHeight="1" x14ac:dyDescent="0.3">
      <c r="A31" s="196" t="s">
        <v>137</v>
      </c>
      <c r="B31" s="197"/>
      <c r="C31" s="197"/>
      <c r="D31" s="197"/>
      <c r="E31" s="82" t="s">
        <v>11</v>
      </c>
      <c r="F31" s="82" t="s">
        <v>12</v>
      </c>
      <c r="G31" s="82" t="s">
        <v>13</v>
      </c>
      <c r="H31" s="82" t="s">
        <v>14</v>
      </c>
      <c r="I31" s="82" t="s">
        <v>15</v>
      </c>
      <c r="J31" s="82" t="s">
        <v>16</v>
      </c>
      <c r="K31" s="82" t="s">
        <v>17</v>
      </c>
      <c r="L31" s="82" t="s">
        <v>18</v>
      </c>
      <c r="M31" s="82" t="s">
        <v>19</v>
      </c>
      <c r="N31" s="82" t="s">
        <v>20</v>
      </c>
      <c r="O31" s="82" t="s">
        <v>21</v>
      </c>
      <c r="P31" s="82" t="s">
        <v>22</v>
      </c>
      <c r="Q31" s="23"/>
      <c r="R31" s="35"/>
      <c r="S31" s="35"/>
      <c r="T31" s="35"/>
      <c r="U31" s="35"/>
      <c r="V31" s="35"/>
      <c r="W31" s="35"/>
      <c r="X31" s="35"/>
      <c r="Y31" s="35"/>
      <c r="Z31" s="35"/>
    </row>
    <row r="32" spans="1:26" ht="24" customHeight="1" x14ac:dyDescent="0.3">
      <c r="A32" s="197"/>
      <c r="B32" s="197"/>
      <c r="C32" s="197"/>
      <c r="D32" s="197"/>
      <c r="E32" s="126">
        <f>ROUND('【調達AX】入力(太陽光)'!E34,0)+ROUND('【調達AX】入力(風力)'!E34,0)+ROUND('【調達AX】入力(水力)'!E34,0)</f>
        <v>0</v>
      </c>
      <c r="F32" s="126">
        <f>ROUND('【調達AX】入力(太陽光)'!F34,0)+ROUND('【調達AX】入力(風力)'!F34,0)+ROUND('【調達AX】入力(水力)'!F34,0)</f>
        <v>0</v>
      </c>
      <c r="G32" s="126">
        <f>ROUND('【調達AX】入力(太陽光)'!G34,0)+ROUND('【調達AX】入力(風力)'!G34,0)+ROUND('【調達AX】入力(水力)'!G34,0)</f>
        <v>0</v>
      </c>
      <c r="H32" s="126">
        <f>ROUND('【調達AX】入力(太陽光)'!H34,0)+ROUND('【調達AX】入力(風力)'!H34,0)+ROUND('【調達AX】入力(水力)'!H34,0)</f>
        <v>0</v>
      </c>
      <c r="I32" s="126">
        <f>ROUND('【調達AX】入力(太陽光)'!I34,0)+ROUND('【調達AX】入力(風力)'!I34,0)+ROUND('【調達AX】入力(水力)'!I34,0)</f>
        <v>0</v>
      </c>
      <c r="J32" s="126">
        <f>ROUND('【調達AX】入力(太陽光)'!J34,0)+ROUND('【調達AX】入力(風力)'!J34,0)+ROUND('【調達AX】入力(水力)'!J34,0)</f>
        <v>0</v>
      </c>
      <c r="K32" s="126">
        <f>ROUND('【調達AX】入力(太陽光)'!K34,0)+ROUND('【調達AX】入力(風力)'!K34,0)+ROUND('【調達AX】入力(水力)'!K34,0)</f>
        <v>0</v>
      </c>
      <c r="L32" s="126">
        <f>ROUND('【調達AX】入力(太陽光)'!L34,0)+ROUND('【調達AX】入力(風力)'!L34,0)+ROUND('【調達AX】入力(水力)'!L34,0)</f>
        <v>0</v>
      </c>
      <c r="M32" s="126">
        <f>ROUND('【調達AX】入力(太陽光)'!M34,0)+ROUND('【調達AX】入力(風力)'!M34,0)+ROUND('【調達AX】入力(水力)'!M34,0)</f>
        <v>0</v>
      </c>
      <c r="N32" s="126">
        <f>ROUND('【調達AX】入力(太陽光)'!N34,0)+ROUND('【調達AX】入力(風力)'!N34,0)+ROUND('【調達AX】入力(水力)'!N34,0)</f>
        <v>0</v>
      </c>
      <c r="O32" s="126">
        <f>ROUND('【調達AX】入力(太陽光)'!O34,0)+ROUND('【調達AX】入力(風力)'!O34,0)+ROUND('【調達AX】入力(水力)'!O34,0)</f>
        <v>0</v>
      </c>
      <c r="P32" s="126">
        <f>ROUND('【調達AX】入力(太陽光)'!P34,0)+ROUND('【調達AX】入力(風力)'!P34,0)+ROUND('【調達AX】入力(水力)'!P34,0)</f>
        <v>0</v>
      </c>
      <c r="Q32" s="23" t="s">
        <v>23</v>
      </c>
      <c r="R32" s="35"/>
      <c r="S32" s="35"/>
      <c r="T32" s="35"/>
      <c r="U32" s="35"/>
      <c r="V32" s="35"/>
      <c r="W32" s="35"/>
      <c r="X32" s="35"/>
      <c r="Y32" s="35"/>
      <c r="Z32" s="35"/>
    </row>
    <row r="33" spans="1:26" ht="24" customHeight="1" x14ac:dyDescent="0.3">
      <c r="A33" s="173" t="s">
        <v>81</v>
      </c>
      <c r="B33" s="165"/>
      <c r="C33" s="165"/>
      <c r="D33" s="165"/>
      <c r="E33" s="82" t="s">
        <v>11</v>
      </c>
      <c r="F33" s="82" t="s">
        <v>12</v>
      </c>
      <c r="G33" s="82" t="s">
        <v>13</v>
      </c>
      <c r="H33" s="82" t="s">
        <v>14</v>
      </c>
      <c r="I33" s="82" t="s">
        <v>15</v>
      </c>
      <c r="J33" s="82" t="s">
        <v>16</v>
      </c>
      <c r="K33" s="82" t="s">
        <v>17</v>
      </c>
      <c r="L33" s="82" t="s">
        <v>18</v>
      </c>
      <c r="M33" s="82" t="s">
        <v>19</v>
      </c>
      <c r="N33" s="82" t="s">
        <v>20</v>
      </c>
      <c r="O33" s="82" t="s">
        <v>21</v>
      </c>
      <c r="P33" s="82" t="s">
        <v>22</v>
      </c>
      <c r="Q33" s="23"/>
      <c r="R33" s="35"/>
      <c r="S33" s="35"/>
      <c r="T33" s="35"/>
      <c r="U33" s="35"/>
      <c r="V33" s="35"/>
      <c r="W33" s="35"/>
      <c r="X33" s="35"/>
      <c r="Y33" s="35"/>
      <c r="Z33" s="35"/>
    </row>
    <row r="34" spans="1:26" ht="24" customHeight="1" x14ac:dyDescent="0.3">
      <c r="A34" s="165"/>
      <c r="B34" s="165"/>
      <c r="C34" s="165"/>
      <c r="D34" s="165"/>
      <c r="E34" s="126">
        <f>'【調達AX】入力(太陽光)'!E36+'【調達AX】入力(風力)'!E36+'【調達AX】入力(水力)'!E36</f>
        <v>0</v>
      </c>
      <c r="F34" s="126">
        <f>'【調達AX】入力(太陽光)'!F36+'【調達AX】入力(風力)'!F36+'【調達AX】入力(水力)'!F36</f>
        <v>0</v>
      </c>
      <c r="G34" s="126">
        <f>'【調達AX】入力(太陽光)'!G36+'【調達AX】入力(風力)'!G36+'【調達AX】入力(水力)'!G36</f>
        <v>0</v>
      </c>
      <c r="H34" s="126">
        <f>'【調達AX】入力(太陽光)'!H36+'【調達AX】入力(風力)'!H36+'【調達AX】入力(水力)'!H36</f>
        <v>0</v>
      </c>
      <c r="I34" s="126">
        <f>'【調達AX】入力(太陽光)'!I36+'【調達AX】入力(風力)'!I36+'【調達AX】入力(水力)'!I36</f>
        <v>0</v>
      </c>
      <c r="J34" s="126">
        <f>'【調達AX】入力(太陽光)'!J36+'【調達AX】入力(風力)'!J36+'【調達AX】入力(水力)'!J36</f>
        <v>0</v>
      </c>
      <c r="K34" s="126">
        <f>'【調達AX】入力(太陽光)'!K36+'【調達AX】入力(風力)'!K36+'【調達AX】入力(水力)'!K36</f>
        <v>0</v>
      </c>
      <c r="L34" s="126">
        <f>'【調達AX】入力(太陽光)'!L36+'【調達AX】入力(風力)'!L36+'【調達AX】入力(水力)'!L36</f>
        <v>0</v>
      </c>
      <c r="M34" s="126">
        <f>'【調達AX】入力(太陽光)'!M36+'【調達AX】入力(風力)'!M36+'【調達AX】入力(水力)'!M36</f>
        <v>0</v>
      </c>
      <c r="N34" s="126">
        <f>'【調達AX】入力(太陽光)'!N36+'【調達AX】入力(風力)'!N36+'【調達AX】入力(水力)'!N36</f>
        <v>0</v>
      </c>
      <c r="O34" s="126">
        <f>'【調達AX】入力(太陽光)'!O36+'【調達AX】入力(風力)'!O36+'【調達AX】入力(水力)'!O36</f>
        <v>0</v>
      </c>
      <c r="P34" s="126">
        <f>'【調達AX】入力(太陽光)'!P36+'【調達AX】入力(風力)'!P36+'【調達AX】入力(水力)'!P36</f>
        <v>0</v>
      </c>
      <c r="Q34" s="23" t="s">
        <v>23</v>
      </c>
      <c r="R34" s="35"/>
      <c r="S34" s="35"/>
      <c r="T34" s="35"/>
      <c r="U34" s="35"/>
      <c r="V34" s="35"/>
      <c r="W34" s="35"/>
      <c r="X34" s="35"/>
      <c r="Y34" s="35"/>
      <c r="Z34" s="35"/>
    </row>
    <row r="35" spans="1:26" ht="24" customHeight="1" x14ac:dyDescent="0.3">
      <c r="A35" s="165" t="s">
        <v>10</v>
      </c>
      <c r="B35" s="165"/>
      <c r="C35" s="165"/>
      <c r="D35" s="165"/>
      <c r="E35" s="238" t="e">
        <f>'【調達AX】入力(太陽光)'!E37:P37+'【調達AX】入力(風力)'!E37:P37+'【調達AX】入力(水力)'!E37:P37</f>
        <v>#DIV/0!</v>
      </c>
      <c r="F35" s="239"/>
      <c r="G35" s="239"/>
      <c r="H35" s="239"/>
      <c r="I35" s="239"/>
      <c r="J35" s="239"/>
      <c r="K35" s="239"/>
      <c r="L35" s="239"/>
      <c r="M35" s="239"/>
      <c r="N35" s="239"/>
      <c r="O35" s="239"/>
      <c r="P35" s="240"/>
      <c r="Q35" s="23" t="s">
        <v>23</v>
      </c>
      <c r="R35" s="35"/>
      <c r="S35" s="35"/>
      <c r="T35" s="35"/>
      <c r="U35" s="35"/>
      <c r="V35" s="35"/>
      <c r="W35" s="35"/>
      <c r="X35" s="35"/>
      <c r="Y35" s="35"/>
      <c r="Z35" s="35"/>
    </row>
    <row r="36" spans="1:26" x14ac:dyDescent="0.3">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3">
      <c r="A37" s="35" t="s">
        <v>167</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3">
      <c r="A38" s="35"/>
      <c r="B38" s="87" t="s">
        <v>150</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58</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101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35" t="s">
        <v>146</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t="s">
        <v>168</v>
      </c>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35" t="s">
        <v>100</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149</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99</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sheetData>
  <sheetProtection algorithmName="SHA-512" hashValue="9c3+Dik/D46QaBA3/k0lHP+uWj4QSNNwfLGwt7b58+0CQhgpMT9XQXsSGsY7IarmIJ5onyX9Hxa9/OB/D6lPzw==" saltValue="UrCnvDynQkI4FyxVBXX88g==" spinCount="100000" sheet="1" objects="1" scenarios="1"/>
  <dataConsolidate/>
  <mergeCells count="37">
    <mergeCell ref="A33:D34"/>
    <mergeCell ref="E30:P30"/>
    <mergeCell ref="A28:D29"/>
    <mergeCell ref="A35:D35"/>
    <mergeCell ref="E35:P35"/>
    <mergeCell ref="A30:D30"/>
    <mergeCell ref="A25:D25"/>
    <mergeCell ref="E25:P25"/>
    <mergeCell ref="A27:D27"/>
    <mergeCell ref="E27:P27"/>
    <mergeCell ref="A31:D32"/>
    <mergeCell ref="A26:D26"/>
    <mergeCell ref="E26:P26"/>
    <mergeCell ref="A19:D19"/>
    <mergeCell ref="E19:P19"/>
    <mergeCell ref="A23:D24"/>
    <mergeCell ref="A16:D16"/>
    <mergeCell ref="E16:P16"/>
    <mergeCell ref="A17:D17"/>
    <mergeCell ref="E17:P17"/>
    <mergeCell ref="A18:D18"/>
    <mergeCell ref="E18:P18"/>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35:P35">
    <cfRule type="cellIs" dxfId="36" priority="3" operator="lessThan">
      <formula>1000</formula>
    </cfRule>
    <cfRule type="cellIs" dxfId="35" priority="5" operator="greaterThan">
      <formula>$E$30-$E$25</formula>
    </cfRule>
  </conditionalFormatting>
  <conditionalFormatting sqref="E30:P30">
    <cfRule type="cellIs" dxfId="34" priority="2" operator="lessThan">
      <formula>1000</formula>
    </cfRule>
  </conditionalFormatting>
  <conditionalFormatting sqref="E32:P32">
    <cfRule type="cellIs" dxfId="33" priority="1" operator="greaterThan">
      <formula>$E$27</formula>
    </cfRule>
  </conditionalFormatting>
  <dataValidations count="2">
    <dataValidation type="list" allowBlank="1" showInputMessage="1" showErrorMessage="1" sqref="E14:P14" xr:uid="{175E6CCB-0C64-43A2-BD46-8B600ADBD8A0}">
      <formula1>"変動電源（単独）,変動電源（アグリゲート）"</formula1>
    </dataValidation>
    <dataValidation type="list" allowBlank="1" showInputMessage="1" showErrorMessage="1" sqref="E16:P16" xr:uid="{F6A856F9-C960-44CA-A992-23ECB7EF3F51}">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160020</xdr:colOff>
                    <xdr:row>7</xdr:row>
                    <xdr:rowOff>152400</xdr:rowOff>
                  </from>
                  <to>
                    <xdr:col>1</xdr:col>
                    <xdr:colOff>99060</xdr:colOff>
                    <xdr:row>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codeName="Sheet14">
    <tabColor rgb="FF0000FF"/>
    <pageSetUpPr fitToPage="1"/>
  </sheetPr>
  <dimension ref="A1:AC54"/>
  <sheetViews>
    <sheetView zoomScale="60" zoomScaleNormal="60" workbookViewId="0">
      <selection activeCell="E14" sqref="E14:P14"/>
    </sheetView>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t="s">
        <v>169</v>
      </c>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9"/>
      <c r="L8" s="108"/>
      <c r="M8" s="212" t="str">
        <f>【調達AX】合計!$M$11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77" t="s">
        <v>2</v>
      </c>
      <c r="R9" s="35"/>
      <c r="S9" s="35"/>
      <c r="T9" s="35"/>
      <c r="U9" s="35"/>
      <c r="V9" s="35"/>
      <c r="W9" s="35"/>
      <c r="X9" s="35"/>
      <c r="Y9" s="35"/>
      <c r="Z9" s="35"/>
    </row>
    <row r="10" spans="1:26" ht="24" customHeight="1" x14ac:dyDescent="0.3">
      <c r="A10" s="165" t="s">
        <v>3</v>
      </c>
      <c r="B10" s="165"/>
      <c r="C10" s="165"/>
      <c r="D10" s="169"/>
      <c r="E10" s="265"/>
      <c r="F10" s="266"/>
      <c r="G10" s="266"/>
      <c r="H10" s="266"/>
      <c r="I10" s="266"/>
      <c r="J10" s="266"/>
      <c r="K10" s="266"/>
      <c r="L10" s="266"/>
      <c r="M10" s="266"/>
      <c r="N10" s="266"/>
      <c r="O10" s="266"/>
      <c r="P10" s="267"/>
      <c r="Q10" s="89"/>
      <c r="R10" s="35"/>
      <c r="S10" s="35"/>
      <c r="T10" s="35"/>
      <c r="U10" s="35"/>
      <c r="V10" s="35"/>
      <c r="W10" s="35"/>
      <c r="X10" s="35"/>
      <c r="Y10" s="35"/>
      <c r="Z10" s="35"/>
    </row>
    <row r="11" spans="1:26" ht="30" customHeight="1" x14ac:dyDescent="0.3">
      <c r="A11" s="173" t="s">
        <v>4</v>
      </c>
      <c r="B11" s="173"/>
      <c r="C11" s="173"/>
      <c r="D11" s="174"/>
      <c r="E11" s="259"/>
      <c r="F11" s="260"/>
      <c r="G11" s="260"/>
      <c r="H11" s="260"/>
      <c r="I11" s="260"/>
      <c r="J11" s="260"/>
      <c r="K11" s="260"/>
      <c r="L11" s="260"/>
      <c r="M11" s="260"/>
      <c r="N11" s="260"/>
      <c r="O11" s="260"/>
      <c r="P11" s="261"/>
      <c r="Q11" s="89"/>
      <c r="R11" s="35"/>
      <c r="S11" s="35"/>
      <c r="T11" s="35"/>
      <c r="U11" s="35"/>
      <c r="V11" s="35"/>
      <c r="W11" s="35"/>
      <c r="X11" s="35"/>
      <c r="Y11" s="35"/>
      <c r="Z11" s="35"/>
    </row>
    <row r="12" spans="1:26" ht="24" customHeight="1" x14ac:dyDescent="0.3">
      <c r="A12" s="165" t="s">
        <v>5</v>
      </c>
      <c r="B12" s="165"/>
      <c r="C12" s="165"/>
      <c r="D12" s="169"/>
      <c r="E12" s="216" t="s">
        <v>153</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59"/>
      <c r="F13" s="260"/>
      <c r="G13" s="260"/>
      <c r="H13" s="260"/>
      <c r="I13" s="260"/>
      <c r="J13" s="260"/>
      <c r="K13" s="260"/>
      <c r="L13" s="260"/>
      <c r="M13" s="260"/>
      <c r="N13" s="260"/>
      <c r="O13" s="260"/>
      <c r="P13" s="261"/>
      <c r="Q13" s="89"/>
      <c r="R13" s="35"/>
      <c r="S13" s="35"/>
      <c r="T13" s="35"/>
      <c r="U13" s="35"/>
      <c r="V13" s="35"/>
      <c r="W13" s="35"/>
      <c r="X13" s="35"/>
      <c r="Y13" s="35"/>
      <c r="Z13" s="35"/>
    </row>
    <row r="14" spans="1:26" ht="24" customHeight="1" x14ac:dyDescent="0.3">
      <c r="A14" s="165" t="s">
        <v>7</v>
      </c>
      <c r="B14" s="165"/>
      <c r="C14" s="165"/>
      <c r="D14" s="169"/>
      <c r="E14" s="219"/>
      <c r="F14" s="220"/>
      <c r="G14" s="220"/>
      <c r="H14" s="220"/>
      <c r="I14" s="220"/>
      <c r="J14" s="220"/>
      <c r="K14" s="220"/>
      <c r="L14" s="220"/>
      <c r="M14" s="220"/>
      <c r="N14" s="220"/>
      <c r="O14" s="220"/>
      <c r="P14" s="221"/>
      <c r="Q14" s="90" t="s">
        <v>23</v>
      </c>
      <c r="R14" s="35"/>
      <c r="S14" s="35"/>
      <c r="T14" s="35"/>
      <c r="U14" s="35"/>
      <c r="V14" s="35"/>
      <c r="W14" s="35"/>
      <c r="X14" s="35"/>
      <c r="Y14" s="35"/>
      <c r="Z14" s="35"/>
    </row>
    <row r="15" spans="1:26" ht="33" customHeight="1" x14ac:dyDescent="0.3">
      <c r="A15" s="196" t="s">
        <v>161</v>
      </c>
      <c r="B15" s="197"/>
      <c r="C15" s="197"/>
      <c r="D15" s="222"/>
      <c r="E15" s="219"/>
      <c r="F15" s="220"/>
      <c r="G15" s="220"/>
      <c r="H15" s="220"/>
      <c r="I15" s="220"/>
      <c r="J15" s="220"/>
      <c r="K15" s="220"/>
      <c r="L15" s="220"/>
      <c r="M15" s="220"/>
      <c r="N15" s="220"/>
      <c r="O15" s="220"/>
      <c r="P15" s="221"/>
      <c r="Q15" s="93"/>
      <c r="R15" s="35"/>
      <c r="S15" s="35"/>
      <c r="T15" s="35"/>
      <c r="U15" s="35"/>
      <c r="V15" s="35"/>
      <c r="W15" s="35"/>
      <c r="X15" s="35"/>
      <c r="Y15" s="35"/>
      <c r="Z15" s="35"/>
    </row>
    <row r="16" spans="1:26" ht="36.6" customHeight="1" thickBot="1" x14ac:dyDescent="0.35">
      <c r="A16" s="173" t="s">
        <v>126</v>
      </c>
      <c r="B16" s="165"/>
      <c r="C16" s="165"/>
      <c r="D16" s="169"/>
      <c r="E16" s="226"/>
      <c r="F16" s="227"/>
      <c r="G16" s="227"/>
      <c r="H16" s="227"/>
      <c r="I16" s="227"/>
      <c r="J16" s="227"/>
      <c r="K16" s="227"/>
      <c r="L16" s="227"/>
      <c r="M16" s="227"/>
      <c r="N16" s="227"/>
      <c r="O16" s="227"/>
      <c r="P16" s="228"/>
      <c r="Q16" s="93" t="s">
        <v>128</v>
      </c>
      <c r="R16" s="35"/>
      <c r="S16" s="35"/>
      <c r="T16" s="35"/>
      <c r="U16" s="35"/>
      <c r="V16" s="35"/>
      <c r="W16" s="35"/>
      <c r="X16" s="35"/>
      <c r="Y16" s="35"/>
      <c r="Z16" s="35"/>
    </row>
    <row r="17" spans="1:29" ht="24" customHeight="1" x14ac:dyDescent="0.3">
      <c r="A17" s="173" t="s">
        <v>127</v>
      </c>
      <c r="B17" s="165"/>
      <c r="C17" s="165"/>
      <c r="D17" s="165"/>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35"/>
      <c r="S17" s="35"/>
      <c r="T17" s="35"/>
      <c r="U17" s="35"/>
      <c r="V17" s="35"/>
      <c r="W17" s="35"/>
      <c r="X17" s="35"/>
      <c r="Y17" s="35"/>
      <c r="Z17" s="35"/>
    </row>
    <row r="18" spans="1:29" ht="24" customHeight="1" thickBot="1" x14ac:dyDescent="0.35">
      <c r="A18" s="165"/>
      <c r="B18" s="165"/>
      <c r="C18" s="165"/>
      <c r="D18" s="165"/>
      <c r="E18" s="113" t="e">
        <f>'【メインAX】調整係数(太陽光)'!N20</f>
        <v>#N/A</v>
      </c>
      <c r="F18" s="113" t="e">
        <f>'【メインAX】調整係数(太陽光)'!N21</f>
        <v>#N/A</v>
      </c>
      <c r="G18" s="113" t="e">
        <f>'【メインAX】調整係数(太陽光)'!N22</f>
        <v>#N/A</v>
      </c>
      <c r="H18" s="113" t="e">
        <f>'【メインAX】調整係数(太陽光)'!N23</f>
        <v>#N/A</v>
      </c>
      <c r="I18" s="113" t="e">
        <f>'【メインAX】調整係数(太陽光)'!N24</f>
        <v>#N/A</v>
      </c>
      <c r="J18" s="113" t="e">
        <f>'【メインAX】調整係数(太陽光)'!N25</f>
        <v>#N/A</v>
      </c>
      <c r="K18" s="113" t="e">
        <f>'【メインAX】調整係数(太陽光)'!N26</f>
        <v>#N/A</v>
      </c>
      <c r="L18" s="113" t="e">
        <f>'【メインAX】調整係数(太陽光)'!N27</f>
        <v>#N/A</v>
      </c>
      <c r="M18" s="113" t="e">
        <f>'【メインAX】調整係数(太陽光)'!N28</f>
        <v>#N/A</v>
      </c>
      <c r="N18" s="113" t="e">
        <f>'【メインAX】調整係数(太陽光)'!N29</f>
        <v>#N/A</v>
      </c>
      <c r="O18" s="113" t="e">
        <f>'【メインAX】調整係数(太陽光)'!N30</f>
        <v>#N/A</v>
      </c>
      <c r="P18" s="113" t="e">
        <f>'【メインAX】調整係数(太陽光)'!N31</f>
        <v>#N/A</v>
      </c>
      <c r="Q18" s="78" t="s">
        <v>128</v>
      </c>
      <c r="R18" s="35"/>
      <c r="S18" s="35"/>
      <c r="T18" s="35"/>
      <c r="U18" s="35"/>
      <c r="V18" s="35"/>
      <c r="W18" s="35"/>
      <c r="X18" s="35"/>
      <c r="Y18" s="35"/>
      <c r="Z18" s="35"/>
    </row>
    <row r="19" spans="1:29"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9" ht="24" customHeight="1" x14ac:dyDescent="0.3">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9" ht="39" customHeight="1" x14ac:dyDescent="0.3">
      <c r="A21" s="173" t="s">
        <v>138</v>
      </c>
      <c r="B21" s="165"/>
      <c r="C21" s="165"/>
      <c r="D21" s="169"/>
      <c r="E21" s="219"/>
      <c r="F21" s="220"/>
      <c r="G21" s="220"/>
      <c r="H21" s="220"/>
      <c r="I21" s="220"/>
      <c r="J21" s="220"/>
      <c r="K21" s="220"/>
      <c r="L21" s="220"/>
      <c r="M21" s="220"/>
      <c r="N21" s="220"/>
      <c r="O21" s="220"/>
      <c r="P21" s="221"/>
      <c r="Q21" s="93" t="s">
        <v>23</v>
      </c>
      <c r="R21" s="35"/>
      <c r="S21" s="35"/>
      <c r="T21" s="35"/>
      <c r="U21" s="35"/>
      <c r="V21" s="35"/>
      <c r="W21" s="35"/>
      <c r="X21" s="35"/>
      <c r="Y21" s="35"/>
      <c r="Z21" s="35"/>
    </row>
    <row r="22" spans="1:29" ht="24" customHeight="1" x14ac:dyDescent="0.3">
      <c r="A22" s="173" t="s">
        <v>129</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9" ht="24" customHeight="1" x14ac:dyDescent="0.3">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9" ht="36.6" customHeight="1" thickBot="1" x14ac:dyDescent="0.35">
      <c r="A24" s="173" t="s">
        <v>130</v>
      </c>
      <c r="B24" s="165"/>
      <c r="C24" s="165"/>
      <c r="D24" s="169"/>
      <c r="E24" s="229"/>
      <c r="F24" s="230"/>
      <c r="G24" s="230"/>
      <c r="H24" s="230"/>
      <c r="I24" s="230"/>
      <c r="J24" s="230"/>
      <c r="K24" s="230"/>
      <c r="L24" s="230"/>
      <c r="M24" s="230"/>
      <c r="N24" s="230"/>
      <c r="O24" s="230"/>
      <c r="P24" s="231"/>
      <c r="Q24" s="93" t="s">
        <v>23</v>
      </c>
      <c r="R24" s="35"/>
      <c r="S24" s="35"/>
      <c r="T24" s="35"/>
      <c r="U24" s="35"/>
      <c r="V24" s="35"/>
      <c r="W24" s="35"/>
      <c r="X24" s="35"/>
      <c r="Y24" s="35"/>
      <c r="Z24" s="35"/>
    </row>
    <row r="25" spans="1:29" s="146" customFormat="1" ht="36.6" customHeight="1" x14ac:dyDescent="0.3">
      <c r="A25" s="191" t="s">
        <v>162</v>
      </c>
      <c r="B25" s="192"/>
      <c r="C25" s="192"/>
      <c r="D25" s="192"/>
      <c r="E25" s="262"/>
      <c r="F25" s="263"/>
      <c r="G25" s="263"/>
      <c r="H25" s="263"/>
      <c r="I25" s="263"/>
      <c r="J25" s="263"/>
      <c r="K25" s="263"/>
      <c r="L25" s="263"/>
      <c r="M25" s="263"/>
      <c r="N25" s="263"/>
      <c r="O25" s="263"/>
      <c r="P25" s="264"/>
      <c r="Q25" s="93" t="s">
        <v>23</v>
      </c>
      <c r="R25" s="35"/>
      <c r="S25" s="35"/>
      <c r="T25" s="35"/>
      <c r="U25" s="35"/>
      <c r="V25" s="35"/>
      <c r="W25" s="35"/>
      <c r="X25" s="35"/>
      <c r="Y25" s="35"/>
      <c r="Z25" s="35"/>
    </row>
    <row r="26" spans="1:29" ht="36.6" customHeight="1" x14ac:dyDescent="0.3">
      <c r="A26" s="174" t="s">
        <v>155</v>
      </c>
      <c r="B26" s="204"/>
      <c r="C26" s="204"/>
      <c r="D26" s="205"/>
      <c r="E26" s="232">
        <f>IF(E24=0,E25,E25-ROUND(E24/(E21/E15),0))</f>
        <v>0</v>
      </c>
      <c r="F26" s="233"/>
      <c r="G26" s="233"/>
      <c r="H26" s="233"/>
      <c r="I26" s="233"/>
      <c r="J26" s="233"/>
      <c r="K26" s="233"/>
      <c r="L26" s="233"/>
      <c r="M26" s="233"/>
      <c r="N26" s="233"/>
      <c r="O26" s="233"/>
      <c r="P26" s="234"/>
      <c r="Q26" s="78" t="s">
        <v>23</v>
      </c>
      <c r="R26" s="35"/>
      <c r="S26" s="122"/>
      <c r="T26" s="122"/>
      <c r="U26" s="122"/>
      <c r="V26" s="35"/>
      <c r="W26" s="35"/>
      <c r="X26" s="35"/>
      <c r="Y26" s="35"/>
      <c r="Z26" s="35"/>
    </row>
    <row r="27" spans="1:29" ht="36.6" customHeight="1" x14ac:dyDescent="0.3">
      <c r="A27" s="173" t="s">
        <v>140</v>
      </c>
      <c r="B27" s="165"/>
      <c r="C27" s="165"/>
      <c r="D27" s="165"/>
      <c r="E27" s="223" t="e">
        <f>'計算用(太陽光)'!B83</f>
        <v>#N/A</v>
      </c>
      <c r="F27" s="224"/>
      <c r="G27" s="224"/>
      <c r="H27" s="224"/>
      <c r="I27" s="224"/>
      <c r="J27" s="224"/>
      <c r="K27" s="224"/>
      <c r="L27" s="224"/>
      <c r="M27" s="224"/>
      <c r="N27" s="224"/>
      <c r="O27" s="224"/>
      <c r="P27" s="225"/>
      <c r="Q27" s="23" t="s">
        <v>80</v>
      </c>
      <c r="R27" s="35"/>
      <c r="S27" s="35"/>
      <c r="T27" s="35"/>
      <c r="U27" s="35"/>
      <c r="V27" s="35"/>
      <c r="W27" s="35"/>
      <c r="X27" s="35"/>
      <c r="Y27" s="35"/>
      <c r="Z27" s="35"/>
      <c r="AA27" s="258"/>
      <c r="AB27" s="258"/>
      <c r="AC27" s="258"/>
    </row>
    <row r="28" spans="1:29" ht="24" customHeight="1" x14ac:dyDescent="0.3">
      <c r="A28" s="173" t="s">
        <v>141</v>
      </c>
      <c r="B28" s="165"/>
      <c r="C28" s="165"/>
      <c r="D28" s="165"/>
      <c r="E28" s="77" t="s">
        <v>11</v>
      </c>
      <c r="F28" s="77" t="s">
        <v>12</v>
      </c>
      <c r="G28" s="77" t="s">
        <v>13</v>
      </c>
      <c r="H28" s="77" t="s">
        <v>14</v>
      </c>
      <c r="I28" s="77" t="s">
        <v>15</v>
      </c>
      <c r="J28" s="77" t="s">
        <v>16</v>
      </c>
      <c r="K28" s="77" t="s">
        <v>17</v>
      </c>
      <c r="L28" s="77" t="s">
        <v>18</v>
      </c>
      <c r="M28" s="77" t="s">
        <v>19</v>
      </c>
      <c r="N28" s="77" t="s">
        <v>20</v>
      </c>
      <c r="O28" s="77" t="s">
        <v>21</v>
      </c>
      <c r="P28" s="77" t="s">
        <v>22</v>
      </c>
      <c r="Q28" s="5"/>
      <c r="R28" s="35"/>
      <c r="S28" s="35"/>
      <c r="T28" s="35"/>
      <c r="U28" s="35"/>
      <c r="V28" s="35"/>
      <c r="W28" s="35"/>
      <c r="X28" s="35"/>
      <c r="Y28" s="35"/>
      <c r="Z28" s="35"/>
      <c r="AC28" s="43"/>
    </row>
    <row r="29" spans="1:29" ht="24" customHeight="1" x14ac:dyDescent="0.3">
      <c r="A29" s="165"/>
      <c r="B29" s="165"/>
      <c r="C29" s="165"/>
      <c r="D29" s="165"/>
      <c r="E29" s="42" t="e">
        <f>'計算用(太陽光)'!N20</f>
        <v>#N/A</v>
      </c>
      <c r="F29" s="42" t="e">
        <f>'計算用(太陽光)'!N21</f>
        <v>#N/A</v>
      </c>
      <c r="G29" s="42" t="e">
        <f>'計算用(太陽光)'!N22</f>
        <v>#N/A</v>
      </c>
      <c r="H29" s="42" t="e">
        <f>'計算用(太陽光)'!N23</f>
        <v>#N/A</v>
      </c>
      <c r="I29" s="42" t="e">
        <f>'計算用(太陽光)'!N24</f>
        <v>#N/A</v>
      </c>
      <c r="J29" s="42" t="e">
        <f>'計算用(太陽光)'!N25</f>
        <v>#N/A</v>
      </c>
      <c r="K29" s="42" t="e">
        <f>'計算用(太陽光)'!N26</f>
        <v>#N/A</v>
      </c>
      <c r="L29" s="42" t="e">
        <f>'計算用(太陽光)'!N27</f>
        <v>#N/A</v>
      </c>
      <c r="M29" s="42" t="e">
        <f>'計算用(太陽光)'!N28</f>
        <v>#N/A</v>
      </c>
      <c r="N29" s="42" t="e">
        <f>'計算用(太陽光)'!N29</f>
        <v>#N/A</v>
      </c>
      <c r="O29" s="42" t="e">
        <f>'計算用(太陽光)'!N30</f>
        <v>#N/A</v>
      </c>
      <c r="P29" s="42" t="e">
        <f>'計算用(太陽光)'!N31</f>
        <v>#N/A</v>
      </c>
      <c r="Q29" s="23" t="s">
        <v>80</v>
      </c>
      <c r="R29" s="35"/>
      <c r="S29" s="35"/>
      <c r="T29" s="35"/>
      <c r="U29" s="35"/>
      <c r="V29" s="35"/>
      <c r="W29" s="35"/>
      <c r="X29" s="35"/>
      <c r="Y29" s="35"/>
      <c r="Z29" s="35"/>
    </row>
    <row r="30" spans="1:29" ht="24" customHeight="1" x14ac:dyDescent="0.3">
      <c r="A30" s="173" t="s">
        <v>135</v>
      </c>
      <c r="B30" s="165"/>
      <c r="C30" s="165"/>
      <c r="D30" s="165"/>
      <c r="E30" s="77" t="s">
        <v>11</v>
      </c>
      <c r="F30" s="77" t="s">
        <v>12</v>
      </c>
      <c r="G30" s="77" t="s">
        <v>13</v>
      </c>
      <c r="H30" s="77" t="s">
        <v>14</v>
      </c>
      <c r="I30" s="77" t="s">
        <v>15</v>
      </c>
      <c r="J30" s="77" t="s">
        <v>16</v>
      </c>
      <c r="K30" s="77" t="s">
        <v>17</v>
      </c>
      <c r="L30" s="77" t="s">
        <v>18</v>
      </c>
      <c r="M30" s="77" t="s">
        <v>19</v>
      </c>
      <c r="N30" s="77" t="s">
        <v>20</v>
      </c>
      <c r="O30" s="77" t="s">
        <v>21</v>
      </c>
      <c r="P30" s="77" t="s">
        <v>22</v>
      </c>
      <c r="Q30" s="5"/>
      <c r="R30" s="35"/>
      <c r="S30" s="35"/>
      <c r="T30" s="35"/>
      <c r="U30" s="35"/>
      <c r="V30" s="35"/>
      <c r="W30" s="35"/>
      <c r="X30" s="35"/>
      <c r="Y30" s="35"/>
      <c r="Z30" s="35"/>
    </row>
    <row r="31" spans="1:29" ht="24" customHeight="1" x14ac:dyDescent="0.3">
      <c r="A31" s="165"/>
      <c r="B31" s="165"/>
      <c r="C31" s="165"/>
      <c r="D31" s="165"/>
      <c r="E31" s="126">
        <f>'計算用(太陽光)'!N34</f>
        <v>0</v>
      </c>
      <c r="F31" s="126">
        <f>'計算用(太陽光)'!N35</f>
        <v>0</v>
      </c>
      <c r="G31" s="126">
        <f>'計算用(太陽光)'!N36</f>
        <v>0</v>
      </c>
      <c r="H31" s="126">
        <f>'計算用(太陽光)'!N37</f>
        <v>0</v>
      </c>
      <c r="I31" s="126">
        <f>'計算用(太陽光)'!N38</f>
        <v>0</v>
      </c>
      <c r="J31" s="126">
        <f>'計算用(太陽光)'!N39</f>
        <v>0</v>
      </c>
      <c r="K31" s="126">
        <f>'計算用(太陽光)'!N40</f>
        <v>0</v>
      </c>
      <c r="L31" s="126">
        <f>'計算用(太陽光)'!N41</f>
        <v>0</v>
      </c>
      <c r="M31" s="126">
        <f>'計算用(太陽光)'!N42</f>
        <v>0</v>
      </c>
      <c r="N31" s="126">
        <f>'計算用(太陽光)'!N43</f>
        <v>0</v>
      </c>
      <c r="O31" s="126">
        <f>'計算用(太陽光)'!N44</f>
        <v>0</v>
      </c>
      <c r="P31" s="126">
        <f>'計算用(太陽光)'!N45</f>
        <v>0</v>
      </c>
      <c r="Q31" s="23" t="s">
        <v>23</v>
      </c>
      <c r="R31" s="35"/>
      <c r="S31" s="35"/>
      <c r="T31" s="35"/>
      <c r="U31" s="35"/>
      <c r="V31" s="35"/>
      <c r="W31" s="35"/>
      <c r="X31" s="35"/>
      <c r="Y31" s="35"/>
      <c r="Z31" s="35"/>
    </row>
    <row r="32" spans="1:29" ht="44.4" customHeight="1" x14ac:dyDescent="0.3">
      <c r="A32" s="173" t="s">
        <v>136</v>
      </c>
      <c r="B32" s="165"/>
      <c r="C32" s="165"/>
      <c r="D32" s="165"/>
      <c r="E32" s="241" t="e">
        <f>ROUND('計算用(太陽光)'!B81,0)+ROUND(E24,0)</f>
        <v>#N/A</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77" t="s">
        <v>11</v>
      </c>
      <c r="F33" s="77" t="s">
        <v>12</v>
      </c>
      <c r="G33" s="77" t="s">
        <v>13</v>
      </c>
      <c r="H33" s="77" t="s">
        <v>14</v>
      </c>
      <c r="I33" s="77" t="s">
        <v>15</v>
      </c>
      <c r="J33" s="77" t="s">
        <v>16</v>
      </c>
      <c r="K33" s="77" t="s">
        <v>17</v>
      </c>
      <c r="L33" s="77" t="s">
        <v>18</v>
      </c>
      <c r="M33" s="77" t="s">
        <v>19</v>
      </c>
      <c r="N33" s="77" t="s">
        <v>20</v>
      </c>
      <c r="O33" s="77" t="s">
        <v>21</v>
      </c>
      <c r="P33" s="77" t="s">
        <v>22</v>
      </c>
      <c r="Q33" s="5"/>
      <c r="R33" s="35"/>
      <c r="S33" s="35"/>
      <c r="T33" s="35"/>
      <c r="U33" s="35"/>
      <c r="V33" s="35"/>
      <c r="W33" s="35"/>
      <c r="X33" s="35"/>
      <c r="Y33" s="35"/>
      <c r="Z33" s="35"/>
    </row>
    <row r="34" spans="1:26" ht="31.95" customHeight="1" x14ac:dyDescent="0.3">
      <c r="A34" s="197"/>
      <c r="B34" s="197"/>
      <c r="C34" s="197"/>
      <c r="D34" s="197"/>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3">
      <c r="A35" s="173" t="s">
        <v>81</v>
      </c>
      <c r="B35" s="165"/>
      <c r="C35" s="165"/>
      <c r="D35" s="165"/>
      <c r="E35" s="77" t="s">
        <v>11</v>
      </c>
      <c r="F35" s="77" t="s">
        <v>12</v>
      </c>
      <c r="G35" s="77" t="s">
        <v>13</v>
      </c>
      <c r="H35" s="77" t="s">
        <v>14</v>
      </c>
      <c r="I35" s="77" t="s">
        <v>15</v>
      </c>
      <c r="J35" s="77" t="s">
        <v>16</v>
      </c>
      <c r="K35" s="77" t="s">
        <v>17</v>
      </c>
      <c r="L35" s="77" t="s">
        <v>18</v>
      </c>
      <c r="M35" s="77" t="s">
        <v>19</v>
      </c>
      <c r="N35" s="77" t="s">
        <v>20</v>
      </c>
      <c r="O35" s="77" t="s">
        <v>21</v>
      </c>
      <c r="P35" s="77" t="s">
        <v>22</v>
      </c>
      <c r="Q35" s="5"/>
      <c r="R35" s="35"/>
      <c r="S35" s="35"/>
      <c r="T35" s="35"/>
      <c r="U35" s="35"/>
      <c r="V35" s="35"/>
      <c r="W35" s="35"/>
      <c r="X35" s="35"/>
      <c r="Y35" s="35"/>
      <c r="Z35" s="111"/>
    </row>
    <row r="36" spans="1:26" ht="24" customHeight="1" x14ac:dyDescent="0.3">
      <c r="A36" s="165"/>
      <c r="B36" s="165"/>
      <c r="C36" s="165"/>
      <c r="D36" s="165"/>
      <c r="E36" s="126">
        <f>ROUND('計算用(太陽光)'!AD34,0)</f>
        <v>0</v>
      </c>
      <c r="F36" s="126">
        <f>ROUND('計算用(太陽光)'!AD35,0)</f>
        <v>0</v>
      </c>
      <c r="G36" s="126">
        <f>ROUND('計算用(太陽光)'!AD36,0)</f>
        <v>0</v>
      </c>
      <c r="H36" s="126">
        <f>ROUND('計算用(太陽光)'!AD37,0)</f>
        <v>0</v>
      </c>
      <c r="I36" s="126">
        <f>ROUND('計算用(太陽光)'!AD38,0)</f>
        <v>0</v>
      </c>
      <c r="J36" s="126">
        <f>ROUND('計算用(太陽光)'!AD39,0)</f>
        <v>0</v>
      </c>
      <c r="K36" s="126">
        <f>ROUND('計算用(太陽光)'!AD40,0)</f>
        <v>0</v>
      </c>
      <c r="L36" s="126">
        <f>ROUND('計算用(太陽光)'!AD41,0)</f>
        <v>0</v>
      </c>
      <c r="M36" s="126">
        <f>ROUND('計算用(太陽光)'!AD42,0)</f>
        <v>0</v>
      </c>
      <c r="N36" s="126">
        <f>ROUND('計算用(太陽光)'!AD43,0)</f>
        <v>0</v>
      </c>
      <c r="O36" s="126">
        <f>ROUND('計算用(太陽光)'!AD44,0)</f>
        <v>0</v>
      </c>
      <c r="P36" s="126">
        <f>ROUND('計算用(太陽光)'!AD45,0)</f>
        <v>0</v>
      </c>
      <c r="Q36" s="23" t="s">
        <v>23</v>
      </c>
      <c r="R36" s="35"/>
      <c r="S36" s="35"/>
      <c r="T36" s="35"/>
      <c r="U36" s="35"/>
      <c r="V36" s="35"/>
      <c r="W36" s="35"/>
      <c r="X36" s="35"/>
      <c r="Y36" s="35"/>
      <c r="Z36" s="111"/>
    </row>
    <row r="37" spans="1:26" ht="43.95" customHeight="1" x14ac:dyDescent="0.3">
      <c r="A37" s="173" t="s">
        <v>142</v>
      </c>
      <c r="B37" s="165"/>
      <c r="C37" s="165"/>
      <c r="D37" s="165"/>
      <c r="E37" s="238" t="e">
        <f>ROUND('計算用(太陽光)'!R81,0)</f>
        <v>#DIV/0!</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69</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146</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0y/qDRr93dc05kxjp2ervapiMYCOMI0CVbSZ5JvvvzMyMfwdHP2BfpSHpA/W5iKQs4JaDwj4Xl2Uej4XqMIYYQ==" saltValue="ekmAf7xhd7bfnLrb+hZGSQ==" spinCount="100000" sheet="1" objects="1" scenarios="1"/>
  <dataConsolidate/>
  <mergeCells count="42">
    <mergeCell ref="A10:D10"/>
    <mergeCell ref="E10:P10"/>
    <mergeCell ref="A11:D11"/>
    <mergeCell ref="E11:P11"/>
    <mergeCell ref="A12:D12"/>
    <mergeCell ref="E12:P12"/>
    <mergeCell ref="A2:B2"/>
    <mergeCell ref="A4:Q4"/>
    <mergeCell ref="A6:Q6"/>
    <mergeCell ref="M8:Q8"/>
    <mergeCell ref="A9:D9"/>
    <mergeCell ref="E9:P9"/>
    <mergeCell ref="A13:D13"/>
    <mergeCell ref="E13:P13"/>
    <mergeCell ref="A14:D14"/>
    <mergeCell ref="E14:P14"/>
    <mergeCell ref="A25:D25"/>
    <mergeCell ref="E25:P25"/>
    <mergeCell ref="A33:D34"/>
    <mergeCell ref="A35:D36"/>
    <mergeCell ref="A37:D37"/>
    <mergeCell ref="E37:P37"/>
    <mergeCell ref="A27:D27"/>
    <mergeCell ref="E27:P27"/>
    <mergeCell ref="A28:D29"/>
    <mergeCell ref="A30:D31"/>
    <mergeCell ref="AA27:AC27"/>
    <mergeCell ref="A15:D15"/>
    <mergeCell ref="E15:P15"/>
    <mergeCell ref="A32:D32"/>
    <mergeCell ref="E32:P32"/>
    <mergeCell ref="A16:D16"/>
    <mergeCell ref="E16:P16"/>
    <mergeCell ref="A17:D18"/>
    <mergeCell ref="A24:D24"/>
    <mergeCell ref="A22:D23"/>
    <mergeCell ref="E24:P24"/>
    <mergeCell ref="A26:D26"/>
    <mergeCell ref="E26:P26"/>
    <mergeCell ref="A19:D20"/>
    <mergeCell ref="A21:D21"/>
    <mergeCell ref="E21:P21"/>
  </mergeCells>
  <phoneticPr fontId="2"/>
  <conditionalFormatting sqref="E37:P37">
    <cfRule type="cellIs" dxfId="32" priority="3" operator="lessThan">
      <formula>1000</formula>
    </cfRule>
    <cfRule type="cellIs" dxfId="31" priority="17" operator="greaterThan">
      <formula>$E$32-$E$24</formula>
    </cfRule>
  </conditionalFormatting>
  <conditionalFormatting sqref="E34:P34">
    <cfRule type="cellIs" dxfId="30" priority="12" operator="greaterThan">
      <formula>$E$25</formula>
    </cfRule>
  </conditionalFormatting>
  <conditionalFormatting sqref="E25:P25">
    <cfRule type="cellIs" dxfId="29" priority="2" operator="greaterThan">
      <formula>$E$14</formula>
    </cfRule>
  </conditionalFormatting>
  <conditionalFormatting sqref="E26:P26 E32:P32">
    <cfRule type="cellIs" dxfId="28" priority="18" operator="lessThan">
      <formula>1000</formula>
    </cfRule>
    <cfRule type="cellIs" dxfId="27" priority="19" operator="greaterThan">
      <formula>$E$25</formula>
    </cfRule>
  </conditionalFormatting>
  <dataValidations count="3">
    <dataValidation operator="lessThan" allowBlank="1" showInputMessage="1" showErrorMessage="1" error="設備容量以下の整数値を入力してください。" sqref="E26:P26" xr:uid="{B7217F05-CB9B-4A97-BDE8-0341E106E693}"/>
    <dataValidation type="whole" operator="lessThanOrEqual" allowBlank="1" showInputMessage="1" showErrorMessage="1" error="「設備容量」以下の整数値を入力してください" sqref="E25:P25" xr:uid="{9555C7A1-C7A7-404B-AB61-520E4FF61583}">
      <formula1>E14</formula1>
    </dataValidation>
    <dataValidation type="whole" operator="lessThanOrEqual" allowBlank="1" showInputMessage="1" showErrorMessage="1" error="「【調達オークション】送電可能電力」以下の整数値を入力してください_x000a_" sqref="E34:P34" xr:uid="{67D6560D-7F43-4AD5-99C9-DCA0E9C6AEE8}">
      <formula1>$E$25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8921-A0A7-4B95-85B7-EBDF8CBF13FD}">
  <sheetPr codeName="Sheet15">
    <tabColor rgb="FF0000FF"/>
    <pageSetUpPr fitToPage="1"/>
  </sheetPr>
  <dimension ref="A1:Z54"/>
  <sheetViews>
    <sheetView zoomScale="60" zoomScaleNormal="60" workbookViewId="0">
      <selection activeCell="A2" sqref="A2:B2"/>
    </sheetView>
  </sheetViews>
  <sheetFormatPr defaultColWidth="9" defaultRowHeight="15" x14ac:dyDescent="0.3"/>
  <cols>
    <col min="1" max="4" width="5.6640625" style="1" customWidth="1"/>
    <col min="5" max="16" width="12.77734375" style="1" customWidth="1"/>
    <col min="17" max="20" width="5.6640625" style="1" customWidth="1"/>
    <col min="21" max="21" width="9" style="1"/>
    <col min="22" max="22" width="14" style="1" bestFit="1" customWidth="1"/>
    <col min="23"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t="s">
        <v>169</v>
      </c>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2" t="str">
        <f>【調達AX】合計!$M$11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88" t="s">
        <v>2</v>
      </c>
      <c r="R9" s="35"/>
      <c r="S9" s="35"/>
      <c r="T9" s="35"/>
      <c r="U9" s="35"/>
      <c r="V9" s="35"/>
      <c r="W9" s="35"/>
      <c r="X9" s="35"/>
      <c r="Y9" s="35"/>
      <c r="Z9" s="35"/>
    </row>
    <row r="10" spans="1:26" ht="24" customHeight="1" x14ac:dyDescent="0.3">
      <c r="A10" s="165" t="s">
        <v>3</v>
      </c>
      <c r="B10" s="165"/>
      <c r="C10" s="165"/>
      <c r="D10" s="169"/>
      <c r="E10" s="265"/>
      <c r="F10" s="266"/>
      <c r="G10" s="266"/>
      <c r="H10" s="266"/>
      <c r="I10" s="266"/>
      <c r="J10" s="266"/>
      <c r="K10" s="266"/>
      <c r="L10" s="266"/>
      <c r="M10" s="266"/>
      <c r="N10" s="266"/>
      <c r="O10" s="266"/>
      <c r="P10" s="267"/>
      <c r="Q10" s="89"/>
      <c r="R10" s="35"/>
      <c r="S10" s="35"/>
      <c r="T10" s="35"/>
      <c r="U10" s="35"/>
      <c r="V10" s="35"/>
      <c r="W10" s="35"/>
      <c r="X10" s="35"/>
      <c r="Y10" s="35"/>
      <c r="Z10" s="35"/>
    </row>
    <row r="11" spans="1:26" ht="30" customHeight="1" x14ac:dyDescent="0.3">
      <c r="A11" s="173" t="s">
        <v>4</v>
      </c>
      <c r="B11" s="173"/>
      <c r="C11" s="173"/>
      <c r="D11" s="174"/>
      <c r="E11" s="259"/>
      <c r="F11" s="260"/>
      <c r="G11" s="260"/>
      <c r="H11" s="260"/>
      <c r="I11" s="260"/>
      <c r="J11" s="260"/>
      <c r="K11" s="260"/>
      <c r="L11" s="260"/>
      <c r="M11" s="260"/>
      <c r="N11" s="260"/>
      <c r="O11" s="260"/>
      <c r="P11" s="261"/>
      <c r="Q11" s="89"/>
      <c r="R11" s="35"/>
      <c r="S11" s="35"/>
      <c r="T11" s="35"/>
      <c r="U11" s="35"/>
      <c r="V11" s="35"/>
      <c r="W11" s="35"/>
      <c r="X11" s="35"/>
      <c r="Y11" s="35"/>
      <c r="Z11" s="35"/>
    </row>
    <row r="12" spans="1:26" ht="24" customHeight="1" x14ac:dyDescent="0.3">
      <c r="A12" s="165" t="s">
        <v>5</v>
      </c>
      <c r="B12" s="165"/>
      <c r="C12" s="165"/>
      <c r="D12" s="169"/>
      <c r="E12" s="216" t="s">
        <v>50</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59"/>
      <c r="F13" s="260"/>
      <c r="G13" s="260"/>
      <c r="H13" s="260"/>
      <c r="I13" s="260"/>
      <c r="J13" s="260"/>
      <c r="K13" s="260"/>
      <c r="L13" s="260"/>
      <c r="M13" s="260"/>
      <c r="N13" s="260"/>
      <c r="O13" s="260"/>
      <c r="P13" s="261"/>
      <c r="Q13" s="89"/>
      <c r="R13" s="35"/>
      <c r="S13" s="35"/>
      <c r="T13" s="35"/>
      <c r="U13" s="35"/>
      <c r="V13" s="35"/>
      <c r="W13" s="35"/>
      <c r="X13" s="35"/>
      <c r="Y13" s="35"/>
      <c r="Z13" s="35"/>
    </row>
    <row r="14" spans="1:26" ht="24" customHeight="1" x14ac:dyDescent="0.3">
      <c r="A14" s="165" t="s">
        <v>7</v>
      </c>
      <c r="B14" s="165"/>
      <c r="C14" s="165"/>
      <c r="D14" s="169"/>
      <c r="E14" s="219"/>
      <c r="F14" s="220"/>
      <c r="G14" s="220"/>
      <c r="H14" s="220"/>
      <c r="I14" s="220"/>
      <c r="J14" s="220"/>
      <c r="K14" s="220"/>
      <c r="L14" s="220"/>
      <c r="M14" s="220"/>
      <c r="N14" s="220"/>
      <c r="O14" s="220"/>
      <c r="P14" s="221"/>
      <c r="Q14" s="90" t="s">
        <v>23</v>
      </c>
      <c r="R14" s="35"/>
      <c r="S14" s="35"/>
      <c r="T14" s="35"/>
      <c r="U14" s="35"/>
      <c r="V14" s="35"/>
      <c r="W14" s="35"/>
      <c r="X14" s="35"/>
      <c r="Y14" s="35"/>
      <c r="Z14" s="35"/>
    </row>
    <row r="15" spans="1:26" ht="34.200000000000003" customHeight="1" x14ac:dyDescent="0.3">
      <c r="A15" s="196" t="s">
        <v>161</v>
      </c>
      <c r="B15" s="197"/>
      <c r="C15" s="197"/>
      <c r="D15" s="222"/>
      <c r="E15" s="219"/>
      <c r="F15" s="220"/>
      <c r="G15" s="220"/>
      <c r="H15" s="220"/>
      <c r="I15" s="220"/>
      <c r="J15" s="220"/>
      <c r="K15" s="220"/>
      <c r="L15" s="220"/>
      <c r="M15" s="220"/>
      <c r="N15" s="220"/>
      <c r="O15" s="220"/>
      <c r="P15" s="221"/>
      <c r="Q15" s="93"/>
      <c r="R15" s="35"/>
      <c r="S15" s="35"/>
      <c r="T15" s="35"/>
      <c r="U15" s="35"/>
      <c r="V15" s="35"/>
      <c r="W15" s="35"/>
      <c r="X15" s="35"/>
      <c r="Y15" s="35"/>
      <c r="Z15" s="35"/>
    </row>
    <row r="16" spans="1:26" ht="36.6" customHeight="1" thickBot="1" x14ac:dyDescent="0.35">
      <c r="A16" s="173" t="s">
        <v>126</v>
      </c>
      <c r="B16" s="165"/>
      <c r="C16" s="165"/>
      <c r="D16" s="169"/>
      <c r="E16" s="226"/>
      <c r="F16" s="227"/>
      <c r="G16" s="227"/>
      <c r="H16" s="227"/>
      <c r="I16" s="227"/>
      <c r="J16" s="227"/>
      <c r="K16" s="227"/>
      <c r="L16" s="227"/>
      <c r="M16" s="227"/>
      <c r="N16" s="227"/>
      <c r="O16" s="227"/>
      <c r="P16" s="228"/>
      <c r="Q16" s="93" t="s">
        <v>128</v>
      </c>
      <c r="R16" s="35"/>
      <c r="S16" s="35"/>
      <c r="T16" s="35"/>
      <c r="U16" s="35"/>
      <c r="V16" s="35"/>
      <c r="W16" s="35"/>
      <c r="X16" s="35"/>
      <c r="Y16" s="35"/>
      <c r="Z16" s="35"/>
    </row>
    <row r="17" spans="1:26" ht="24" customHeight="1" x14ac:dyDescent="0.3">
      <c r="A17" s="173" t="s">
        <v>127</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65"/>
      <c r="B18" s="165"/>
      <c r="C18" s="165"/>
      <c r="D18" s="165"/>
      <c r="E18" s="113" t="e">
        <f>'【メインAX】調整係数(風力)'!N20</f>
        <v>#N/A</v>
      </c>
      <c r="F18" s="113" t="e">
        <f>'【メインAX】調整係数(風力)'!N21</f>
        <v>#N/A</v>
      </c>
      <c r="G18" s="113" t="e">
        <f>'【メインAX】調整係数(風力)'!N22</f>
        <v>#N/A</v>
      </c>
      <c r="H18" s="113" t="e">
        <f>'【メインAX】調整係数(風力)'!N23</f>
        <v>#N/A</v>
      </c>
      <c r="I18" s="113" t="e">
        <f>'【メインAX】調整係数(風力)'!N24</f>
        <v>#N/A</v>
      </c>
      <c r="J18" s="113" t="e">
        <f>'【メインAX】調整係数(風力)'!N25</f>
        <v>#N/A</v>
      </c>
      <c r="K18" s="113" t="e">
        <f>'【メインAX】調整係数(風力)'!N26</f>
        <v>#N/A</v>
      </c>
      <c r="L18" s="113" t="e">
        <f>'【メインAX】調整係数(風力)'!N27</f>
        <v>#N/A</v>
      </c>
      <c r="M18" s="113" t="e">
        <f>'【メインAX】調整係数(風力)'!N28</f>
        <v>#N/A</v>
      </c>
      <c r="N18" s="113" t="e">
        <f>'【メインAX】調整係数(風力)'!N29</f>
        <v>#N/A</v>
      </c>
      <c r="O18" s="113" t="e">
        <f>'【メインAX】調整係数(風力)'!N30</f>
        <v>#N/A</v>
      </c>
      <c r="P18" s="113" t="e">
        <f>'【メインAX】調整係数(風力)'!N31</f>
        <v>#N/A</v>
      </c>
      <c r="Q18" s="78" t="s">
        <v>128</v>
      </c>
      <c r="R18" s="35"/>
      <c r="S18" s="35"/>
      <c r="T18" s="35"/>
      <c r="U18" s="35"/>
      <c r="V18" s="35"/>
      <c r="W18" s="35"/>
      <c r="X18" s="35"/>
      <c r="Y18" s="35"/>
      <c r="Z18" s="35"/>
    </row>
    <row r="19" spans="1:26"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6" ht="42.75" customHeight="1" x14ac:dyDescent="0.3">
      <c r="A21" s="173" t="s">
        <v>138</v>
      </c>
      <c r="B21" s="165"/>
      <c r="C21" s="165"/>
      <c r="D21" s="169"/>
      <c r="E21" s="219"/>
      <c r="F21" s="220"/>
      <c r="G21" s="220"/>
      <c r="H21" s="220"/>
      <c r="I21" s="220"/>
      <c r="J21" s="220"/>
      <c r="K21" s="220"/>
      <c r="L21" s="220"/>
      <c r="M21" s="220"/>
      <c r="N21" s="220"/>
      <c r="O21" s="220"/>
      <c r="P21" s="221"/>
      <c r="Q21" s="93" t="s">
        <v>23</v>
      </c>
      <c r="R21" s="35"/>
      <c r="S21" s="35"/>
      <c r="T21" s="35"/>
      <c r="U21" s="35"/>
      <c r="V21" s="35"/>
      <c r="W21" s="35"/>
      <c r="X21" s="35"/>
      <c r="Y21" s="35"/>
      <c r="Z21" s="35"/>
    </row>
    <row r="22" spans="1:26" ht="24" customHeight="1" x14ac:dyDescent="0.3">
      <c r="A22" s="173" t="s">
        <v>129</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6" ht="24" customHeight="1" x14ac:dyDescent="0.3">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6" ht="36.6" customHeight="1" thickBot="1" x14ac:dyDescent="0.35">
      <c r="A24" s="173" t="s">
        <v>130</v>
      </c>
      <c r="B24" s="165"/>
      <c r="C24" s="165"/>
      <c r="D24" s="169"/>
      <c r="E24" s="229"/>
      <c r="F24" s="230"/>
      <c r="G24" s="230"/>
      <c r="H24" s="230"/>
      <c r="I24" s="230"/>
      <c r="J24" s="230"/>
      <c r="K24" s="230"/>
      <c r="L24" s="230"/>
      <c r="M24" s="230"/>
      <c r="N24" s="230"/>
      <c r="O24" s="230"/>
      <c r="P24" s="231"/>
      <c r="Q24" s="93" t="s">
        <v>23</v>
      </c>
      <c r="R24" s="35"/>
      <c r="S24" s="35"/>
      <c r="T24" s="35"/>
      <c r="U24" s="35"/>
      <c r="V24" s="35"/>
      <c r="W24" s="35"/>
      <c r="X24" s="35"/>
      <c r="Y24" s="35"/>
      <c r="Z24" s="35"/>
    </row>
    <row r="25" spans="1:26" s="146" customFormat="1" ht="36.6" customHeight="1" x14ac:dyDescent="0.3">
      <c r="A25" s="191" t="s">
        <v>162</v>
      </c>
      <c r="B25" s="192"/>
      <c r="C25" s="192"/>
      <c r="D25" s="192"/>
      <c r="E25" s="235"/>
      <c r="F25" s="236"/>
      <c r="G25" s="236"/>
      <c r="H25" s="236"/>
      <c r="I25" s="236"/>
      <c r="J25" s="236"/>
      <c r="K25" s="236"/>
      <c r="L25" s="236"/>
      <c r="M25" s="236"/>
      <c r="N25" s="236"/>
      <c r="O25" s="236"/>
      <c r="P25" s="237"/>
      <c r="Q25" s="93"/>
      <c r="R25" s="35"/>
      <c r="S25" s="35"/>
      <c r="T25" s="35"/>
      <c r="U25" s="35"/>
      <c r="V25" s="35"/>
      <c r="W25" s="35"/>
      <c r="X25" s="35"/>
      <c r="Y25" s="35"/>
      <c r="Z25" s="35"/>
    </row>
    <row r="26" spans="1:26" ht="36.6" customHeight="1" x14ac:dyDescent="0.3">
      <c r="A26" s="174" t="s">
        <v>155</v>
      </c>
      <c r="B26" s="204"/>
      <c r="C26" s="204"/>
      <c r="D26" s="205"/>
      <c r="E26" s="232">
        <f>IF(E24=0,E25,E25-ROUND(E24/(E21/E15),0))</f>
        <v>0</v>
      </c>
      <c r="F26" s="233"/>
      <c r="G26" s="233"/>
      <c r="H26" s="233"/>
      <c r="I26" s="233"/>
      <c r="J26" s="233"/>
      <c r="K26" s="233"/>
      <c r="L26" s="233"/>
      <c r="M26" s="233"/>
      <c r="N26" s="233"/>
      <c r="O26" s="233"/>
      <c r="P26" s="234"/>
      <c r="Q26" s="78" t="s">
        <v>23</v>
      </c>
      <c r="R26" s="35"/>
      <c r="S26" s="122"/>
      <c r="T26" s="122"/>
      <c r="U26" s="122"/>
      <c r="V26" s="122"/>
      <c r="W26" s="122"/>
      <c r="X26" s="35"/>
      <c r="Y26" s="35"/>
      <c r="Z26" s="35"/>
    </row>
    <row r="27" spans="1:26" ht="36.6" customHeight="1" x14ac:dyDescent="0.3">
      <c r="A27" s="173" t="s">
        <v>140</v>
      </c>
      <c r="B27" s="165"/>
      <c r="C27" s="165"/>
      <c r="D27" s="165"/>
      <c r="E27" s="223" t="e">
        <f>'計算用(風力)'!B83</f>
        <v>#N/A</v>
      </c>
      <c r="F27" s="224"/>
      <c r="G27" s="224"/>
      <c r="H27" s="224"/>
      <c r="I27" s="224"/>
      <c r="J27" s="224"/>
      <c r="K27" s="224"/>
      <c r="L27" s="224"/>
      <c r="M27" s="224"/>
      <c r="N27" s="224"/>
      <c r="O27" s="224"/>
      <c r="P27" s="225"/>
      <c r="Q27" s="23" t="s">
        <v>80</v>
      </c>
      <c r="R27" s="35"/>
      <c r="S27" s="35"/>
      <c r="T27" s="35"/>
      <c r="U27" s="35"/>
      <c r="V27" s="35"/>
      <c r="W27" s="35"/>
      <c r="X27" s="35"/>
      <c r="Y27" s="35"/>
      <c r="Z27" s="35"/>
    </row>
    <row r="28" spans="1:26" ht="24" customHeight="1" x14ac:dyDescent="0.3">
      <c r="A28" s="173" t="s">
        <v>141</v>
      </c>
      <c r="B28" s="165"/>
      <c r="C28" s="165"/>
      <c r="D28" s="165"/>
      <c r="E28" s="88" t="s">
        <v>11</v>
      </c>
      <c r="F28" s="88" t="s">
        <v>12</v>
      </c>
      <c r="G28" s="88" t="s">
        <v>13</v>
      </c>
      <c r="H28" s="88" t="s">
        <v>14</v>
      </c>
      <c r="I28" s="88" t="s">
        <v>15</v>
      </c>
      <c r="J28" s="88" t="s">
        <v>16</v>
      </c>
      <c r="K28" s="88" t="s">
        <v>17</v>
      </c>
      <c r="L28" s="88" t="s">
        <v>18</v>
      </c>
      <c r="M28" s="88" t="s">
        <v>19</v>
      </c>
      <c r="N28" s="88" t="s">
        <v>20</v>
      </c>
      <c r="O28" s="88" t="s">
        <v>21</v>
      </c>
      <c r="P28" s="88" t="s">
        <v>22</v>
      </c>
      <c r="Q28" s="5"/>
      <c r="R28" s="35"/>
      <c r="S28" s="35"/>
      <c r="T28" s="35"/>
      <c r="U28" s="35"/>
      <c r="V28" s="35"/>
      <c r="W28" s="35"/>
      <c r="X28" s="35"/>
      <c r="Y28" s="35"/>
      <c r="Z28" s="35"/>
    </row>
    <row r="29" spans="1:26" ht="24" customHeight="1" x14ac:dyDescent="0.3">
      <c r="A29" s="165"/>
      <c r="B29" s="165"/>
      <c r="C29" s="165"/>
      <c r="D29" s="165"/>
      <c r="E29" s="42" t="e">
        <f>'計算用(風力)'!N20</f>
        <v>#N/A</v>
      </c>
      <c r="F29" s="42" t="e">
        <f>'計算用(風力)'!N21</f>
        <v>#N/A</v>
      </c>
      <c r="G29" s="42" t="e">
        <f>'計算用(風力)'!N22</f>
        <v>#N/A</v>
      </c>
      <c r="H29" s="42" t="e">
        <f>'計算用(風力)'!N23</f>
        <v>#N/A</v>
      </c>
      <c r="I29" s="42" t="e">
        <f>'計算用(風力)'!N24</f>
        <v>#N/A</v>
      </c>
      <c r="J29" s="42" t="e">
        <f>'計算用(風力)'!N25</f>
        <v>#N/A</v>
      </c>
      <c r="K29" s="42" t="e">
        <f>'計算用(風力)'!N26</f>
        <v>#N/A</v>
      </c>
      <c r="L29" s="42" t="e">
        <f>'計算用(風力)'!N27</f>
        <v>#N/A</v>
      </c>
      <c r="M29" s="42" t="e">
        <f>'計算用(風力)'!N28</f>
        <v>#N/A</v>
      </c>
      <c r="N29" s="42" t="e">
        <f>'計算用(風力)'!N29</f>
        <v>#N/A</v>
      </c>
      <c r="O29" s="42" t="e">
        <f>'計算用(風力)'!N30</f>
        <v>#N/A</v>
      </c>
      <c r="P29" s="42" t="e">
        <f>'計算用(風力)'!N31</f>
        <v>#N/A</v>
      </c>
      <c r="Q29" s="23" t="s">
        <v>80</v>
      </c>
      <c r="R29" s="35"/>
      <c r="S29" s="35"/>
      <c r="T29" s="35"/>
      <c r="U29" s="35"/>
      <c r="V29" s="35"/>
      <c r="W29" s="35"/>
      <c r="X29" s="35"/>
      <c r="Y29" s="35"/>
      <c r="Z29" s="35"/>
    </row>
    <row r="30" spans="1:26" ht="24" customHeight="1" x14ac:dyDescent="0.3">
      <c r="A30" s="173" t="s">
        <v>135</v>
      </c>
      <c r="B30" s="165"/>
      <c r="C30" s="165"/>
      <c r="D30" s="165"/>
      <c r="E30" s="88" t="s">
        <v>11</v>
      </c>
      <c r="F30" s="88" t="s">
        <v>12</v>
      </c>
      <c r="G30" s="88" t="s">
        <v>13</v>
      </c>
      <c r="H30" s="88" t="s">
        <v>14</v>
      </c>
      <c r="I30" s="88" t="s">
        <v>15</v>
      </c>
      <c r="J30" s="88" t="s">
        <v>16</v>
      </c>
      <c r="K30" s="88" t="s">
        <v>17</v>
      </c>
      <c r="L30" s="88" t="s">
        <v>18</v>
      </c>
      <c r="M30" s="88" t="s">
        <v>19</v>
      </c>
      <c r="N30" s="88" t="s">
        <v>20</v>
      </c>
      <c r="O30" s="88" t="s">
        <v>21</v>
      </c>
      <c r="P30" s="88" t="s">
        <v>22</v>
      </c>
      <c r="Q30" s="5"/>
      <c r="R30" s="35"/>
      <c r="S30" s="35"/>
      <c r="T30" s="35"/>
      <c r="U30" s="35"/>
      <c r="V30" s="35"/>
      <c r="W30" s="35"/>
      <c r="X30" s="35"/>
      <c r="Y30" s="35"/>
      <c r="Z30" s="35"/>
    </row>
    <row r="31" spans="1:26" ht="24" customHeight="1" x14ac:dyDescent="0.3">
      <c r="A31" s="165"/>
      <c r="B31" s="165"/>
      <c r="C31" s="165"/>
      <c r="D31" s="165"/>
      <c r="E31" s="126">
        <f>'計算用(風力)'!N34</f>
        <v>0</v>
      </c>
      <c r="F31" s="126">
        <f>'計算用(風力)'!N35</f>
        <v>0</v>
      </c>
      <c r="G31" s="126">
        <f>'計算用(風力)'!N36</f>
        <v>0</v>
      </c>
      <c r="H31" s="126">
        <f>'計算用(風力)'!N37</f>
        <v>0</v>
      </c>
      <c r="I31" s="126">
        <f>'計算用(風力)'!N38</f>
        <v>0</v>
      </c>
      <c r="J31" s="126">
        <f>'計算用(風力)'!N39</f>
        <v>0</v>
      </c>
      <c r="K31" s="126">
        <f>'計算用(風力)'!N40</f>
        <v>0</v>
      </c>
      <c r="L31" s="126">
        <f>'計算用(風力)'!N41</f>
        <v>0</v>
      </c>
      <c r="M31" s="126">
        <f>'計算用(風力)'!N42</f>
        <v>0</v>
      </c>
      <c r="N31" s="126">
        <f>'計算用(風力)'!N43</f>
        <v>0</v>
      </c>
      <c r="O31" s="126">
        <f>'計算用(風力)'!N44</f>
        <v>0</v>
      </c>
      <c r="P31" s="126">
        <f>'計算用(風力)'!N45</f>
        <v>0</v>
      </c>
      <c r="Q31" s="23" t="s">
        <v>23</v>
      </c>
      <c r="R31" s="35"/>
      <c r="S31" s="35"/>
      <c r="T31" s="35"/>
      <c r="U31" s="35"/>
      <c r="V31" s="35"/>
      <c r="W31" s="35"/>
      <c r="X31" s="35"/>
      <c r="Y31" s="35"/>
      <c r="Z31" s="35"/>
    </row>
    <row r="32" spans="1:26" ht="44.4" customHeight="1" x14ac:dyDescent="0.3">
      <c r="A32" s="173" t="s">
        <v>136</v>
      </c>
      <c r="B32" s="165"/>
      <c r="C32" s="165"/>
      <c r="D32" s="165"/>
      <c r="E32" s="241" t="e">
        <f>ROUND('計算用(風力)'!B81,0)+ROUND(E24,0)</f>
        <v>#N/A</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88" t="s">
        <v>11</v>
      </c>
      <c r="F33" s="88" t="s">
        <v>12</v>
      </c>
      <c r="G33" s="88" t="s">
        <v>13</v>
      </c>
      <c r="H33" s="88" t="s">
        <v>14</v>
      </c>
      <c r="I33" s="88" t="s">
        <v>15</v>
      </c>
      <c r="J33" s="88" t="s">
        <v>16</v>
      </c>
      <c r="K33" s="88" t="s">
        <v>17</v>
      </c>
      <c r="L33" s="88" t="s">
        <v>18</v>
      </c>
      <c r="M33" s="88" t="s">
        <v>19</v>
      </c>
      <c r="N33" s="88" t="s">
        <v>20</v>
      </c>
      <c r="O33" s="88" t="s">
        <v>21</v>
      </c>
      <c r="P33" s="88" t="s">
        <v>22</v>
      </c>
      <c r="Q33" s="5"/>
      <c r="R33" s="35"/>
      <c r="S33" s="35"/>
      <c r="T33" s="35"/>
      <c r="U33" s="35"/>
      <c r="V33" s="35"/>
      <c r="W33" s="35"/>
      <c r="X33" s="35"/>
      <c r="Y33" s="35"/>
      <c r="Z33" s="35"/>
    </row>
    <row r="34" spans="1:26" ht="31.95" customHeight="1" x14ac:dyDescent="0.3">
      <c r="A34" s="197"/>
      <c r="B34" s="197"/>
      <c r="C34" s="197"/>
      <c r="D34" s="197"/>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3">
      <c r="A35" s="173" t="s">
        <v>81</v>
      </c>
      <c r="B35" s="165"/>
      <c r="C35" s="165"/>
      <c r="D35" s="165"/>
      <c r="E35" s="88" t="s">
        <v>11</v>
      </c>
      <c r="F35" s="88" t="s">
        <v>12</v>
      </c>
      <c r="G35" s="88" t="s">
        <v>13</v>
      </c>
      <c r="H35" s="88" t="s">
        <v>14</v>
      </c>
      <c r="I35" s="88" t="s">
        <v>15</v>
      </c>
      <c r="J35" s="88" t="s">
        <v>16</v>
      </c>
      <c r="K35" s="88" t="s">
        <v>17</v>
      </c>
      <c r="L35" s="88" t="s">
        <v>18</v>
      </c>
      <c r="M35" s="88" t="s">
        <v>19</v>
      </c>
      <c r="N35" s="88" t="s">
        <v>20</v>
      </c>
      <c r="O35" s="88" t="s">
        <v>21</v>
      </c>
      <c r="P35" s="88" t="s">
        <v>22</v>
      </c>
      <c r="Q35" s="5"/>
      <c r="R35" s="35"/>
      <c r="S35" s="35"/>
      <c r="T35" s="35"/>
      <c r="U35" s="35"/>
      <c r="V35" s="35"/>
      <c r="W35" s="35"/>
      <c r="X35" s="35"/>
      <c r="Y35" s="35"/>
      <c r="Z35" s="111"/>
    </row>
    <row r="36" spans="1:26" ht="24" customHeight="1" x14ac:dyDescent="0.3">
      <c r="A36" s="165"/>
      <c r="B36" s="165"/>
      <c r="C36" s="165"/>
      <c r="D36" s="165"/>
      <c r="E36" s="126">
        <f>ROUND('計算用(風力)'!AD34,0)</f>
        <v>0</v>
      </c>
      <c r="F36" s="126">
        <f>ROUND('計算用(風力)'!AD35,0)</f>
        <v>0</v>
      </c>
      <c r="G36" s="126">
        <f>ROUND('計算用(風力)'!AD36,0)</f>
        <v>0</v>
      </c>
      <c r="H36" s="126">
        <f>ROUND('計算用(風力)'!AD37,0)</f>
        <v>0</v>
      </c>
      <c r="I36" s="126">
        <f>ROUND('計算用(風力)'!AD38,0)</f>
        <v>0</v>
      </c>
      <c r="J36" s="126">
        <f>ROUND('計算用(風力)'!AD39,0)</f>
        <v>0</v>
      </c>
      <c r="K36" s="126">
        <f>ROUND('計算用(風力)'!AD40,0)</f>
        <v>0</v>
      </c>
      <c r="L36" s="126">
        <f>ROUND('計算用(風力)'!AD41,0)</f>
        <v>0</v>
      </c>
      <c r="M36" s="126">
        <f>ROUND('計算用(風力)'!AD42,0)</f>
        <v>0</v>
      </c>
      <c r="N36" s="126">
        <f>ROUND('計算用(風力)'!AD43,0)</f>
        <v>0</v>
      </c>
      <c r="O36" s="126">
        <f>ROUND('計算用(風力)'!AD44,0)</f>
        <v>0</v>
      </c>
      <c r="P36" s="126">
        <f>ROUND('計算用(風力)'!AD45,0)</f>
        <v>0</v>
      </c>
      <c r="Q36" s="23" t="s">
        <v>23</v>
      </c>
      <c r="R36" s="35"/>
      <c r="S36" s="35"/>
      <c r="T36" s="35"/>
      <c r="U36" s="35"/>
      <c r="V36" s="35"/>
      <c r="W36" s="35"/>
      <c r="X36" s="35"/>
      <c r="Y36" s="35"/>
      <c r="Z36" s="111"/>
    </row>
    <row r="37" spans="1:26" ht="43.95" customHeight="1" x14ac:dyDescent="0.3">
      <c r="A37" s="173" t="s">
        <v>142</v>
      </c>
      <c r="B37" s="165"/>
      <c r="C37" s="165"/>
      <c r="D37" s="165"/>
      <c r="E37" s="238" t="e">
        <f>ROUND('計算用(風力)'!R81,0)</f>
        <v>#DIV/0!</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70</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148</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TBAvmv3oUbcYceXoNWgpkjwLbeqTNAagOpUUJqZAb7VQqJ9OIx4QC9oezlZ3IdBf1vJcCXK8YiJwcnehlNRAcw==" saltValue="vHUP/N4h2bfFCO56g8ls0w==" spinCount="100000" sheet="1" objects="1" scenarios="1"/>
  <dataConsolidate/>
  <mergeCells count="41">
    <mergeCell ref="A33:D34"/>
    <mergeCell ref="A35:D36"/>
    <mergeCell ref="A37:D37"/>
    <mergeCell ref="E37:P37"/>
    <mergeCell ref="A27:D27"/>
    <mergeCell ref="E27:P27"/>
    <mergeCell ref="A28:D29"/>
    <mergeCell ref="A30:D31"/>
    <mergeCell ref="A32:D32"/>
    <mergeCell ref="E32:P32"/>
    <mergeCell ref="A26:D26"/>
    <mergeCell ref="E26:P26"/>
    <mergeCell ref="A16:D16"/>
    <mergeCell ref="E16:P16"/>
    <mergeCell ref="A17:D18"/>
    <mergeCell ref="A19:D20"/>
    <mergeCell ref="A21:D21"/>
    <mergeCell ref="E21:P21"/>
    <mergeCell ref="A14:D14"/>
    <mergeCell ref="E14:P14"/>
    <mergeCell ref="A25:D25"/>
    <mergeCell ref="E25:P25"/>
    <mergeCell ref="A22:D23"/>
    <mergeCell ref="A15:D15"/>
    <mergeCell ref="E15:P15"/>
    <mergeCell ref="A24:D24"/>
    <mergeCell ref="E24:P24"/>
    <mergeCell ref="A2:B2"/>
    <mergeCell ref="A4:Q4"/>
    <mergeCell ref="A6:Q6"/>
    <mergeCell ref="M8:Q8"/>
    <mergeCell ref="A9:D9"/>
    <mergeCell ref="E9:P9"/>
    <mergeCell ref="A13:D13"/>
    <mergeCell ref="E13:P13"/>
    <mergeCell ref="A10:D10"/>
    <mergeCell ref="E10:P10"/>
    <mergeCell ref="A11:D11"/>
    <mergeCell ref="E11:P11"/>
    <mergeCell ref="A12:D12"/>
    <mergeCell ref="E12:P12"/>
  </mergeCells>
  <phoneticPr fontId="2"/>
  <conditionalFormatting sqref="E37:P37">
    <cfRule type="cellIs" dxfId="26" priority="2" operator="lessThan">
      <formula>1000</formula>
    </cfRule>
    <cfRule type="cellIs" dxfId="25" priority="10" operator="greaterThan">
      <formula>$E$32-$E$24</formula>
    </cfRule>
  </conditionalFormatting>
  <conditionalFormatting sqref="E34:P34">
    <cfRule type="cellIs" dxfId="24" priority="9" operator="greaterThan">
      <formula>$E$25</formula>
    </cfRule>
  </conditionalFormatting>
  <conditionalFormatting sqref="E25:P25">
    <cfRule type="cellIs" dxfId="23" priority="1" operator="greaterThan">
      <formula>$E$14</formula>
    </cfRule>
  </conditionalFormatting>
  <conditionalFormatting sqref="E26:P26 E32:P32">
    <cfRule type="cellIs" dxfId="22" priority="21" operator="lessThan">
      <formula>1000</formula>
    </cfRule>
    <cfRule type="cellIs" dxfId="21" priority="22" operator="greaterThan">
      <formula>$E$25</formula>
    </cfRule>
  </conditionalFormatting>
  <dataValidations count="2">
    <dataValidation type="whole" operator="lessThanOrEqual" allowBlank="1" showInputMessage="1" showErrorMessage="1" error="「設備容量」以下の整数値を入力してください" sqref="E25:P25" xr:uid="{D745F05D-C60D-4174-BA1F-081C8EA31BB7}">
      <formula1>E14</formula1>
    </dataValidation>
    <dataValidation type="whole" operator="lessThanOrEqual" allowBlank="1" showInputMessage="1" showErrorMessage="1" error="「【調達オークション】送電可能電力」以下の整数値を入力してください" sqref="E34:P34" xr:uid="{862525CF-4C69-4550-8F30-144F636D400B}">
      <formula1>$E$25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7816-A548-49AA-8C75-7FB89D2C4FF7}">
  <sheetPr codeName="Sheet16">
    <tabColor rgb="FF0000FF"/>
    <pageSetUpPr fitToPage="1"/>
  </sheetPr>
  <dimension ref="A1:Z54"/>
  <sheetViews>
    <sheetView zoomScale="60" zoomScaleNormal="60" workbookViewId="0">
      <selection activeCell="A2" sqref="A2:B2"/>
    </sheetView>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161" t="s">
        <v>0</v>
      </c>
      <c r="B2" s="162"/>
      <c r="C2" s="84"/>
      <c r="D2" s="84"/>
      <c r="E2" s="84"/>
      <c r="F2" s="84"/>
      <c r="G2" s="84"/>
      <c r="H2" s="84"/>
      <c r="I2" s="84"/>
      <c r="J2" s="84"/>
      <c r="K2" s="84"/>
      <c r="L2" s="84"/>
      <c r="M2" s="84"/>
      <c r="N2" s="84"/>
      <c r="O2" s="84"/>
      <c r="P2" s="84"/>
      <c r="Q2" s="84"/>
      <c r="R2" s="35"/>
      <c r="S2" s="35"/>
      <c r="T2" s="35"/>
      <c r="U2" s="35"/>
      <c r="V2" s="35"/>
      <c r="W2" s="35"/>
      <c r="X2" s="35"/>
      <c r="Y2" s="35"/>
      <c r="Z2" s="35"/>
    </row>
    <row r="3" spans="1:26" ht="16.2" x14ac:dyDescent="0.3">
      <c r="A3" s="105" t="s">
        <v>169</v>
      </c>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211" t="s">
        <v>166</v>
      </c>
      <c r="B4" s="163"/>
      <c r="C4" s="163"/>
      <c r="D4" s="163"/>
      <c r="E4" s="163"/>
      <c r="F4" s="163"/>
      <c r="G4" s="163"/>
      <c r="H4" s="163"/>
      <c r="I4" s="163"/>
      <c r="J4" s="163"/>
      <c r="K4" s="163"/>
      <c r="L4" s="163"/>
      <c r="M4" s="163"/>
      <c r="N4" s="163"/>
      <c r="O4" s="163"/>
      <c r="P4" s="163"/>
      <c r="Q4" s="163"/>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3" t="s">
        <v>52</v>
      </c>
      <c r="B6" s="163"/>
      <c r="C6" s="163"/>
      <c r="D6" s="163"/>
      <c r="E6" s="163"/>
      <c r="F6" s="163"/>
      <c r="G6" s="163"/>
      <c r="H6" s="163"/>
      <c r="I6" s="163"/>
      <c r="J6" s="163"/>
      <c r="K6" s="163"/>
      <c r="L6" s="163"/>
      <c r="M6" s="163"/>
      <c r="N6" s="163"/>
      <c r="O6" s="163"/>
      <c r="P6" s="163"/>
      <c r="Q6" s="163"/>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2" t="str">
        <f>【調達AX】合計!$M$11</f>
        <v>&lt;会社名&gt;</v>
      </c>
      <c r="N8" s="212"/>
      <c r="O8" s="212"/>
      <c r="P8" s="212"/>
      <c r="Q8" s="212"/>
      <c r="R8" s="35"/>
      <c r="S8" s="35"/>
      <c r="T8" s="35"/>
      <c r="U8" s="35"/>
      <c r="V8" s="35"/>
      <c r="W8" s="35"/>
      <c r="X8" s="35"/>
      <c r="Y8" s="35"/>
      <c r="Z8" s="35"/>
    </row>
    <row r="9" spans="1:26" ht="24" customHeight="1" thickBot="1" x14ac:dyDescent="0.35">
      <c r="A9" s="165" t="s">
        <v>1</v>
      </c>
      <c r="B9" s="165"/>
      <c r="C9" s="165"/>
      <c r="D9" s="165"/>
      <c r="E9" s="166" t="s">
        <v>24</v>
      </c>
      <c r="F9" s="167"/>
      <c r="G9" s="167"/>
      <c r="H9" s="167"/>
      <c r="I9" s="167"/>
      <c r="J9" s="167"/>
      <c r="K9" s="167"/>
      <c r="L9" s="167"/>
      <c r="M9" s="167"/>
      <c r="N9" s="167"/>
      <c r="O9" s="167"/>
      <c r="P9" s="168"/>
      <c r="Q9" s="88" t="s">
        <v>2</v>
      </c>
      <c r="R9" s="35"/>
      <c r="S9" s="35"/>
      <c r="T9" s="35"/>
      <c r="U9" s="35"/>
      <c r="V9" s="35"/>
      <c r="W9" s="35"/>
      <c r="X9" s="35"/>
      <c r="Y9" s="35"/>
      <c r="Z9" s="35"/>
    </row>
    <row r="10" spans="1:26" ht="24" customHeight="1" x14ac:dyDescent="0.3">
      <c r="A10" s="165" t="s">
        <v>3</v>
      </c>
      <c r="B10" s="165"/>
      <c r="C10" s="165"/>
      <c r="D10" s="169"/>
      <c r="E10" s="265"/>
      <c r="F10" s="266"/>
      <c r="G10" s="266"/>
      <c r="H10" s="266"/>
      <c r="I10" s="266"/>
      <c r="J10" s="266"/>
      <c r="K10" s="266"/>
      <c r="L10" s="266"/>
      <c r="M10" s="266"/>
      <c r="N10" s="266"/>
      <c r="O10" s="266"/>
      <c r="P10" s="267"/>
      <c r="Q10" s="89"/>
      <c r="R10" s="35"/>
      <c r="S10" s="35"/>
      <c r="T10" s="35"/>
      <c r="U10" s="35"/>
      <c r="V10" s="35"/>
      <c r="W10" s="35"/>
      <c r="X10" s="35"/>
      <c r="Y10" s="35"/>
      <c r="Z10" s="35"/>
    </row>
    <row r="11" spans="1:26" ht="30" customHeight="1" x14ac:dyDescent="0.3">
      <c r="A11" s="173" t="s">
        <v>4</v>
      </c>
      <c r="B11" s="173"/>
      <c r="C11" s="173"/>
      <c r="D11" s="174"/>
      <c r="E11" s="259"/>
      <c r="F11" s="260"/>
      <c r="G11" s="260"/>
      <c r="H11" s="260"/>
      <c r="I11" s="260"/>
      <c r="J11" s="260"/>
      <c r="K11" s="260"/>
      <c r="L11" s="260"/>
      <c r="M11" s="260"/>
      <c r="N11" s="260"/>
      <c r="O11" s="260"/>
      <c r="P11" s="261"/>
      <c r="Q11" s="89"/>
      <c r="R11" s="35"/>
      <c r="S11" s="35"/>
      <c r="T11" s="35"/>
      <c r="U11" s="35"/>
      <c r="V11" s="35"/>
      <c r="W11" s="35"/>
      <c r="X11" s="35"/>
      <c r="Y11" s="35"/>
      <c r="Z11" s="35"/>
    </row>
    <row r="12" spans="1:26" ht="24" customHeight="1" x14ac:dyDescent="0.3">
      <c r="A12" s="165" t="s">
        <v>5</v>
      </c>
      <c r="B12" s="165"/>
      <c r="C12" s="165"/>
      <c r="D12" s="169"/>
      <c r="E12" s="216" t="s">
        <v>53</v>
      </c>
      <c r="F12" s="217"/>
      <c r="G12" s="217"/>
      <c r="H12" s="217"/>
      <c r="I12" s="217"/>
      <c r="J12" s="217"/>
      <c r="K12" s="217"/>
      <c r="L12" s="217"/>
      <c r="M12" s="217"/>
      <c r="N12" s="217"/>
      <c r="O12" s="217"/>
      <c r="P12" s="218"/>
      <c r="Q12" s="89"/>
      <c r="R12" s="35"/>
      <c r="S12" s="35"/>
      <c r="T12" s="35"/>
      <c r="U12" s="35"/>
      <c r="V12" s="35"/>
      <c r="W12" s="35"/>
      <c r="X12" s="35"/>
      <c r="Y12" s="35"/>
      <c r="Z12" s="35"/>
    </row>
    <row r="13" spans="1:26" ht="24" customHeight="1" x14ac:dyDescent="0.3">
      <c r="A13" s="165" t="s">
        <v>6</v>
      </c>
      <c r="B13" s="165"/>
      <c r="C13" s="165"/>
      <c r="D13" s="169"/>
      <c r="E13" s="259"/>
      <c r="F13" s="260"/>
      <c r="G13" s="260"/>
      <c r="H13" s="260"/>
      <c r="I13" s="260"/>
      <c r="J13" s="260"/>
      <c r="K13" s="260"/>
      <c r="L13" s="260"/>
      <c r="M13" s="260"/>
      <c r="N13" s="260"/>
      <c r="O13" s="260"/>
      <c r="P13" s="261"/>
      <c r="Q13" s="89"/>
      <c r="R13" s="35"/>
      <c r="S13" s="35"/>
      <c r="T13" s="35"/>
      <c r="U13" s="35"/>
      <c r="V13" s="35"/>
      <c r="W13" s="35"/>
      <c r="X13" s="35"/>
      <c r="Y13" s="35"/>
      <c r="Z13" s="35"/>
    </row>
    <row r="14" spans="1:26" ht="24" customHeight="1" x14ac:dyDescent="0.3">
      <c r="A14" s="165" t="s">
        <v>7</v>
      </c>
      <c r="B14" s="165"/>
      <c r="C14" s="165"/>
      <c r="D14" s="169"/>
      <c r="E14" s="219"/>
      <c r="F14" s="220"/>
      <c r="G14" s="220"/>
      <c r="H14" s="220"/>
      <c r="I14" s="220"/>
      <c r="J14" s="220"/>
      <c r="K14" s="220"/>
      <c r="L14" s="220"/>
      <c r="M14" s="220"/>
      <c r="N14" s="220"/>
      <c r="O14" s="220"/>
      <c r="P14" s="221"/>
      <c r="Q14" s="90" t="s">
        <v>23</v>
      </c>
      <c r="R14" s="35"/>
      <c r="S14" s="35"/>
      <c r="T14" s="35"/>
      <c r="U14" s="35"/>
      <c r="V14" s="35"/>
      <c r="W14" s="35"/>
      <c r="X14" s="35"/>
      <c r="Y14" s="35"/>
      <c r="Z14" s="35"/>
    </row>
    <row r="15" spans="1:26" ht="30" customHeight="1" x14ac:dyDescent="0.3">
      <c r="A15" s="196" t="s">
        <v>161</v>
      </c>
      <c r="B15" s="197"/>
      <c r="C15" s="197"/>
      <c r="D15" s="222"/>
      <c r="E15" s="219"/>
      <c r="F15" s="220"/>
      <c r="G15" s="220"/>
      <c r="H15" s="220"/>
      <c r="I15" s="220"/>
      <c r="J15" s="220"/>
      <c r="K15" s="220"/>
      <c r="L15" s="220"/>
      <c r="M15" s="220"/>
      <c r="N15" s="220"/>
      <c r="O15" s="220"/>
      <c r="P15" s="221"/>
      <c r="Q15" s="93"/>
      <c r="R15" s="35"/>
      <c r="S15" s="35"/>
      <c r="T15" s="35"/>
      <c r="U15" s="35"/>
      <c r="V15" s="35"/>
      <c r="W15" s="35"/>
      <c r="X15" s="35"/>
      <c r="Y15" s="35"/>
      <c r="Z15" s="35"/>
    </row>
    <row r="16" spans="1:26" ht="36.6" customHeight="1" thickBot="1" x14ac:dyDescent="0.35">
      <c r="A16" s="173" t="s">
        <v>126</v>
      </c>
      <c r="B16" s="165"/>
      <c r="C16" s="165"/>
      <c r="D16" s="169"/>
      <c r="E16" s="226"/>
      <c r="F16" s="227"/>
      <c r="G16" s="227"/>
      <c r="H16" s="227"/>
      <c r="I16" s="227"/>
      <c r="J16" s="227"/>
      <c r="K16" s="227"/>
      <c r="L16" s="227"/>
      <c r="M16" s="227"/>
      <c r="N16" s="227"/>
      <c r="O16" s="227"/>
      <c r="P16" s="228"/>
      <c r="Q16" s="93" t="s">
        <v>128</v>
      </c>
      <c r="R16" s="35"/>
      <c r="S16" s="35"/>
      <c r="T16" s="35"/>
      <c r="U16" s="35"/>
      <c r="V16" s="35"/>
      <c r="W16" s="35"/>
      <c r="X16" s="35"/>
      <c r="Y16" s="35"/>
      <c r="Z16" s="35"/>
    </row>
    <row r="17" spans="1:26" ht="24" customHeight="1" x14ac:dyDescent="0.3">
      <c r="A17" s="173" t="s">
        <v>127</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65"/>
      <c r="B18" s="165"/>
      <c r="C18" s="165"/>
      <c r="D18" s="165"/>
      <c r="E18" s="113" t="e">
        <f>'【メインAX】調整係数(水力)'!N20</f>
        <v>#N/A</v>
      </c>
      <c r="F18" s="113" t="e">
        <f>'【メインAX】調整係数(水力)'!N21</f>
        <v>#N/A</v>
      </c>
      <c r="G18" s="113" t="e">
        <f>'【メインAX】調整係数(水力)'!N22</f>
        <v>#N/A</v>
      </c>
      <c r="H18" s="113" t="e">
        <f>'【メインAX】調整係数(水力)'!N23</f>
        <v>#N/A</v>
      </c>
      <c r="I18" s="113" t="e">
        <f>'【メインAX】調整係数(水力)'!N24</f>
        <v>#N/A</v>
      </c>
      <c r="J18" s="113" t="e">
        <f>'【メインAX】調整係数(水力)'!N25</f>
        <v>#N/A</v>
      </c>
      <c r="K18" s="113" t="e">
        <f>'【メインAX】調整係数(水力)'!N26</f>
        <v>#N/A</v>
      </c>
      <c r="L18" s="113" t="e">
        <f>'【メインAX】調整係数(水力)'!N27</f>
        <v>#N/A</v>
      </c>
      <c r="M18" s="113" t="e">
        <f>'【メインAX】調整係数(水力)'!N28</f>
        <v>#N/A</v>
      </c>
      <c r="N18" s="113" t="e">
        <f>'【メインAX】調整係数(水力)'!N29</f>
        <v>#N/A</v>
      </c>
      <c r="O18" s="113" t="e">
        <f>'【メインAX】調整係数(水力)'!N30</f>
        <v>#N/A</v>
      </c>
      <c r="P18" s="113" t="e">
        <f>'【メインAX】調整係数(水力)'!N31</f>
        <v>#N/A</v>
      </c>
      <c r="Q18" s="78" t="s">
        <v>128</v>
      </c>
      <c r="R18" s="35"/>
      <c r="S18" s="35"/>
      <c r="T18" s="35"/>
      <c r="U18" s="35"/>
      <c r="V18" s="35"/>
      <c r="W18" s="35"/>
      <c r="X18" s="35"/>
      <c r="Y18" s="35"/>
      <c r="Z18" s="35"/>
    </row>
    <row r="19" spans="1:26" ht="24" customHeight="1" x14ac:dyDescent="0.3">
      <c r="A19" s="173" t="s">
        <v>131</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6" ht="36.75" customHeight="1" x14ac:dyDescent="0.3">
      <c r="A21" s="173" t="s">
        <v>138</v>
      </c>
      <c r="B21" s="165"/>
      <c r="C21" s="165"/>
      <c r="D21" s="169"/>
      <c r="E21" s="219"/>
      <c r="F21" s="220"/>
      <c r="G21" s="220"/>
      <c r="H21" s="220"/>
      <c r="I21" s="220"/>
      <c r="J21" s="220"/>
      <c r="K21" s="220"/>
      <c r="L21" s="220"/>
      <c r="M21" s="220"/>
      <c r="N21" s="220"/>
      <c r="O21" s="220"/>
      <c r="P21" s="221"/>
      <c r="Q21" s="93" t="s">
        <v>23</v>
      </c>
      <c r="R21" s="35"/>
      <c r="S21" s="35"/>
      <c r="T21" s="35"/>
      <c r="U21" s="35"/>
      <c r="V21" s="35"/>
      <c r="W21" s="35"/>
      <c r="X21" s="35"/>
      <c r="Y21" s="35"/>
      <c r="Z21" s="35"/>
    </row>
    <row r="22" spans="1:26" ht="24" customHeight="1" x14ac:dyDescent="0.3">
      <c r="A22" s="173" t="s">
        <v>129</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6" ht="24" customHeight="1" x14ac:dyDescent="0.3">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6" ht="36.6" customHeight="1" thickBot="1" x14ac:dyDescent="0.35">
      <c r="A24" s="173" t="s">
        <v>130</v>
      </c>
      <c r="B24" s="165"/>
      <c r="C24" s="165"/>
      <c r="D24" s="169"/>
      <c r="E24" s="229"/>
      <c r="F24" s="230"/>
      <c r="G24" s="230"/>
      <c r="H24" s="230"/>
      <c r="I24" s="230"/>
      <c r="J24" s="230"/>
      <c r="K24" s="230"/>
      <c r="L24" s="230"/>
      <c r="M24" s="230"/>
      <c r="N24" s="230"/>
      <c r="O24" s="230"/>
      <c r="P24" s="231"/>
      <c r="Q24" s="93" t="s">
        <v>23</v>
      </c>
      <c r="R24" s="35"/>
      <c r="S24" s="35"/>
      <c r="T24" s="35"/>
      <c r="U24" s="35"/>
      <c r="V24" s="35"/>
      <c r="W24" s="35"/>
      <c r="X24" s="35"/>
      <c r="Y24" s="35"/>
      <c r="Z24" s="35"/>
    </row>
    <row r="25" spans="1:26" s="146" customFormat="1" ht="36.6" customHeight="1" x14ac:dyDescent="0.3">
      <c r="A25" s="191" t="s">
        <v>162</v>
      </c>
      <c r="B25" s="192"/>
      <c r="C25" s="192"/>
      <c r="D25" s="192"/>
      <c r="E25" s="235"/>
      <c r="F25" s="236"/>
      <c r="G25" s="236"/>
      <c r="H25" s="236"/>
      <c r="I25" s="236"/>
      <c r="J25" s="236"/>
      <c r="K25" s="236"/>
      <c r="L25" s="236"/>
      <c r="M25" s="236"/>
      <c r="N25" s="236"/>
      <c r="O25" s="236"/>
      <c r="P25" s="237"/>
      <c r="Q25" s="93"/>
      <c r="R25" s="35"/>
      <c r="S25" s="35"/>
      <c r="T25" s="35"/>
      <c r="U25" s="35"/>
      <c r="V25" s="35"/>
      <c r="W25" s="35"/>
      <c r="X25" s="35"/>
      <c r="Y25" s="35"/>
      <c r="Z25" s="35"/>
    </row>
    <row r="26" spans="1:26" ht="36.6" customHeight="1" x14ac:dyDescent="0.3">
      <c r="A26" s="174" t="s">
        <v>155</v>
      </c>
      <c r="B26" s="204"/>
      <c r="C26" s="204"/>
      <c r="D26" s="205"/>
      <c r="E26" s="232">
        <f>IF(E24=0,E25,E25-ROUND(E24/(E21/E15),0))</f>
        <v>0</v>
      </c>
      <c r="F26" s="233"/>
      <c r="G26" s="233"/>
      <c r="H26" s="233"/>
      <c r="I26" s="233"/>
      <c r="J26" s="233"/>
      <c r="K26" s="233"/>
      <c r="L26" s="233"/>
      <c r="M26" s="233"/>
      <c r="N26" s="233"/>
      <c r="O26" s="233"/>
      <c r="P26" s="234"/>
      <c r="Q26" s="78" t="s">
        <v>23</v>
      </c>
      <c r="R26" s="35"/>
      <c r="S26" s="122"/>
      <c r="T26" s="122"/>
      <c r="U26" s="122"/>
      <c r="V26" s="122"/>
      <c r="W26" s="122"/>
      <c r="X26" s="35"/>
      <c r="Y26" s="35"/>
      <c r="Z26" s="35"/>
    </row>
    <row r="27" spans="1:26" ht="36.6" customHeight="1" x14ac:dyDescent="0.3">
      <c r="A27" s="173" t="s">
        <v>140</v>
      </c>
      <c r="B27" s="165"/>
      <c r="C27" s="165"/>
      <c r="D27" s="165"/>
      <c r="E27" s="223" t="e">
        <f>'計算用(水力)'!B83</f>
        <v>#N/A</v>
      </c>
      <c r="F27" s="224"/>
      <c r="G27" s="224"/>
      <c r="H27" s="224"/>
      <c r="I27" s="224"/>
      <c r="J27" s="224"/>
      <c r="K27" s="224"/>
      <c r="L27" s="224"/>
      <c r="M27" s="224"/>
      <c r="N27" s="224"/>
      <c r="O27" s="224"/>
      <c r="P27" s="225"/>
      <c r="Q27" s="23" t="s">
        <v>80</v>
      </c>
      <c r="R27" s="35"/>
      <c r="S27" s="35"/>
      <c r="T27" s="35"/>
      <c r="U27" s="35"/>
      <c r="V27" s="35"/>
      <c r="W27" s="35"/>
      <c r="X27" s="35"/>
      <c r="Y27" s="35"/>
      <c r="Z27" s="35"/>
    </row>
    <row r="28" spans="1:26" ht="24" customHeight="1" x14ac:dyDescent="0.3">
      <c r="A28" s="173" t="s">
        <v>141</v>
      </c>
      <c r="B28" s="165"/>
      <c r="C28" s="165"/>
      <c r="D28" s="165"/>
      <c r="E28" s="88" t="s">
        <v>11</v>
      </c>
      <c r="F28" s="88" t="s">
        <v>12</v>
      </c>
      <c r="G28" s="88" t="s">
        <v>13</v>
      </c>
      <c r="H28" s="88" t="s">
        <v>14</v>
      </c>
      <c r="I28" s="88" t="s">
        <v>15</v>
      </c>
      <c r="J28" s="88" t="s">
        <v>16</v>
      </c>
      <c r="K28" s="88" t="s">
        <v>17</v>
      </c>
      <c r="L28" s="88" t="s">
        <v>18</v>
      </c>
      <c r="M28" s="88" t="s">
        <v>19</v>
      </c>
      <c r="N28" s="88" t="s">
        <v>20</v>
      </c>
      <c r="O28" s="88" t="s">
        <v>21</v>
      </c>
      <c r="P28" s="88" t="s">
        <v>22</v>
      </c>
      <c r="Q28" s="5"/>
      <c r="R28" s="35"/>
      <c r="S28" s="35"/>
      <c r="T28" s="35"/>
      <c r="U28" s="35"/>
      <c r="V28" s="35"/>
      <c r="W28" s="35"/>
      <c r="X28" s="35"/>
      <c r="Y28" s="35"/>
      <c r="Z28" s="35"/>
    </row>
    <row r="29" spans="1:26" ht="24" customHeight="1" x14ac:dyDescent="0.3">
      <c r="A29" s="165"/>
      <c r="B29" s="165"/>
      <c r="C29" s="165"/>
      <c r="D29" s="165"/>
      <c r="E29" s="42" t="e">
        <f>'計算用(水力)'!N20</f>
        <v>#N/A</v>
      </c>
      <c r="F29" s="42" t="e">
        <f>'計算用(水力)'!N21</f>
        <v>#N/A</v>
      </c>
      <c r="G29" s="42" t="e">
        <f>'計算用(水力)'!N22</f>
        <v>#N/A</v>
      </c>
      <c r="H29" s="42" t="e">
        <f>'計算用(水力)'!N23</f>
        <v>#N/A</v>
      </c>
      <c r="I29" s="42" t="e">
        <f>'計算用(水力)'!N24</f>
        <v>#N/A</v>
      </c>
      <c r="J29" s="42" t="e">
        <f>'計算用(水力)'!N25</f>
        <v>#N/A</v>
      </c>
      <c r="K29" s="42" t="e">
        <f>'計算用(水力)'!N26</f>
        <v>#N/A</v>
      </c>
      <c r="L29" s="42" t="e">
        <f>'計算用(水力)'!N27</f>
        <v>#N/A</v>
      </c>
      <c r="M29" s="42" t="e">
        <f>'計算用(水力)'!N28</f>
        <v>#N/A</v>
      </c>
      <c r="N29" s="42" t="e">
        <f>'計算用(水力)'!N29</f>
        <v>#N/A</v>
      </c>
      <c r="O29" s="42" t="e">
        <f>'計算用(水力)'!N30</f>
        <v>#N/A</v>
      </c>
      <c r="P29" s="42" t="e">
        <f>'計算用(水力)'!N31</f>
        <v>#N/A</v>
      </c>
      <c r="Q29" s="23" t="s">
        <v>80</v>
      </c>
      <c r="R29" s="35"/>
      <c r="S29" s="35"/>
      <c r="T29" s="35"/>
      <c r="U29" s="35"/>
      <c r="V29" s="35"/>
      <c r="W29" s="35"/>
      <c r="X29" s="35"/>
      <c r="Y29" s="35"/>
      <c r="Z29" s="35"/>
    </row>
    <row r="30" spans="1:26" ht="24" customHeight="1" x14ac:dyDescent="0.3">
      <c r="A30" s="173" t="s">
        <v>135</v>
      </c>
      <c r="B30" s="165"/>
      <c r="C30" s="165"/>
      <c r="D30" s="165"/>
      <c r="E30" s="88" t="s">
        <v>11</v>
      </c>
      <c r="F30" s="88" t="s">
        <v>12</v>
      </c>
      <c r="G30" s="88" t="s">
        <v>13</v>
      </c>
      <c r="H30" s="88" t="s">
        <v>14</v>
      </c>
      <c r="I30" s="88" t="s">
        <v>15</v>
      </c>
      <c r="J30" s="88" t="s">
        <v>16</v>
      </c>
      <c r="K30" s="88" t="s">
        <v>17</v>
      </c>
      <c r="L30" s="88" t="s">
        <v>18</v>
      </c>
      <c r="M30" s="88" t="s">
        <v>19</v>
      </c>
      <c r="N30" s="88" t="s">
        <v>20</v>
      </c>
      <c r="O30" s="88" t="s">
        <v>21</v>
      </c>
      <c r="P30" s="88" t="s">
        <v>22</v>
      </c>
      <c r="Q30" s="5"/>
      <c r="R30" s="35"/>
      <c r="S30" s="35"/>
      <c r="T30" s="35"/>
      <c r="U30" s="35"/>
      <c r="V30" s="35"/>
      <c r="W30" s="35"/>
      <c r="X30" s="35"/>
      <c r="Y30" s="35"/>
      <c r="Z30" s="35"/>
    </row>
    <row r="31" spans="1:26" ht="24" customHeight="1" x14ac:dyDescent="0.3">
      <c r="A31" s="165"/>
      <c r="B31" s="165"/>
      <c r="C31" s="165"/>
      <c r="D31" s="165"/>
      <c r="E31" s="126">
        <f>'計算用(水力)'!N34</f>
        <v>0</v>
      </c>
      <c r="F31" s="126">
        <f>'計算用(水力)'!N35</f>
        <v>0</v>
      </c>
      <c r="G31" s="126">
        <f>'計算用(水力)'!N36</f>
        <v>0</v>
      </c>
      <c r="H31" s="126">
        <f>'計算用(水力)'!N37</f>
        <v>0</v>
      </c>
      <c r="I31" s="126">
        <f>'計算用(水力)'!N38</f>
        <v>0</v>
      </c>
      <c r="J31" s="126">
        <f>'計算用(水力)'!N39</f>
        <v>0</v>
      </c>
      <c r="K31" s="126">
        <f>'計算用(水力)'!N40</f>
        <v>0</v>
      </c>
      <c r="L31" s="126">
        <f>'計算用(水力)'!N41</f>
        <v>0</v>
      </c>
      <c r="M31" s="126">
        <f>'計算用(水力)'!N42</f>
        <v>0</v>
      </c>
      <c r="N31" s="126">
        <f>'計算用(水力)'!N43</f>
        <v>0</v>
      </c>
      <c r="O31" s="126">
        <f>'計算用(水力)'!N44</f>
        <v>0</v>
      </c>
      <c r="P31" s="126">
        <f>'計算用(水力)'!N45</f>
        <v>0</v>
      </c>
      <c r="Q31" s="23" t="s">
        <v>23</v>
      </c>
      <c r="R31" s="35"/>
      <c r="S31" s="35"/>
      <c r="T31" s="35"/>
      <c r="U31" s="35"/>
      <c r="V31" s="35"/>
      <c r="W31" s="35"/>
      <c r="X31" s="35"/>
      <c r="Y31" s="35"/>
      <c r="Z31" s="35"/>
    </row>
    <row r="32" spans="1:26" ht="44.4" customHeight="1" x14ac:dyDescent="0.3">
      <c r="A32" s="173" t="s">
        <v>136</v>
      </c>
      <c r="B32" s="165"/>
      <c r="C32" s="165"/>
      <c r="D32" s="165"/>
      <c r="E32" s="241" t="e">
        <f>ROUND('計算用(水力)'!B81,0)+ROUND(E24,0)</f>
        <v>#N/A</v>
      </c>
      <c r="F32" s="242"/>
      <c r="G32" s="242"/>
      <c r="H32" s="242"/>
      <c r="I32" s="242"/>
      <c r="J32" s="242"/>
      <c r="K32" s="242"/>
      <c r="L32" s="242"/>
      <c r="M32" s="242"/>
      <c r="N32" s="242"/>
      <c r="O32" s="242"/>
      <c r="P32" s="243"/>
      <c r="Q32" s="23" t="s">
        <v>23</v>
      </c>
      <c r="R32" s="35"/>
      <c r="S32" s="35"/>
      <c r="T32" s="35"/>
      <c r="U32" s="35"/>
      <c r="V32" s="35"/>
      <c r="W32" s="35"/>
      <c r="X32" s="35"/>
      <c r="Y32" s="35"/>
      <c r="Z32" s="35"/>
    </row>
    <row r="33" spans="1:26" ht="24" customHeight="1" x14ac:dyDescent="0.3">
      <c r="A33" s="196" t="s">
        <v>137</v>
      </c>
      <c r="B33" s="197"/>
      <c r="C33" s="197"/>
      <c r="D33" s="197"/>
      <c r="E33" s="88" t="s">
        <v>11</v>
      </c>
      <c r="F33" s="88" t="s">
        <v>12</v>
      </c>
      <c r="G33" s="88" t="s">
        <v>13</v>
      </c>
      <c r="H33" s="88" t="s">
        <v>14</v>
      </c>
      <c r="I33" s="88" t="s">
        <v>15</v>
      </c>
      <c r="J33" s="88" t="s">
        <v>16</v>
      </c>
      <c r="K33" s="88" t="s">
        <v>17</v>
      </c>
      <c r="L33" s="88" t="s">
        <v>18</v>
      </c>
      <c r="M33" s="88" t="s">
        <v>19</v>
      </c>
      <c r="N33" s="88" t="s">
        <v>20</v>
      </c>
      <c r="O33" s="88" t="s">
        <v>21</v>
      </c>
      <c r="P33" s="88" t="s">
        <v>22</v>
      </c>
      <c r="Q33" s="5"/>
      <c r="R33" s="35"/>
      <c r="S33" s="35"/>
      <c r="T33" s="35"/>
      <c r="U33" s="35"/>
      <c r="V33" s="35"/>
      <c r="W33" s="35"/>
      <c r="X33" s="35"/>
      <c r="Y33" s="35"/>
      <c r="Z33" s="35"/>
    </row>
    <row r="34" spans="1:26" ht="31.95" customHeight="1" x14ac:dyDescent="0.3">
      <c r="A34" s="197"/>
      <c r="B34" s="197"/>
      <c r="C34" s="197"/>
      <c r="D34" s="197"/>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3">
      <c r="A35" s="173" t="s">
        <v>81</v>
      </c>
      <c r="B35" s="165"/>
      <c r="C35" s="165"/>
      <c r="D35" s="165"/>
      <c r="E35" s="88" t="s">
        <v>11</v>
      </c>
      <c r="F35" s="88" t="s">
        <v>12</v>
      </c>
      <c r="G35" s="88" t="s">
        <v>13</v>
      </c>
      <c r="H35" s="88" t="s">
        <v>14</v>
      </c>
      <c r="I35" s="88"/>
      <c r="J35" s="88" t="s">
        <v>16</v>
      </c>
      <c r="K35" s="88" t="s">
        <v>17</v>
      </c>
      <c r="L35" s="88" t="s">
        <v>18</v>
      </c>
      <c r="M35" s="88" t="s">
        <v>19</v>
      </c>
      <c r="N35" s="88" t="s">
        <v>20</v>
      </c>
      <c r="O35" s="88" t="s">
        <v>21</v>
      </c>
      <c r="P35" s="88" t="s">
        <v>22</v>
      </c>
      <c r="Q35" s="5"/>
      <c r="R35" s="35"/>
      <c r="S35" s="35"/>
      <c r="T35" s="35"/>
      <c r="U35" s="35"/>
      <c r="V35" s="35"/>
      <c r="W35" s="35"/>
      <c r="X35" s="35"/>
      <c r="Y35" s="35"/>
      <c r="Z35" s="111"/>
    </row>
    <row r="36" spans="1:26" ht="24" customHeight="1" x14ac:dyDescent="0.3">
      <c r="A36" s="165"/>
      <c r="B36" s="165"/>
      <c r="C36" s="165"/>
      <c r="D36" s="165"/>
      <c r="E36" s="126">
        <f>ROUND('計算用(水力)'!AD34,0)</f>
        <v>0</v>
      </c>
      <c r="F36" s="126">
        <f>ROUND('計算用(水力)'!AD35,0)</f>
        <v>0</v>
      </c>
      <c r="G36" s="126">
        <f>ROUND('計算用(水力)'!AD36,0)</f>
        <v>0</v>
      </c>
      <c r="H36" s="126">
        <f>ROUND('計算用(水力)'!AD37,0)</f>
        <v>0</v>
      </c>
      <c r="I36" s="126">
        <f>ROUND('計算用(水力)'!AD38,0)</f>
        <v>0</v>
      </c>
      <c r="J36" s="126">
        <f>ROUND('計算用(水力)'!AD39,0)</f>
        <v>0</v>
      </c>
      <c r="K36" s="126">
        <f>ROUND('計算用(水力)'!AD40,0)</f>
        <v>0</v>
      </c>
      <c r="L36" s="126">
        <f>ROUND('計算用(水力)'!AD41,0)</f>
        <v>0</v>
      </c>
      <c r="M36" s="126">
        <f>ROUND('計算用(水力)'!AD42,0)</f>
        <v>0</v>
      </c>
      <c r="N36" s="126">
        <f>ROUND('計算用(水力)'!AD43,0)</f>
        <v>0</v>
      </c>
      <c r="O36" s="126">
        <f>ROUND('計算用(水力)'!AD44,0)</f>
        <v>0</v>
      </c>
      <c r="P36" s="126">
        <f>ROUND('計算用(水力)'!AD45,0)</f>
        <v>0</v>
      </c>
      <c r="Q36" s="23" t="s">
        <v>23</v>
      </c>
      <c r="R36" s="35"/>
      <c r="S36" s="35"/>
      <c r="T36" s="35"/>
      <c r="U36" s="35"/>
      <c r="V36" s="35"/>
      <c r="W36" s="35"/>
      <c r="X36" s="35"/>
      <c r="Y36" s="35"/>
      <c r="Z36" s="111"/>
    </row>
    <row r="37" spans="1:26" ht="43.95" customHeight="1" x14ac:dyDescent="0.3">
      <c r="A37" s="173" t="s">
        <v>142</v>
      </c>
      <c r="B37" s="165"/>
      <c r="C37" s="165"/>
      <c r="D37" s="165"/>
      <c r="E37" s="238" t="e">
        <f>ROUND('計算用(水力)'!R81,0)</f>
        <v>#DIV/0!</v>
      </c>
      <c r="F37" s="239"/>
      <c r="G37" s="239"/>
      <c r="H37" s="239"/>
      <c r="I37" s="239"/>
      <c r="J37" s="239"/>
      <c r="K37" s="239"/>
      <c r="L37" s="239"/>
      <c r="M37" s="239"/>
      <c r="N37" s="239"/>
      <c r="O37" s="239"/>
      <c r="P37" s="240"/>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143</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87" t="s">
        <v>147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t="s">
        <v>146</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t="s">
        <v>168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149</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qv75jn+OFZCcuTZI1YcPQPfb0KmMSoa7gtSDbdwRWL4F1GnEDYBkQ6+2tiyp36j+SJpjahPCvIgWIA0kaDRHpg==" saltValue="k2ycZMQakKDFJYR2Tyn/Fw==" spinCount="100000" sheet="1" objects="1" scenarios="1"/>
  <dataConsolidate/>
  <mergeCells count="41">
    <mergeCell ref="A33:D34"/>
    <mergeCell ref="A35:D36"/>
    <mergeCell ref="A37:D37"/>
    <mergeCell ref="E37:P37"/>
    <mergeCell ref="A27:D27"/>
    <mergeCell ref="E27:P27"/>
    <mergeCell ref="A28:D29"/>
    <mergeCell ref="A30:D31"/>
    <mergeCell ref="A32:D32"/>
    <mergeCell ref="E32:P32"/>
    <mergeCell ref="A26:D26"/>
    <mergeCell ref="E26:P26"/>
    <mergeCell ref="A16:D16"/>
    <mergeCell ref="E16:P16"/>
    <mergeCell ref="A17:D18"/>
    <mergeCell ref="A19:D20"/>
    <mergeCell ref="A21:D21"/>
    <mergeCell ref="E21:P21"/>
    <mergeCell ref="A14:D14"/>
    <mergeCell ref="E14:P14"/>
    <mergeCell ref="A25:D25"/>
    <mergeCell ref="E25:P25"/>
    <mergeCell ref="A22:D23"/>
    <mergeCell ref="A15:D15"/>
    <mergeCell ref="E15:P15"/>
    <mergeCell ref="A24:D24"/>
    <mergeCell ref="E24:P24"/>
    <mergeCell ref="A2:B2"/>
    <mergeCell ref="A4:Q4"/>
    <mergeCell ref="A6:Q6"/>
    <mergeCell ref="M8:Q8"/>
    <mergeCell ref="A9:D9"/>
    <mergeCell ref="E9:P9"/>
    <mergeCell ref="A13:D13"/>
    <mergeCell ref="E13:P13"/>
    <mergeCell ref="A10:D10"/>
    <mergeCell ref="E10:P10"/>
    <mergeCell ref="A11:D11"/>
    <mergeCell ref="E11:P11"/>
    <mergeCell ref="A12:D12"/>
    <mergeCell ref="E12:P12"/>
  </mergeCells>
  <phoneticPr fontId="2"/>
  <conditionalFormatting sqref="E37:P37">
    <cfRule type="cellIs" dxfId="20" priority="2" operator="lessThan">
      <formula>1000</formula>
    </cfRule>
    <cfRule type="cellIs" dxfId="19" priority="10" operator="greaterThan">
      <formula>$E$32-$E$24</formula>
    </cfRule>
  </conditionalFormatting>
  <conditionalFormatting sqref="E34:P34">
    <cfRule type="cellIs" dxfId="18" priority="9" operator="greaterThan">
      <formula>$E$25</formula>
    </cfRule>
  </conditionalFormatting>
  <conditionalFormatting sqref="E25:P25">
    <cfRule type="cellIs" dxfId="17" priority="1" operator="greaterThan">
      <formula>$E$14</formula>
    </cfRule>
  </conditionalFormatting>
  <conditionalFormatting sqref="E26:P26 E32:P32">
    <cfRule type="cellIs" dxfId="16" priority="23" operator="lessThan">
      <formula>1000</formula>
    </cfRule>
    <cfRule type="cellIs" dxfId="15" priority="24" operator="greaterThan">
      <formula>$E$25</formula>
    </cfRule>
  </conditionalFormatting>
  <dataValidations count="2">
    <dataValidation type="whole" operator="lessThanOrEqual" allowBlank="1" showInputMessage="1" showErrorMessage="1" error="「設備容量」以下の整数値を入力してください" sqref="E25:P25" xr:uid="{A8E7DE45-72E5-4DA0-973B-9085DE3765EF}">
      <formula1>E14</formula1>
    </dataValidation>
    <dataValidation type="whole" operator="lessThanOrEqual" allowBlank="1" showInputMessage="1" showErrorMessage="1" error="「【調達オークション】送電可能電力」以下の整数値を入力してください" sqref="E34:P34" xr:uid="{4D792A76-29A3-44B4-A6EC-70CCB7E0ADCF}">
      <formula1>$E$25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rgb="FFFFFF00"/>
  </sheetPr>
  <dimension ref="B2:C15"/>
  <sheetViews>
    <sheetView workbookViewId="0">
      <selection activeCell="A6" sqref="A6:Q6"/>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95</v>
      </c>
    </row>
    <row r="3" spans="2:3" x14ac:dyDescent="0.3">
      <c r="B3" s="1" t="s">
        <v>82</v>
      </c>
      <c r="C3" s="43" t="s">
        <v>92</v>
      </c>
    </row>
    <row r="4" spans="2:3" x14ac:dyDescent="0.3">
      <c r="B4" s="1" t="s">
        <v>82</v>
      </c>
      <c r="C4" s="43" t="s">
        <v>93</v>
      </c>
    </row>
    <row r="5" spans="2:3" x14ac:dyDescent="0.3">
      <c r="C5" s="43" t="s">
        <v>94</v>
      </c>
    </row>
    <row r="7" spans="2:3" x14ac:dyDescent="0.3">
      <c r="B7" s="1" t="s">
        <v>83</v>
      </c>
    </row>
    <row r="8" spans="2:3" x14ac:dyDescent="0.3">
      <c r="C8" s="43" t="s">
        <v>84</v>
      </c>
    </row>
    <row r="9" spans="2:3" x14ac:dyDescent="0.3">
      <c r="C9" s="43" t="s">
        <v>85</v>
      </c>
    </row>
    <row r="10" spans="2:3" x14ac:dyDescent="0.3">
      <c r="C10" s="43" t="s">
        <v>86</v>
      </c>
    </row>
    <row r="11" spans="2:3" x14ac:dyDescent="0.3">
      <c r="C11" s="43" t="s">
        <v>87</v>
      </c>
    </row>
    <row r="12" spans="2:3" x14ac:dyDescent="0.3">
      <c r="C12" s="43" t="s">
        <v>91</v>
      </c>
    </row>
    <row r="13" spans="2:3" x14ac:dyDescent="0.3">
      <c r="C13" s="43" t="s">
        <v>88</v>
      </c>
    </row>
    <row r="14" spans="2:3" x14ac:dyDescent="0.3">
      <c r="C14" s="43" t="s">
        <v>89</v>
      </c>
    </row>
    <row r="15" spans="2:3" x14ac:dyDescent="0.3">
      <c r="C15" s="43" t="s">
        <v>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記載例（合計）</vt:lpstr>
      <vt:lpstr>記載例(太陽光)</vt:lpstr>
      <vt:lpstr>記載例(風力)</vt:lpstr>
      <vt:lpstr>記載例(水力)</vt:lpstr>
      <vt:lpstr>【調達AX】合計</vt:lpstr>
      <vt:lpstr>【調達AX】入力(太陽光)</vt:lpstr>
      <vt:lpstr>【調達AX】入力(風力)</vt:lpstr>
      <vt:lpstr>【調達AX】入力(水力)</vt:lpstr>
      <vt:lpstr>webにUP時は非表示にする⇒</vt:lpstr>
      <vt:lpstr>合計</vt:lpstr>
      <vt:lpstr>入力(太陽光)</vt:lpstr>
      <vt:lpstr>入力(風力)</vt:lpstr>
      <vt:lpstr>入力(水力)</vt:lpstr>
      <vt:lpstr>計算用(太陽光)</vt:lpstr>
      <vt:lpstr>計算用(風力)</vt:lpstr>
      <vt:lpstr>計算用(水力)</vt:lpstr>
      <vt:lpstr>【メインAX】調整係数(太陽光)</vt:lpstr>
      <vt:lpstr>【メインAX】調整係数(風力)</vt:lpstr>
      <vt:lpstr>【メインAX】調整係数(水力)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明仁</dc:creator>
  <cp:lastModifiedBy>木原　明仁</cp:lastModifiedBy>
  <dcterms:created xsi:type="dcterms:W3CDTF">2006-09-16T00:00:00Z</dcterms:created>
  <dcterms:modified xsi:type="dcterms:W3CDTF">2024-03-12T07:46:50Z</dcterms:modified>
</cp:coreProperties>
</file>