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comments5.xml" ContentType="application/vnd.openxmlformats-officedocument.spreadsheetml.comments+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24226"/>
  <mc:AlternateContent xmlns:mc="http://schemas.openxmlformats.org/markup-compatibility/2006">
    <mc:Choice Requires="x15">
      <x15ac:absPath xmlns:x15ac="http://schemas.microsoft.com/office/spreadsheetml/2010/11/ac" url="\\172.18.25.71\容量市場\05_実務体制構築\03  開設準備支援業務委託\18 追加オークション募集要綱\2023年募集に向けた要綱作成（実需給2024年度）\04.過去約款、過去要綱、契約・解約合意書、誓約書\期待容量等算定諸元一覧\02_HP公表\20230419_公表分\"/>
    </mc:Choice>
  </mc:AlternateContent>
  <xr:revisionPtr revIDLastSave="0" documentId="13_ncr:1_{2A2DE900-C280-497A-B8BD-0BE194F346F6}" xr6:coauthVersionLast="36" xr6:coauthVersionMax="36" xr10:uidLastSave="{00000000-0000-0000-0000-000000000000}"/>
  <workbookProtection workbookAlgorithmName="SHA-512" workbookHashValue="MEjlGbDKri6qKRGTc71+wloPPvl0S3OhFwwN/F4r8Uu6WUROBQzfYJuNrorwSScKjOgBakjFLjOb09lwlXwXGg==" workbookSaltValue="wAiDhxUx1/TSBc1tdOfVyw==" workbookSpinCount="100000" lockStructure="1"/>
  <bookViews>
    <workbookView xWindow="0" yWindow="0" windowWidth="14550" windowHeight="10740" tabRatio="808" xr2:uid="{3E8B59C4-E6BA-4642-A98D-7E471940E845}"/>
  </bookViews>
  <sheets>
    <sheet name="記載例（合計）" sheetId="33" r:id="rId1"/>
    <sheet name="記載例(太陽光)" sheetId="34" r:id="rId2"/>
    <sheet name="記載例(風力)" sheetId="35" r:id="rId3"/>
    <sheet name="記載例(水力)" sheetId="36" r:id="rId4"/>
    <sheet name="【調達AX】合計" sheetId="26" r:id="rId5"/>
    <sheet name="【調達AX】入力(太陽光)" sheetId="18" r:id="rId6"/>
    <sheet name="【調達AX】入力(風力)" sheetId="31" r:id="rId7"/>
    <sheet name="【調達AX】入力(水力)" sheetId="32" r:id="rId8"/>
    <sheet name="webにUP時は非表示にする⇒" sheetId="17" state="hidden" r:id="rId9"/>
    <sheet name="合計" sheetId="37" state="hidden" r:id="rId10"/>
    <sheet name="（実需給2025年度以降で使用）合計" sheetId="9" state="hidden" r:id="rId11"/>
    <sheet name="入力(太陽光)" sheetId="1" state="hidden" r:id="rId12"/>
    <sheet name="入力(風力)" sheetId="7" state="hidden" r:id="rId13"/>
    <sheet name="入力(水力)" sheetId="8" state="hidden" r:id="rId14"/>
    <sheet name="計算用(太陽光)" sheetId="2" state="hidden" r:id="rId15"/>
    <sheet name="計算用(風力)" sheetId="5" state="hidden" r:id="rId16"/>
    <sheet name="計算用(水力)" sheetId="6" state="hidden" r:id="rId17"/>
    <sheet name="【メインAX】調整係数(太陽光)" sheetId="28" state="hidden" r:id="rId18"/>
    <sheet name="【メインAX】調整係数(風力)" sheetId="29" state="hidden" r:id="rId19"/>
    <sheet name="【メインAX】調整係数(水力)" sheetId="30" state="hidden" r:id="rId20"/>
  </sheets>
  <calcPr calcId="191029"/>
</workbook>
</file>

<file path=xl/calcChain.xml><?xml version="1.0" encoding="utf-8"?>
<calcChain xmlns="http://schemas.openxmlformats.org/spreadsheetml/2006/main">
  <c r="E26" i="18" l="1"/>
  <c r="E26" i="32" l="1"/>
  <c r="R83" i="6" l="1"/>
  <c r="E26" i="31" l="1"/>
  <c r="O32" i="26" l="1"/>
  <c r="R34" i="28" l="1"/>
  <c r="E45" i="28" l="1"/>
  <c r="F44" i="28"/>
  <c r="G43" i="28"/>
  <c r="H42" i="28"/>
  <c r="I41" i="28"/>
  <c r="J40" i="28"/>
  <c r="B40" i="28"/>
  <c r="C39" i="28"/>
  <c r="D38" i="28"/>
  <c r="E37" i="28"/>
  <c r="F36" i="28"/>
  <c r="G35" i="28"/>
  <c r="H34" i="28"/>
  <c r="F45" i="28"/>
  <c r="D45" i="28"/>
  <c r="E44" i="28"/>
  <c r="F43" i="28"/>
  <c r="G42" i="28"/>
  <c r="H41" i="28"/>
  <c r="I40" i="28"/>
  <c r="J39" i="28"/>
  <c r="B39" i="28"/>
  <c r="C38" i="28"/>
  <c r="D37" i="28"/>
  <c r="E36" i="28"/>
  <c r="F35" i="28"/>
  <c r="G34" i="28"/>
  <c r="G44" i="28"/>
  <c r="D39" i="28"/>
  <c r="H35" i="28"/>
  <c r="C45" i="28"/>
  <c r="D44" i="28"/>
  <c r="E43" i="28"/>
  <c r="F42" i="28"/>
  <c r="G41" i="28"/>
  <c r="H40" i="28"/>
  <c r="I39" i="28"/>
  <c r="J38" i="28"/>
  <c r="B38" i="28"/>
  <c r="C37" i="28"/>
  <c r="D36" i="28"/>
  <c r="E35" i="28"/>
  <c r="F34" i="28"/>
  <c r="I42" i="28"/>
  <c r="C40" i="28"/>
  <c r="E38" i="28"/>
  <c r="J45" i="28"/>
  <c r="B45" i="28"/>
  <c r="C44" i="28"/>
  <c r="D43" i="28"/>
  <c r="E42" i="28"/>
  <c r="F41" i="28"/>
  <c r="G40" i="28"/>
  <c r="H39" i="28"/>
  <c r="I38" i="28"/>
  <c r="J37" i="28"/>
  <c r="B37" i="28"/>
  <c r="C36" i="28"/>
  <c r="D35" i="28"/>
  <c r="E34" i="28"/>
  <c r="I45" i="28"/>
  <c r="J44" i="28"/>
  <c r="B44" i="28"/>
  <c r="C43" i="28"/>
  <c r="D42" i="28"/>
  <c r="E41" i="28"/>
  <c r="F40" i="28"/>
  <c r="G39" i="28"/>
  <c r="H38" i="28"/>
  <c r="I37" i="28"/>
  <c r="J36" i="28"/>
  <c r="B36" i="28"/>
  <c r="C35" i="28"/>
  <c r="D34" i="28"/>
  <c r="J41" i="28"/>
  <c r="H45" i="28"/>
  <c r="I44" i="28"/>
  <c r="J43" i="28"/>
  <c r="B43" i="28"/>
  <c r="C42" i="28"/>
  <c r="D41" i="28"/>
  <c r="E40" i="28"/>
  <c r="F39" i="28"/>
  <c r="G38" i="28"/>
  <c r="H37" i="28"/>
  <c r="I36" i="28"/>
  <c r="J35" i="28"/>
  <c r="B35" i="28"/>
  <c r="C34" i="28"/>
  <c r="H43" i="28"/>
  <c r="G45" i="28"/>
  <c r="H44" i="28"/>
  <c r="I43" i="28"/>
  <c r="J42" i="28"/>
  <c r="B42" i="28"/>
  <c r="C41" i="28"/>
  <c r="D40" i="28"/>
  <c r="E39" i="28"/>
  <c r="F38" i="28"/>
  <c r="G37" i="28"/>
  <c r="H36" i="28"/>
  <c r="I35" i="28"/>
  <c r="J34" i="28"/>
  <c r="B34" i="28"/>
  <c r="B48" i="28" s="1"/>
  <c r="B41" i="28"/>
  <c r="F37" i="28"/>
  <c r="G36" i="28"/>
  <c r="I34" i="28"/>
  <c r="G45" i="29"/>
  <c r="H44" i="29"/>
  <c r="I43" i="29"/>
  <c r="J42" i="29"/>
  <c r="B42" i="29"/>
  <c r="C41" i="29"/>
  <c r="D40" i="29"/>
  <c r="E39" i="29"/>
  <c r="F38" i="29"/>
  <c r="G37" i="29"/>
  <c r="H36" i="29"/>
  <c r="I35" i="29"/>
  <c r="J34" i="29"/>
  <c r="B34" i="29"/>
  <c r="D41" i="29"/>
  <c r="F45" i="29"/>
  <c r="G44" i="29"/>
  <c r="H43" i="29"/>
  <c r="I42" i="29"/>
  <c r="J41" i="29"/>
  <c r="B41" i="29"/>
  <c r="C40" i="29"/>
  <c r="D39" i="29"/>
  <c r="E38" i="29"/>
  <c r="F37" i="29"/>
  <c r="G36" i="29"/>
  <c r="H35" i="29"/>
  <c r="I34" i="29"/>
  <c r="B43" i="29"/>
  <c r="G38" i="29"/>
  <c r="J35" i="29"/>
  <c r="E45" i="29"/>
  <c r="F44" i="29"/>
  <c r="G43" i="29"/>
  <c r="H42" i="29"/>
  <c r="I41" i="29"/>
  <c r="J40" i="29"/>
  <c r="B40" i="29"/>
  <c r="C39" i="29"/>
  <c r="D38" i="29"/>
  <c r="E37" i="29"/>
  <c r="F36" i="29"/>
  <c r="G35" i="29"/>
  <c r="H34" i="29"/>
  <c r="J43" i="29"/>
  <c r="F39" i="29"/>
  <c r="B35" i="29"/>
  <c r="D45" i="29"/>
  <c r="E44" i="29"/>
  <c r="F43" i="29"/>
  <c r="G42" i="29"/>
  <c r="H41" i="29"/>
  <c r="I40" i="29"/>
  <c r="J39" i="29"/>
  <c r="B39" i="29"/>
  <c r="C38" i="29"/>
  <c r="D37" i="29"/>
  <c r="E36" i="29"/>
  <c r="F35" i="29"/>
  <c r="G34" i="29"/>
  <c r="H45" i="29"/>
  <c r="E40" i="29"/>
  <c r="C34" i="29"/>
  <c r="C45" i="29"/>
  <c r="D44" i="29"/>
  <c r="E43" i="29"/>
  <c r="F42" i="29"/>
  <c r="G41" i="29"/>
  <c r="H40" i="29"/>
  <c r="I39" i="29"/>
  <c r="J38" i="29"/>
  <c r="B38" i="29"/>
  <c r="C37" i="29"/>
  <c r="D36" i="29"/>
  <c r="E35" i="29"/>
  <c r="F34" i="29"/>
  <c r="I44" i="29"/>
  <c r="H37" i="29"/>
  <c r="J45" i="29"/>
  <c r="B45" i="29"/>
  <c r="C44" i="29"/>
  <c r="D43" i="29"/>
  <c r="E42" i="29"/>
  <c r="F41" i="29"/>
  <c r="G40" i="29"/>
  <c r="H39" i="29"/>
  <c r="I38" i="29"/>
  <c r="J37" i="29"/>
  <c r="B37" i="29"/>
  <c r="C36" i="29"/>
  <c r="D35" i="29"/>
  <c r="E34" i="29"/>
  <c r="C42" i="29"/>
  <c r="I45" i="29"/>
  <c r="J44" i="29"/>
  <c r="B44" i="29"/>
  <c r="C43" i="29"/>
  <c r="D42" i="29"/>
  <c r="E41" i="29"/>
  <c r="F40" i="29"/>
  <c r="G39" i="29"/>
  <c r="H38" i="29"/>
  <c r="I37" i="29"/>
  <c r="J36" i="29"/>
  <c r="B36" i="29"/>
  <c r="C35" i="29"/>
  <c r="D34" i="29"/>
  <c r="I36" i="29"/>
  <c r="C45" i="30"/>
  <c r="D44" i="30"/>
  <c r="E43" i="30"/>
  <c r="F42" i="30"/>
  <c r="G41" i="30"/>
  <c r="H40" i="30"/>
  <c r="I39" i="30"/>
  <c r="J38" i="30"/>
  <c r="B38" i="30"/>
  <c r="C37" i="30"/>
  <c r="D36" i="30"/>
  <c r="E35" i="30"/>
  <c r="F34" i="30"/>
  <c r="D45" i="30"/>
  <c r="C38" i="30"/>
  <c r="J45" i="30"/>
  <c r="B45" i="30"/>
  <c r="C44" i="30"/>
  <c r="D43" i="30"/>
  <c r="E42" i="30"/>
  <c r="F41" i="30"/>
  <c r="G40" i="30"/>
  <c r="H39" i="30"/>
  <c r="I38" i="30"/>
  <c r="J37" i="30"/>
  <c r="B37" i="30"/>
  <c r="C36" i="30"/>
  <c r="D35" i="30"/>
  <c r="E34" i="30"/>
  <c r="H41" i="30"/>
  <c r="F35" i="30"/>
  <c r="I45" i="30"/>
  <c r="J44" i="30"/>
  <c r="B44" i="30"/>
  <c r="C43" i="30"/>
  <c r="D42" i="30"/>
  <c r="E41" i="30"/>
  <c r="F40" i="30"/>
  <c r="G39" i="30"/>
  <c r="H38" i="30"/>
  <c r="I37" i="30"/>
  <c r="J36" i="30"/>
  <c r="B36" i="30"/>
  <c r="C35" i="30"/>
  <c r="D34" i="30"/>
  <c r="I40" i="30"/>
  <c r="E36" i="30"/>
  <c r="H45" i="30"/>
  <c r="I44" i="30"/>
  <c r="J43" i="30"/>
  <c r="B43" i="30"/>
  <c r="C42" i="30"/>
  <c r="D41" i="30"/>
  <c r="E40" i="30"/>
  <c r="F39" i="30"/>
  <c r="G38" i="30"/>
  <c r="H37" i="30"/>
  <c r="I36" i="30"/>
  <c r="J35" i="30"/>
  <c r="B35" i="30"/>
  <c r="C34" i="30"/>
  <c r="J39" i="30"/>
  <c r="D37" i="30"/>
  <c r="G45" i="30"/>
  <c r="H44" i="30"/>
  <c r="I43" i="30"/>
  <c r="J42" i="30"/>
  <c r="B42" i="30"/>
  <c r="C41" i="30"/>
  <c r="D40" i="30"/>
  <c r="E39" i="30"/>
  <c r="F38" i="30"/>
  <c r="G37" i="30"/>
  <c r="H36" i="30"/>
  <c r="I35" i="30"/>
  <c r="J34" i="30"/>
  <c r="B34" i="30"/>
  <c r="G42" i="30"/>
  <c r="B39" i="30"/>
  <c r="F45" i="30"/>
  <c r="G44" i="30"/>
  <c r="H43" i="30"/>
  <c r="I42" i="30"/>
  <c r="J41" i="30"/>
  <c r="B41" i="30"/>
  <c r="C40" i="30"/>
  <c r="D39" i="30"/>
  <c r="E38" i="30"/>
  <c r="F37" i="30"/>
  <c r="G36" i="30"/>
  <c r="H35" i="30"/>
  <c r="I34" i="30"/>
  <c r="F43" i="30"/>
  <c r="E45" i="30"/>
  <c r="F44" i="30"/>
  <c r="G43" i="30"/>
  <c r="H42" i="30"/>
  <c r="I41" i="30"/>
  <c r="J40" i="30"/>
  <c r="B40" i="30"/>
  <c r="C39" i="30"/>
  <c r="D38" i="30"/>
  <c r="E37" i="30"/>
  <c r="F36" i="30"/>
  <c r="G35" i="30"/>
  <c r="H34" i="30"/>
  <c r="E44" i="30"/>
  <c r="G34" i="30"/>
  <c r="F32" i="26" l="1"/>
  <c r="G32" i="26"/>
  <c r="H32" i="26"/>
  <c r="I32" i="26"/>
  <c r="J32" i="26"/>
  <c r="K32" i="26"/>
  <c r="L32" i="26"/>
  <c r="M32" i="26"/>
  <c r="N32" i="26"/>
  <c r="P32" i="26"/>
  <c r="E32" i="26"/>
  <c r="E22" i="37"/>
  <c r="F18" i="37" l="1"/>
  <c r="I18" i="37"/>
  <c r="H18" i="37"/>
  <c r="G18" i="37"/>
  <c r="K18" i="37"/>
  <c r="N18" i="37"/>
  <c r="O18" i="37"/>
  <c r="L18" i="37"/>
  <c r="M18" i="37"/>
  <c r="J18" i="37"/>
  <c r="P18" i="37"/>
  <c r="E18" i="37" l="1"/>
  <c r="M8" i="36" l="1"/>
  <c r="M8" i="35"/>
  <c r="M8" i="34"/>
  <c r="M8" i="32"/>
  <c r="M8" i="31"/>
  <c r="M8" i="18"/>
  <c r="E12" i="37" l="1"/>
  <c r="E19" i="37" l="1"/>
  <c r="E25" i="26" l="1"/>
  <c r="F24" i="26"/>
  <c r="G24" i="26"/>
  <c r="H24" i="26"/>
  <c r="I24" i="26"/>
  <c r="J24" i="26"/>
  <c r="K24" i="26"/>
  <c r="L24" i="26"/>
  <c r="M24" i="26"/>
  <c r="N24" i="26"/>
  <c r="O24" i="26"/>
  <c r="P24" i="26"/>
  <c r="E24" i="26"/>
  <c r="E22" i="26"/>
  <c r="F21" i="26"/>
  <c r="G21" i="26"/>
  <c r="H21" i="26"/>
  <c r="I21" i="26"/>
  <c r="J21" i="26"/>
  <c r="K21" i="26"/>
  <c r="L21" i="26"/>
  <c r="M21" i="26"/>
  <c r="N21" i="26"/>
  <c r="O21" i="26"/>
  <c r="P21" i="26"/>
  <c r="E21" i="26"/>
  <c r="F23" i="8"/>
  <c r="G23" i="8"/>
  <c r="H23" i="8"/>
  <c r="I23" i="8"/>
  <c r="J23" i="8"/>
  <c r="K23" i="8"/>
  <c r="L23" i="8"/>
  <c r="M23" i="8"/>
  <c r="N23" i="8"/>
  <c r="O23" i="8"/>
  <c r="P23" i="8"/>
  <c r="E23" i="8"/>
  <c r="F23" i="7"/>
  <c r="G23" i="7"/>
  <c r="H23" i="7"/>
  <c r="I23" i="7"/>
  <c r="J23" i="7"/>
  <c r="K23" i="7"/>
  <c r="L23" i="7"/>
  <c r="M23" i="7"/>
  <c r="N23" i="7"/>
  <c r="O23" i="7"/>
  <c r="P23" i="7"/>
  <c r="E23" i="7"/>
  <c r="E14" i="7"/>
  <c r="Z45" i="30"/>
  <c r="Y45" i="30"/>
  <c r="X45" i="30"/>
  <c r="W45" i="30"/>
  <c r="V45" i="30"/>
  <c r="U45" i="30"/>
  <c r="T45" i="30"/>
  <c r="S45" i="30"/>
  <c r="R45" i="30"/>
  <c r="Z44" i="30"/>
  <c r="Y44" i="30"/>
  <c r="X44" i="30"/>
  <c r="W44" i="30"/>
  <c r="V44" i="30"/>
  <c r="U44" i="30"/>
  <c r="T44" i="30"/>
  <c r="S44" i="30"/>
  <c r="R44" i="30"/>
  <c r="Z43" i="30"/>
  <c r="Y43" i="30"/>
  <c r="X43" i="30"/>
  <c r="W43" i="30"/>
  <c r="V43" i="30"/>
  <c r="U43" i="30"/>
  <c r="T43" i="30"/>
  <c r="S43" i="30"/>
  <c r="R43" i="30"/>
  <c r="Z42" i="30"/>
  <c r="Y42" i="30"/>
  <c r="X42" i="30"/>
  <c r="W42" i="30"/>
  <c r="V42" i="30"/>
  <c r="U42" i="30"/>
  <c r="T42" i="30"/>
  <c r="S42" i="30"/>
  <c r="R42" i="30"/>
  <c r="Z41" i="30"/>
  <c r="Y41" i="30"/>
  <c r="X41" i="30"/>
  <c r="W41" i="30"/>
  <c r="V41" i="30"/>
  <c r="U41" i="30"/>
  <c r="T41" i="30"/>
  <c r="S41" i="30"/>
  <c r="R41" i="30"/>
  <c r="Z40" i="30"/>
  <c r="Y40" i="30"/>
  <c r="X40" i="30"/>
  <c r="W40" i="30"/>
  <c r="V40" i="30"/>
  <c r="U40" i="30"/>
  <c r="T40" i="30"/>
  <c r="S40" i="30"/>
  <c r="R40" i="30"/>
  <c r="Z39" i="30"/>
  <c r="Y39" i="30"/>
  <c r="X39" i="30"/>
  <c r="W39" i="30"/>
  <c r="V39" i="30"/>
  <c r="U39" i="30"/>
  <c r="T39" i="30"/>
  <c r="S39" i="30"/>
  <c r="R39" i="30"/>
  <c r="Z38" i="30"/>
  <c r="Y38" i="30"/>
  <c r="X38" i="30"/>
  <c r="W38" i="30"/>
  <c r="V38" i="30"/>
  <c r="U38" i="30"/>
  <c r="T38" i="30"/>
  <c r="S38" i="30"/>
  <c r="R38" i="30"/>
  <c r="Z37" i="30"/>
  <c r="Y37" i="30"/>
  <c r="X37" i="30"/>
  <c r="W37" i="30"/>
  <c r="V37" i="30"/>
  <c r="U37" i="30"/>
  <c r="T37" i="30"/>
  <c r="S37" i="30"/>
  <c r="R37" i="30"/>
  <c r="Z36" i="30"/>
  <c r="Y36" i="30"/>
  <c r="X36" i="30"/>
  <c r="W36" i="30"/>
  <c r="V36" i="30"/>
  <c r="U36" i="30"/>
  <c r="T36" i="30"/>
  <c r="S36" i="30"/>
  <c r="R36" i="30"/>
  <c r="Z35" i="30"/>
  <c r="Y35" i="30"/>
  <c r="X35" i="30"/>
  <c r="W35" i="30"/>
  <c r="V35" i="30"/>
  <c r="U35" i="30"/>
  <c r="T35" i="30"/>
  <c r="S35" i="30"/>
  <c r="R35" i="30"/>
  <c r="Z34" i="30"/>
  <c r="Y34" i="30"/>
  <c r="X34" i="30"/>
  <c r="W34" i="30"/>
  <c r="V34" i="30"/>
  <c r="U34" i="30"/>
  <c r="T34" i="30"/>
  <c r="S34" i="30"/>
  <c r="R34" i="30"/>
  <c r="Z45" i="29"/>
  <c r="Y45" i="29"/>
  <c r="X45" i="29"/>
  <c r="W45" i="29"/>
  <c r="V45" i="29"/>
  <c r="U45" i="29"/>
  <c r="T45" i="29"/>
  <c r="S45" i="29"/>
  <c r="R45" i="29"/>
  <c r="Z44" i="29"/>
  <c r="Y44" i="29"/>
  <c r="X44" i="29"/>
  <c r="W44" i="29"/>
  <c r="V44" i="29"/>
  <c r="U44" i="29"/>
  <c r="T44" i="29"/>
  <c r="S44" i="29"/>
  <c r="R44" i="29"/>
  <c r="Z43" i="29"/>
  <c r="Y43" i="29"/>
  <c r="X43" i="29"/>
  <c r="W43" i="29"/>
  <c r="V43" i="29"/>
  <c r="U43" i="29"/>
  <c r="T43" i="29"/>
  <c r="S43" i="29"/>
  <c r="R43" i="29"/>
  <c r="Z42" i="29"/>
  <c r="Y42" i="29"/>
  <c r="X42" i="29"/>
  <c r="W42" i="29"/>
  <c r="V42" i="29"/>
  <c r="U42" i="29"/>
  <c r="T42" i="29"/>
  <c r="S42" i="29"/>
  <c r="R42" i="29"/>
  <c r="Z41" i="29"/>
  <c r="Y41" i="29"/>
  <c r="X41" i="29"/>
  <c r="W41" i="29"/>
  <c r="V41" i="29"/>
  <c r="U41" i="29"/>
  <c r="T41" i="29"/>
  <c r="S41" i="29"/>
  <c r="R41" i="29"/>
  <c r="Z40" i="29"/>
  <c r="Y40" i="29"/>
  <c r="X40" i="29"/>
  <c r="W40" i="29"/>
  <c r="V40" i="29"/>
  <c r="U40" i="29"/>
  <c r="T40" i="29"/>
  <c r="S40" i="29"/>
  <c r="R40" i="29"/>
  <c r="Z39" i="29"/>
  <c r="Y39" i="29"/>
  <c r="X39" i="29"/>
  <c r="W39" i="29"/>
  <c r="V39" i="29"/>
  <c r="U39" i="29"/>
  <c r="T39" i="29"/>
  <c r="S39" i="29"/>
  <c r="R39" i="29"/>
  <c r="Z38" i="29"/>
  <c r="Y38" i="29"/>
  <c r="X38" i="29"/>
  <c r="W38" i="29"/>
  <c r="V38" i="29"/>
  <c r="U38" i="29"/>
  <c r="T38" i="29"/>
  <c r="S38" i="29"/>
  <c r="R38" i="29"/>
  <c r="Z37" i="29"/>
  <c r="Y37" i="29"/>
  <c r="X37" i="29"/>
  <c r="W37" i="29"/>
  <c r="V37" i="29"/>
  <c r="U37" i="29"/>
  <c r="T37" i="29"/>
  <c r="S37" i="29"/>
  <c r="R37" i="29"/>
  <c r="Z36" i="29"/>
  <c r="Y36" i="29"/>
  <c r="X36" i="29"/>
  <c r="W36" i="29"/>
  <c r="V36" i="29"/>
  <c r="U36" i="29"/>
  <c r="T36" i="29"/>
  <c r="S36" i="29"/>
  <c r="R36" i="29"/>
  <c r="Z35" i="29"/>
  <c r="Y35" i="29"/>
  <c r="X35" i="29"/>
  <c r="W35" i="29"/>
  <c r="V35" i="29"/>
  <c r="U35" i="29"/>
  <c r="T35" i="29"/>
  <c r="S35" i="29"/>
  <c r="R35" i="29"/>
  <c r="Z34" i="29"/>
  <c r="Y34" i="29"/>
  <c r="X34" i="29"/>
  <c r="W34" i="29"/>
  <c r="V34" i="29"/>
  <c r="U34" i="29"/>
  <c r="T34" i="29"/>
  <c r="S34" i="29"/>
  <c r="R34" i="29"/>
  <c r="Z45" i="28"/>
  <c r="Y45" i="28"/>
  <c r="X45" i="28"/>
  <c r="W45" i="28"/>
  <c r="V45" i="28"/>
  <c r="U45" i="28"/>
  <c r="T45" i="28"/>
  <c r="S45" i="28"/>
  <c r="R45" i="28"/>
  <c r="Z44" i="28"/>
  <c r="Y44" i="28"/>
  <c r="X44" i="28"/>
  <c r="W44" i="28"/>
  <c r="V44" i="28"/>
  <c r="U44" i="28"/>
  <c r="T44" i="28"/>
  <c r="S44" i="28"/>
  <c r="R44" i="28"/>
  <c r="Z43" i="28"/>
  <c r="Y43" i="28"/>
  <c r="X43" i="28"/>
  <c r="W43" i="28"/>
  <c r="V43" i="28"/>
  <c r="U43" i="28"/>
  <c r="T43" i="28"/>
  <c r="S43" i="28"/>
  <c r="R43" i="28"/>
  <c r="Z42" i="28"/>
  <c r="Y42" i="28"/>
  <c r="X42" i="28"/>
  <c r="W42" i="28"/>
  <c r="V42" i="28"/>
  <c r="U42" i="28"/>
  <c r="T42" i="28"/>
  <c r="S42" i="28"/>
  <c r="R42" i="28"/>
  <c r="Z41" i="28"/>
  <c r="Y41" i="28"/>
  <c r="X41" i="28"/>
  <c r="W41" i="28"/>
  <c r="V41" i="28"/>
  <c r="U41" i="28"/>
  <c r="T41" i="28"/>
  <c r="S41" i="28"/>
  <c r="R41" i="28"/>
  <c r="Z40" i="28"/>
  <c r="Y40" i="28"/>
  <c r="X40" i="28"/>
  <c r="W40" i="28"/>
  <c r="V40" i="28"/>
  <c r="U40" i="28"/>
  <c r="T40" i="28"/>
  <c r="S40" i="28"/>
  <c r="R40" i="28"/>
  <c r="Z39" i="28"/>
  <c r="Y39" i="28"/>
  <c r="X39" i="28"/>
  <c r="W39" i="28"/>
  <c r="V39" i="28"/>
  <c r="U39" i="28"/>
  <c r="T39" i="28"/>
  <c r="S39" i="28"/>
  <c r="R39" i="28"/>
  <c r="Z38" i="28"/>
  <c r="Y38" i="28"/>
  <c r="X38" i="28"/>
  <c r="W38" i="28"/>
  <c r="V38" i="28"/>
  <c r="U38" i="28"/>
  <c r="T38" i="28"/>
  <c r="S38" i="28"/>
  <c r="R38" i="28"/>
  <c r="Z37" i="28"/>
  <c r="Y37" i="28"/>
  <c r="X37" i="28"/>
  <c r="W37" i="28"/>
  <c r="V37" i="28"/>
  <c r="U37" i="28"/>
  <c r="T37" i="28"/>
  <c r="S37" i="28"/>
  <c r="R37" i="28"/>
  <c r="Z36" i="28"/>
  <c r="Y36" i="28"/>
  <c r="X36" i="28"/>
  <c r="W36" i="28"/>
  <c r="V36" i="28"/>
  <c r="U36" i="28"/>
  <c r="T36" i="28"/>
  <c r="S36" i="28"/>
  <c r="R36" i="28"/>
  <c r="Z35" i="28"/>
  <c r="Y35" i="28"/>
  <c r="X35" i="28"/>
  <c r="W35" i="28"/>
  <c r="V35" i="28"/>
  <c r="U35" i="28"/>
  <c r="T35" i="28"/>
  <c r="S35" i="28"/>
  <c r="R35" i="28"/>
  <c r="Z34" i="28"/>
  <c r="Y34" i="28"/>
  <c r="X34" i="28"/>
  <c r="W34" i="28"/>
  <c r="V34" i="28"/>
  <c r="U34" i="28"/>
  <c r="T34" i="28"/>
  <c r="S34" i="28"/>
  <c r="G48" i="28" l="1"/>
  <c r="E17" i="9" l="1"/>
  <c r="E18" i="9"/>
  <c r="E19" i="9"/>
  <c r="E14" i="9"/>
  <c r="E16" i="9"/>
  <c r="E13" i="9"/>
  <c r="E10" i="37" s="1"/>
  <c r="T79" i="28"/>
  <c r="T79" i="30" s="1"/>
  <c r="D79" i="30"/>
  <c r="B17" i="30"/>
  <c r="J15" i="30"/>
  <c r="I15" i="30"/>
  <c r="H15" i="30"/>
  <c r="G15" i="30"/>
  <c r="F15" i="30"/>
  <c r="E15" i="30"/>
  <c r="D15" i="30"/>
  <c r="C15" i="30"/>
  <c r="B15" i="30"/>
  <c r="J14" i="30"/>
  <c r="I14" i="30"/>
  <c r="H14" i="30"/>
  <c r="G14" i="30"/>
  <c r="F14" i="30"/>
  <c r="E14" i="30"/>
  <c r="D14" i="30"/>
  <c r="C14" i="30"/>
  <c r="B14" i="30"/>
  <c r="J13" i="30"/>
  <c r="I13" i="30"/>
  <c r="H13" i="30"/>
  <c r="G13" i="30"/>
  <c r="F13" i="30"/>
  <c r="E13" i="30"/>
  <c r="D13" i="30"/>
  <c r="C13" i="30"/>
  <c r="B13" i="30"/>
  <c r="J12" i="30"/>
  <c r="I12" i="30"/>
  <c r="H12" i="30"/>
  <c r="G12" i="30"/>
  <c r="F12" i="30"/>
  <c r="E12" i="30"/>
  <c r="D12" i="30"/>
  <c r="C12" i="30"/>
  <c r="B12" i="30"/>
  <c r="J11" i="30"/>
  <c r="I11" i="30"/>
  <c r="H11" i="30"/>
  <c r="G11" i="30"/>
  <c r="F11" i="30"/>
  <c r="E11" i="30"/>
  <c r="D11" i="30"/>
  <c r="C11" i="30"/>
  <c r="B11" i="30"/>
  <c r="J10" i="30"/>
  <c r="I10" i="30"/>
  <c r="H10" i="30"/>
  <c r="G10" i="30"/>
  <c r="F10" i="30"/>
  <c r="E10" i="30"/>
  <c r="D10" i="30"/>
  <c r="C10" i="30"/>
  <c r="B10" i="30"/>
  <c r="J9" i="30"/>
  <c r="I9" i="30"/>
  <c r="H9" i="30"/>
  <c r="G9" i="30"/>
  <c r="F9" i="30"/>
  <c r="E9" i="30"/>
  <c r="D9" i="30"/>
  <c r="C9" i="30"/>
  <c r="B9" i="30"/>
  <c r="J8" i="30"/>
  <c r="I8" i="30"/>
  <c r="H8" i="30"/>
  <c r="G8" i="30"/>
  <c r="F8" i="30"/>
  <c r="E8" i="30"/>
  <c r="D8" i="30"/>
  <c r="C8" i="30"/>
  <c r="B8" i="30"/>
  <c r="J7" i="30"/>
  <c r="I7" i="30"/>
  <c r="H7" i="30"/>
  <c r="G7" i="30"/>
  <c r="F7" i="30"/>
  <c r="E7" i="30"/>
  <c r="D7" i="30"/>
  <c r="C7" i="30"/>
  <c r="B7" i="30"/>
  <c r="J6" i="30"/>
  <c r="I6" i="30"/>
  <c r="H6" i="30"/>
  <c r="G6" i="30"/>
  <c r="F6" i="30"/>
  <c r="E6" i="30"/>
  <c r="D6" i="30"/>
  <c r="C6" i="30"/>
  <c r="B6" i="30"/>
  <c r="J5" i="30"/>
  <c r="I5" i="30"/>
  <c r="H5" i="30"/>
  <c r="G5" i="30"/>
  <c r="F5" i="30"/>
  <c r="E5" i="30"/>
  <c r="D5" i="30"/>
  <c r="C5" i="30"/>
  <c r="B5" i="30"/>
  <c r="J4" i="30"/>
  <c r="I4" i="30"/>
  <c r="H4" i="30"/>
  <c r="G4" i="30"/>
  <c r="F4" i="30"/>
  <c r="E4" i="30"/>
  <c r="D4" i="30"/>
  <c r="C4" i="30"/>
  <c r="B4" i="30"/>
  <c r="T79" i="29"/>
  <c r="D79" i="29"/>
  <c r="B17" i="29"/>
  <c r="J15" i="29"/>
  <c r="I15" i="29"/>
  <c r="H15" i="29"/>
  <c r="G15" i="29"/>
  <c r="F15" i="29"/>
  <c r="E15" i="29"/>
  <c r="D15" i="29"/>
  <c r="C15" i="29"/>
  <c r="B15" i="29"/>
  <c r="J14" i="29"/>
  <c r="I14" i="29"/>
  <c r="H14" i="29"/>
  <c r="G14" i="29"/>
  <c r="F14" i="29"/>
  <c r="E14" i="29"/>
  <c r="D14" i="29"/>
  <c r="C14" i="29"/>
  <c r="B14" i="29"/>
  <c r="J13" i="29"/>
  <c r="I13" i="29"/>
  <c r="H13" i="29"/>
  <c r="G13" i="29"/>
  <c r="F13" i="29"/>
  <c r="E13" i="29"/>
  <c r="D13" i="29"/>
  <c r="C13" i="29"/>
  <c r="B13" i="29"/>
  <c r="J12" i="29"/>
  <c r="I12" i="29"/>
  <c r="H12" i="29"/>
  <c r="G12" i="29"/>
  <c r="F12" i="29"/>
  <c r="E12" i="29"/>
  <c r="D12" i="29"/>
  <c r="C12" i="29"/>
  <c r="B12" i="29"/>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J7" i="29"/>
  <c r="I7" i="29"/>
  <c r="H7" i="29"/>
  <c r="G7" i="29"/>
  <c r="F7" i="29"/>
  <c r="E7" i="29"/>
  <c r="D7" i="29"/>
  <c r="C7" i="29"/>
  <c r="B7" i="29"/>
  <c r="J6" i="29"/>
  <c r="I6" i="29"/>
  <c r="H6" i="29"/>
  <c r="G6" i="29"/>
  <c r="F6" i="29"/>
  <c r="E6" i="29"/>
  <c r="D6" i="29"/>
  <c r="C6" i="29"/>
  <c r="B6" i="29"/>
  <c r="J5" i="29"/>
  <c r="I5" i="29"/>
  <c r="H5" i="29"/>
  <c r="G5" i="29"/>
  <c r="F5" i="29"/>
  <c r="E5" i="29"/>
  <c r="D5" i="29"/>
  <c r="C5" i="29"/>
  <c r="B5" i="29"/>
  <c r="J4" i="29"/>
  <c r="I4" i="29"/>
  <c r="H4" i="29"/>
  <c r="G4" i="29"/>
  <c r="F4" i="29"/>
  <c r="E4" i="29"/>
  <c r="D4" i="29"/>
  <c r="C4" i="29"/>
  <c r="B4" i="29"/>
  <c r="E12" i="7" l="1"/>
  <c r="E12" i="1"/>
  <c r="E14" i="1"/>
  <c r="P23" i="1"/>
  <c r="O23" i="1"/>
  <c r="N23" i="1"/>
  <c r="M23" i="1"/>
  <c r="L23" i="1"/>
  <c r="K23" i="1"/>
  <c r="J23" i="1"/>
  <c r="I23" i="1"/>
  <c r="H23" i="1"/>
  <c r="G23" i="1"/>
  <c r="F23" i="1"/>
  <c r="E23" i="1"/>
  <c r="T79" i="6" l="1"/>
  <c r="T79" i="5"/>
  <c r="T79" i="2" l="1"/>
  <c r="E13" i="1" l="1"/>
  <c r="B83" i="2" l="1"/>
  <c r="N26" i="28"/>
  <c r="N24" i="28"/>
  <c r="N21" i="28"/>
  <c r="N31" i="28"/>
  <c r="N23" i="28"/>
  <c r="N29" i="28"/>
  <c r="N25" i="28"/>
  <c r="J18" i="18" s="1"/>
  <c r="N30" i="28"/>
  <c r="N22" i="28"/>
  <c r="N28" i="28"/>
  <c r="N20" i="28"/>
  <c r="N27" i="28"/>
  <c r="W34" i="2"/>
  <c r="W48" i="2" s="1"/>
  <c r="F48" i="28"/>
  <c r="U48" i="28"/>
  <c r="D49" i="28"/>
  <c r="T49" i="28"/>
  <c r="C50" i="28"/>
  <c r="S50" i="28"/>
  <c r="Z51" i="28"/>
  <c r="I52" i="28"/>
  <c r="X52" i="28"/>
  <c r="H53" i="28"/>
  <c r="W53" i="28"/>
  <c r="F54" i="28"/>
  <c r="V54" i="28"/>
  <c r="E55" i="28"/>
  <c r="U55" i="28"/>
  <c r="D56" i="28"/>
  <c r="S56" i="28"/>
  <c r="Z57" i="28"/>
  <c r="J58" i="28"/>
  <c r="Y58" i="28"/>
  <c r="I59" i="28"/>
  <c r="X59" i="28"/>
  <c r="S49" i="28"/>
  <c r="V48" i="28"/>
  <c r="E49" i="28"/>
  <c r="U49" i="28"/>
  <c r="D50" i="28"/>
  <c r="T50" i="28"/>
  <c r="C51" i="28"/>
  <c r="S51" i="28"/>
  <c r="J52" i="28"/>
  <c r="Y52" i="28"/>
  <c r="I53" i="28"/>
  <c r="X53" i="28"/>
  <c r="H54" i="28"/>
  <c r="W54" i="28"/>
  <c r="F55" i="28"/>
  <c r="V55" i="28"/>
  <c r="E56" i="28"/>
  <c r="T56" i="28"/>
  <c r="C57" i="28"/>
  <c r="S57" i="28"/>
  <c r="Z58" i="28"/>
  <c r="J59" i="28"/>
  <c r="Y59" i="28"/>
  <c r="C49" i="28"/>
  <c r="T55" i="28"/>
  <c r="X58" i="28"/>
  <c r="H48" i="28"/>
  <c r="W48" i="28"/>
  <c r="F49" i="28"/>
  <c r="V49" i="28"/>
  <c r="E50" i="28"/>
  <c r="U50" i="28"/>
  <c r="D51" i="28"/>
  <c r="T51" i="28"/>
  <c r="C52" i="28"/>
  <c r="Z52" i="28"/>
  <c r="J53" i="28"/>
  <c r="Y53" i="28"/>
  <c r="I54" i="28"/>
  <c r="X54" i="28"/>
  <c r="H55" i="28"/>
  <c r="W55" i="28"/>
  <c r="F56" i="28"/>
  <c r="U56" i="28"/>
  <c r="D57" i="28"/>
  <c r="T57" i="28"/>
  <c r="C58" i="28"/>
  <c r="S58" i="28"/>
  <c r="Z59" i="28"/>
  <c r="N20" i="2"/>
  <c r="T48" i="28"/>
  <c r="D55" i="28"/>
  <c r="J57" i="28"/>
  <c r="I48" i="28"/>
  <c r="X48" i="28"/>
  <c r="H49" i="28"/>
  <c r="W49" i="28"/>
  <c r="F50" i="28"/>
  <c r="V50" i="28"/>
  <c r="E51" i="28"/>
  <c r="U51" i="28"/>
  <c r="D52" i="28"/>
  <c r="S52" i="28"/>
  <c r="Z53" i="28"/>
  <c r="J54" i="28"/>
  <c r="Y54" i="28"/>
  <c r="I55" i="28"/>
  <c r="X55" i="28"/>
  <c r="G56" i="28"/>
  <c r="V56" i="28"/>
  <c r="E57" i="28"/>
  <c r="U57" i="28"/>
  <c r="D58" i="28"/>
  <c r="T58" i="28"/>
  <c r="C59" i="28"/>
  <c r="S59" i="28"/>
  <c r="J51" i="28"/>
  <c r="F53" i="28"/>
  <c r="C56" i="28"/>
  <c r="I58" i="28"/>
  <c r="J48" i="28"/>
  <c r="Y48" i="28"/>
  <c r="I49" i="28"/>
  <c r="X49" i="28"/>
  <c r="H50" i="28"/>
  <c r="W50" i="28"/>
  <c r="F51" i="28"/>
  <c r="V51" i="28"/>
  <c r="E52" i="28"/>
  <c r="T52" i="28"/>
  <c r="C53" i="28"/>
  <c r="S53" i="28"/>
  <c r="Z54" i="28"/>
  <c r="J55" i="28"/>
  <c r="Y55" i="28"/>
  <c r="H56" i="28"/>
  <c r="W56" i="28"/>
  <c r="F57" i="28"/>
  <c r="V57" i="28"/>
  <c r="E58" i="28"/>
  <c r="U58" i="28"/>
  <c r="D59" i="28"/>
  <c r="T59" i="28"/>
  <c r="V53" i="28"/>
  <c r="W59" i="28"/>
  <c r="C48" i="28"/>
  <c r="Z48" i="28"/>
  <c r="J49" i="28"/>
  <c r="Y49" i="28"/>
  <c r="I50" i="28"/>
  <c r="X50" i="28"/>
  <c r="H51" i="28"/>
  <c r="W51" i="28"/>
  <c r="F52" i="28"/>
  <c r="U52" i="28"/>
  <c r="D53" i="28"/>
  <c r="T53" i="28"/>
  <c r="C54" i="28"/>
  <c r="S54" i="28"/>
  <c r="Z55" i="28"/>
  <c r="I56" i="28"/>
  <c r="X56" i="28"/>
  <c r="H57" i="28"/>
  <c r="W57" i="28"/>
  <c r="F58" i="28"/>
  <c r="V58" i="28"/>
  <c r="E59" i="28"/>
  <c r="U59" i="28"/>
  <c r="E48" i="28"/>
  <c r="Y51" i="28"/>
  <c r="E54" i="28"/>
  <c r="Y57" i="28"/>
  <c r="D48" i="28"/>
  <c r="S48" i="28"/>
  <c r="Z49" i="28"/>
  <c r="J50" i="28"/>
  <c r="Y50" i="28"/>
  <c r="I51" i="28"/>
  <c r="X51" i="28"/>
  <c r="G52" i="28"/>
  <c r="V52" i="28"/>
  <c r="E53" i="28"/>
  <c r="U53" i="28"/>
  <c r="D54" i="28"/>
  <c r="T54" i="28"/>
  <c r="C55" i="28"/>
  <c r="S55" i="28"/>
  <c r="J56" i="28"/>
  <c r="Y56" i="28"/>
  <c r="I57" i="28"/>
  <c r="X57" i="28"/>
  <c r="H58" i="28"/>
  <c r="W58" i="28"/>
  <c r="F59" i="28"/>
  <c r="V59" i="28"/>
  <c r="Z50" i="28"/>
  <c r="H52" i="28"/>
  <c r="W52" i="28"/>
  <c r="U54" i="28"/>
  <c r="Z56" i="28"/>
  <c r="H59" i="28"/>
  <c r="G55" i="28"/>
  <c r="G51" i="28"/>
  <c r="G49" i="28"/>
  <c r="G57" i="28"/>
  <c r="G50" i="28"/>
  <c r="G54" i="28"/>
  <c r="G53" i="28"/>
  <c r="G59" i="28"/>
  <c r="G58" i="28"/>
  <c r="R34" i="2"/>
  <c r="R48" i="2" s="1"/>
  <c r="N27" i="2"/>
  <c r="N28" i="2"/>
  <c r="N21" i="2"/>
  <c r="N29" i="2"/>
  <c r="N22" i="2"/>
  <c r="N30" i="2"/>
  <c r="N24" i="2"/>
  <c r="N23" i="2"/>
  <c r="N31" i="2"/>
  <c r="N25" i="2"/>
  <c r="N26" i="2"/>
  <c r="S34" i="2"/>
  <c r="S48" i="2" s="1"/>
  <c r="W42" i="2"/>
  <c r="W56" i="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E13" i="8"/>
  <c r="B83" i="6" s="1"/>
  <c r="R81" i="6" l="1"/>
  <c r="B81" i="6"/>
  <c r="R81" i="2"/>
  <c r="B81" i="2"/>
  <c r="E32" i="18" s="1"/>
  <c r="N18" i="18"/>
  <c r="M18" i="18"/>
  <c r="O29" i="18"/>
  <c r="K18" i="18"/>
  <c r="L18" i="18"/>
  <c r="I18" i="18"/>
  <c r="N29" i="18"/>
  <c r="G18" i="18"/>
  <c r="H18" i="18"/>
  <c r="E18" i="18"/>
  <c r="F18" i="18"/>
  <c r="O18" i="18"/>
  <c r="P18" i="18"/>
  <c r="N24" i="30"/>
  <c r="C58" i="30"/>
  <c r="C54" i="30"/>
  <c r="S51" i="30"/>
  <c r="S48" i="30"/>
  <c r="Z59" i="30"/>
  <c r="J59" i="30"/>
  <c r="Z58" i="30"/>
  <c r="J58" i="30"/>
  <c r="Z57" i="30"/>
  <c r="J57" i="30"/>
  <c r="Z56" i="30"/>
  <c r="J56" i="30"/>
  <c r="Z55" i="30"/>
  <c r="J55" i="30"/>
  <c r="Z54" i="30"/>
  <c r="J54" i="30"/>
  <c r="Z53" i="30"/>
  <c r="J53" i="30"/>
  <c r="Z52" i="30"/>
  <c r="J52" i="30"/>
  <c r="Z51" i="30"/>
  <c r="J51" i="30"/>
  <c r="Z50" i="30"/>
  <c r="J50" i="30"/>
  <c r="Z49" i="30"/>
  <c r="J49" i="30"/>
  <c r="Z48" i="30"/>
  <c r="J48" i="30"/>
  <c r="N31" i="30"/>
  <c r="N23" i="30"/>
  <c r="S58" i="30"/>
  <c r="S53" i="30"/>
  <c r="N25" i="30"/>
  <c r="Y59" i="30"/>
  <c r="I59" i="30"/>
  <c r="Y58" i="30"/>
  <c r="I58" i="30"/>
  <c r="Y57" i="30"/>
  <c r="I57" i="30"/>
  <c r="Y56" i="30"/>
  <c r="I56" i="30"/>
  <c r="Y55" i="30"/>
  <c r="I55" i="30"/>
  <c r="Y54" i="30"/>
  <c r="I54" i="30"/>
  <c r="Y53" i="30"/>
  <c r="I53" i="30"/>
  <c r="Y52" i="30"/>
  <c r="I52" i="30"/>
  <c r="Y51" i="30"/>
  <c r="I51" i="30"/>
  <c r="Y50" i="30"/>
  <c r="I50" i="30"/>
  <c r="Y49" i="30"/>
  <c r="I49" i="30"/>
  <c r="Y48" i="30"/>
  <c r="I48" i="30"/>
  <c r="N30" i="30"/>
  <c r="N22" i="30"/>
  <c r="S59" i="30"/>
  <c r="C50" i="30"/>
  <c r="X59" i="30"/>
  <c r="H59" i="30"/>
  <c r="X58" i="30"/>
  <c r="H58" i="30"/>
  <c r="X57" i="30"/>
  <c r="H57" i="30"/>
  <c r="X56" i="30"/>
  <c r="H56" i="30"/>
  <c r="X55" i="30"/>
  <c r="H55" i="30"/>
  <c r="X54" i="30"/>
  <c r="H54" i="30"/>
  <c r="X53" i="30"/>
  <c r="H53" i="30"/>
  <c r="X52" i="30"/>
  <c r="H52" i="30"/>
  <c r="X51" i="30"/>
  <c r="H51" i="30"/>
  <c r="X50" i="30"/>
  <c r="H50" i="30"/>
  <c r="X49" i="30"/>
  <c r="H49" i="30"/>
  <c r="X48" i="30"/>
  <c r="H48" i="30"/>
  <c r="N29" i="30"/>
  <c r="N21" i="30"/>
  <c r="S56" i="30"/>
  <c r="S54" i="30"/>
  <c r="C52" i="30"/>
  <c r="S49" i="30"/>
  <c r="C48" i="30"/>
  <c r="V59" i="30"/>
  <c r="F59" i="30"/>
  <c r="V58" i="30"/>
  <c r="F58" i="30"/>
  <c r="V57" i="30"/>
  <c r="F57" i="30"/>
  <c r="V56" i="30"/>
  <c r="F56" i="30"/>
  <c r="V55" i="30"/>
  <c r="F55" i="30"/>
  <c r="V54" i="30"/>
  <c r="F54" i="30"/>
  <c r="V53" i="30"/>
  <c r="F53" i="30"/>
  <c r="V52" i="30"/>
  <c r="F52" i="30"/>
  <c r="V51" i="30"/>
  <c r="F51" i="30"/>
  <c r="V50" i="30"/>
  <c r="F50" i="30"/>
  <c r="V49" i="30"/>
  <c r="F49" i="30"/>
  <c r="V48" i="30"/>
  <c r="F48" i="30"/>
  <c r="N28" i="30"/>
  <c r="N20" i="30"/>
  <c r="S55" i="30"/>
  <c r="C51" i="30"/>
  <c r="U59" i="30"/>
  <c r="E59" i="30"/>
  <c r="U58" i="30"/>
  <c r="E58" i="30"/>
  <c r="U57" i="30"/>
  <c r="E57" i="30"/>
  <c r="U56" i="30"/>
  <c r="E56" i="30"/>
  <c r="U55" i="30"/>
  <c r="E55" i="30"/>
  <c r="U54" i="30"/>
  <c r="E54" i="30"/>
  <c r="U53" i="30"/>
  <c r="E53" i="30"/>
  <c r="U52" i="30"/>
  <c r="E52" i="30"/>
  <c r="U51" i="30"/>
  <c r="E51" i="30"/>
  <c r="U50" i="30"/>
  <c r="E50" i="30"/>
  <c r="U49" i="30"/>
  <c r="E49" i="30"/>
  <c r="U48" i="30"/>
  <c r="E48" i="30"/>
  <c r="N27" i="30"/>
  <c r="C59" i="30"/>
  <c r="C53" i="30"/>
  <c r="T59" i="30"/>
  <c r="D59" i="30"/>
  <c r="T58" i="30"/>
  <c r="D58" i="30"/>
  <c r="T57" i="30"/>
  <c r="D57" i="30"/>
  <c r="T56" i="30"/>
  <c r="D56" i="30"/>
  <c r="T55" i="30"/>
  <c r="D55" i="30"/>
  <c r="T54" i="30"/>
  <c r="D54" i="30"/>
  <c r="T53" i="30"/>
  <c r="D53" i="30"/>
  <c r="T52" i="30"/>
  <c r="D52" i="30"/>
  <c r="T51" i="30"/>
  <c r="D51" i="30"/>
  <c r="T50" i="30"/>
  <c r="D50" i="30"/>
  <c r="T49" i="30"/>
  <c r="D49" i="30"/>
  <c r="T48" i="30"/>
  <c r="D48" i="30"/>
  <c r="N26" i="30"/>
  <c r="S57" i="30"/>
  <c r="C57" i="30"/>
  <c r="C56" i="30"/>
  <c r="C55" i="30"/>
  <c r="S52" i="30"/>
  <c r="S50" i="30"/>
  <c r="C49" i="30"/>
  <c r="G59" i="30"/>
  <c r="G57" i="30"/>
  <c r="W55" i="30"/>
  <c r="G55" i="30"/>
  <c r="G53" i="30"/>
  <c r="W48" i="30"/>
  <c r="W51" i="30"/>
  <c r="G51" i="30"/>
  <c r="G49" i="30"/>
  <c r="W56" i="30"/>
  <c r="W49" i="30"/>
  <c r="W59" i="30"/>
  <c r="G48" i="30"/>
  <c r="W54" i="30"/>
  <c r="G52" i="30"/>
  <c r="W57" i="30"/>
  <c r="G58" i="30"/>
  <c r="W53" i="30"/>
  <c r="G54" i="30"/>
  <c r="W50" i="30"/>
  <c r="W52" i="30"/>
  <c r="G50" i="30"/>
  <c r="W58" i="30"/>
  <c r="G56" i="30"/>
  <c r="AA39" i="28"/>
  <c r="AD39" i="28" s="1"/>
  <c r="R53" i="28"/>
  <c r="AA53" i="28" s="1"/>
  <c r="B53" i="28"/>
  <c r="K53" i="28" s="1"/>
  <c r="K39" i="28"/>
  <c r="N39" i="28" s="1"/>
  <c r="B51" i="28"/>
  <c r="K51" i="28" s="1"/>
  <c r="K37" i="28"/>
  <c r="N37" i="28" s="1"/>
  <c r="R50" i="28"/>
  <c r="AA50" i="28" s="1"/>
  <c r="AA36" i="28"/>
  <c r="AD36" i="28" s="1"/>
  <c r="R52" i="28"/>
  <c r="AA52" i="28" s="1"/>
  <c r="AA38" i="28"/>
  <c r="AD38" i="28" s="1"/>
  <c r="AA37" i="28"/>
  <c r="AD37" i="28" s="1"/>
  <c r="R51" i="28"/>
  <c r="AA51" i="28" s="1"/>
  <c r="B50" i="28"/>
  <c r="K50" i="28" s="1"/>
  <c r="K36" i="28"/>
  <c r="N36" i="28" s="1"/>
  <c r="R49" i="28"/>
  <c r="AA49" i="28" s="1"/>
  <c r="AA35" i="28"/>
  <c r="AD35" i="28" s="1"/>
  <c r="R59" i="28"/>
  <c r="AA59" i="28" s="1"/>
  <c r="AA45" i="28"/>
  <c r="AD45" i="28" s="1"/>
  <c r="B52" i="28"/>
  <c r="K52" i="28" s="1"/>
  <c r="K38" i="28"/>
  <c r="N38" i="28" s="1"/>
  <c r="R57" i="28"/>
  <c r="AA57" i="28" s="1"/>
  <c r="AA43" i="28"/>
  <c r="AD43" i="28" s="1"/>
  <c r="B59" i="28"/>
  <c r="K59" i="28" s="1"/>
  <c r="K45" i="28"/>
  <c r="N45" i="28" s="1"/>
  <c r="B57" i="28"/>
  <c r="K57" i="28" s="1"/>
  <c r="K43" i="28"/>
  <c r="N43" i="28" s="1"/>
  <c r="B56" i="28"/>
  <c r="K56" i="28" s="1"/>
  <c r="K42" i="28"/>
  <c r="N42" i="28" s="1"/>
  <c r="R48" i="28"/>
  <c r="AA48" i="28" s="1"/>
  <c r="AA34" i="28"/>
  <c r="R58" i="28"/>
  <c r="AA58" i="28" s="1"/>
  <c r="AA44" i="28"/>
  <c r="AD44" i="28" s="1"/>
  <c r="R55" i="28"/>
  <c r="AA55" i="28" s="1"/>
  <c r="AA41" i="28"/>
  <c r="AD41" i="28" s="1"/>
  <c r="R54" i="28"/>
  <c r="AA54" i="28" s="1"/>
  <c r="AA40" i="28"/>
  <c r="AD40" i="28" s="1"/>
  <c r="B58" i="28"/>
  <c r="K58" i="28" s="1"/>
  <c r="K44" i="28"/>
  <c r="N44" i="28" s="1"/>
  <c r="R56" i="28"/>
  <c r="AA56" i="28" s="1"/>
  <c r="AA42" i="28"/>
  <c r="AD42" i="28" s="1"/>
  <c r="B49" i="28"/>
  <c r="K49" i="28" s="1"/>
  <c r="K35" i="28"/>
  <c r="N35" i="28" s="1"/>
  <c r="K48" i="28"/>
  <c r="K34" i="28"/>
  <c r="B55" i="28"/>
  <c r="K55" i="28" s="1"/>
  <c r="K41" i="28"/>
  <c r="N41" i="28" s="1"/>
  <c r="B54" i="28"/>
  <c r="K54" i="28" s="1"/>
  <c r="K40" i="28"/>
  <c r="N40" i="28" s="1"/>
  <c r="N18" i="1"/>
  <c r="O18" i="1"/>
  <c r="J18" i="1"/>
  <c r="J29" i="18"/>
  <c r="P18" i="1"/>
  <c r="P29" i="18"/>
  <c r="I18" i="1"/>
  <c r="I29" i="18"/>
  <c r="E18" i="1"/>
  <c r="E29" i="18"/>
  <c r="G18" i="1"/>
  <c r="G29" i="18"/>
  <c r="K18" i="1"/>
  <c r="K29" i="18"/>
  <c r="F18" i="1"/>
  <c r="F29" i="18"/>
  <c r="M18" i="1"/>
  <c r="M29" i="18"/>
  <c r="L18" i="1"/>
  <c r="L29" i="18"/>
  <c r="H18" i="1"/>
  <c r="H29" i="18"/>
  <c r="N28" i="6"/>
  <c r="N31" i="6"/>
  <c r="N21" i="6"/>
  <c r="N29" i="6"/>
  <c r="N22" i="6"/>
  <c r="N30" i="6"/>
  <c r="N23" i="6"/>
  <c r="N24" i="6"/>
  <c r="N20" i="6"/>
  <c r="N25" i="6"/>
  <c r="N27" i="6"/>
  <c r="N26" i="6"/>
  <c r="AA45" i="2"/>
  <c r="AD45" i="2" s="1"/>
  <c r="AA38" i="2"/>
  <c r="AD38" i="2" s="1"/>
  <c r="W34" i="6"/>
  <c r="W40" i="6"/>
  <c r="W35" i="6"/>
  <c r="R37" i="6"/>
  <c r="W37" i="6"/>
  <c r="W36"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AA41" i="2"/>
  <c r="AD41" i="2" s="1"/>
  <c r="AA36" i="2"/>
  <c r="AD36" i="2" s="1"/>
  <c r="AA44" i="2"/>
  <c r="AD44" i="2" s="1"/>
  <c r="AA37" i="2"/>
  <c r="AD37" i="2" s="1"/>
  <c r="AA35" i="2"/>
  <c r="AD35" i="2" s="1"/>
  <c r="AA42" i="2"/>
  <c r="AD42" i="2" s="1"/>
  <c r="AA40" i="2"/>
  <c r="AD40" i="2" s="1"/>
  <c r="AA39" i="2"/>
  <c r="AD39" i="2" s="1"/>
  <c r="AA43" i="2"/>
  <c r="AD43" i="2" s="1"/>
  <c r="B4" i="6"/>
  <c r="C4" i="6"/>
  <c r="D4" i="6"/>
  <c r="E4" i="6"/>
  <c r="F4" i="6"/>
  <c r="G4" i="6"/>
  <c r="H4" i="6"/>
  <c r="I4" i="6"/>
  <c r="J4"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E13" i="7"/>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E10" i="8"/>
  <c r="E10" i="1"/>
  <c r="E10" i="7"/>
  <c r="E11" i="8"/>
  <c r="E11" i="7"/>
  <c r="E11" i="1"/>
  <c r="B83" i="5" l="1"/>
  <c r="O18" i="32"/>
  <c r="L18" i="32"/>
  <c r="J18" i="32"/>
  <c r="I18" i="32"/>
  <c r="F18" i="32"/>
  <c r="E18" i="32"/>
  <c r="N18" i="32"/>
  <c r="H18" i="32"/>
  <c r="M18" i="32"/>
  <c r="P18" i="32"/>
  <c r="K18" i="32"/>
  <c r="G18" i="32"/>
  <c r="P29" i="32"/>
  <c r="E29" i="32"/>
  <c r="I29" i="32"/>
  <c r="J29" i="32"/>
  <c r="M29" i="32"/>
  <c r="H29" i="32"/>
  <c r="O29" i="32"/>
  <c r="G29" i="32"/>
  <c r="K29" i="32"/>
  <c r="N29" i="32"/>
  <c r="L29" i="32"/>
  <c r="F29" i="32"/>
  <c r="K18" i="8"/>
  <c r="O36" i="18"/>
  <c r="G36" i="18"/>
  <c r="H36" i="18"/>
  <c r="N36" i="18"/>
  <c r="L36" i="18"/>
  <c r="J36" i="18"/>
  <c r="K36" i="18"/>
  <c r="I36" i="18"/>
  <c r="M36" i="18"/>
  <c r="P36" i="18"/>
  <c r="F36" i="18"/>
  <c r="R61" i="2"/>
  <c r="B48" i="30"/>
  <c r="K48" i="30" s="1"/>
  <c r="K34" i="30"/>
  <c r="B52" i="30"/>
  <c r="K52" i="30" s="1"/>
  <c r="K38" i="30"/>
  <c r="N38" i="30" s="1"/>
  <c r="B56" i="30"/>
  <c r="K56" i="30" s="1"/>
  <c r="K42" i="30"/>
  <c r="N42" i="30" s="1"/>
  <c r="R48" i="30"/>
  <c r="AA48" i="30" s="1"/>
  <c r="AA34" i="30"/>
  <c r="R52" i="30"/>
  <c r="AA52" i="30" s="1"/>
  <c r="AA38" i="30"/>
  <c r="AD38" i="30" s="1"/>
  <c r="R56" i="30"/>
  <c r="AA56" i="30" s="1"/>
  <c r="AA42" i="30"/>
  <c r="AD42" i="30" s="1"/>
  <c r="N18" i="8"/>
  <c r="B49" i="30"/>
  <c r="K49" i="30" s="1"/>
  <c r="K35" i="30"/>
  <c r="N35" i="30" s="1"/>
  <c r="B53" i="30"/>
  <c r="K53" i="30" s="1"/>
  <c r="K39" i="30"/>
  <c r="N39" i="30" s="1"/>
  <c r="B57" i="30"/>
  <c r="K57" i="30" s="1"/>
  <c r="K43" i="30"/>
  <c r="N43" i="30" s="1"/>
  <c r="R49" i="30"/>
  <c r="AA49" i="30" s="1"/>
  <c r="AA35" i="30"/>
  <c r="AD35" i="30" s="1"/>
  <c r="R53" i="30"/>
  <c r="AA53" i="30" s="1"/>
  <c r="AA39" i="30"/>
  <c r="AD39" i="30" s="1"/>
  <c r="R57" i="30"/>
  <c r="AA57" i="30" s="1"/>
  <c r="AA43" i="30"/>
  <c r="AD43" i="30" s="1"/>
  <c r="P18" i="8"/>
  <c r="B50" i="30"/>
  <c r="K36" i="30"/>
  <c r="N36" i="30" s="1"/>
  <c r="B54" i="30"/>
  <c r="K54" i="30" s="1"/>
  <c r="K40" i="30"/>
  <c r="N40" i="30" s="1"/>
  <c r="B58" i="30"/>
  <c r="K58" i="30" s="1"/>
  <c r="K44" i="30"/>
  <c r="N44" i="30" s="1"/>
  <c r="R50" i="30"/>
  <c r="AA50" i="30" s="1"/>
  <c r="AA36" i="30"/>
  <c r="AD36" i="30" s="1"/>
  <c r="R54" i="30"/>
  <c r="AA54" i="30" s="1"/>
  <c r="AA40" i="30"/>
  <c r="AD40" i="30" s="1"/>
  <c r="R58" i="30"/>
  <c r="AA58" i="30" s="1"/>
  <c r="AA44" i="30"/>
  <c r="AD44" i="30" s="1"/>
  <c r="U59" i="29"/>
  <c r="E59" i="29"/>
  <c r="U58" i="29"/>
  <c r="E58" i="29"/>
  <c r="U57" i="29"/>
  <c r="E57" i="29"/>
  <c r="U56" i="29"/>
  <c r="E56" i="29"/>
  <c r="U55" i="29"/>
  <c r="E55" i="29"/>
  <c r="U54" i="29"/>
  <c r="E54" i="29"/>
  <c r="U53" i="29"/>
  <c r="E53" i="29"/>
  <c r="U52" i="29"/>
  <c r="E52" i="29"/>
  <c r="U51" i="29"/>
  <c r="E51" i="29"/>
  <c r="U50" i="29"/>
  <c r="E50" i="29"/>
  <c r="U49" i="29"/>
  <c r="E49" i="29"/>
  <c r="U48" i="29"/>
  <c r="E48" i="29"/>
  <c r="N27" i="29"/>
  <c r="F56" i="29"/>
  <c r="T59" i="29"/>
  <c r="D59" i="29"/>
  <c r="T58" i="29"/>
  <c r="D58" i="29"/>
  <c r="T57" i="29"/>
  <c r="D57" i="29"/>
  <c r="T56" i="29"/>
  <c r="D56" i="29"/>
  <c r="T55" i="29"/>
  <c r="D55" i="29"/>
  <c r="T54" i="29"/>
  <c r="D54" i="29"/>
  <c r="T53" i="29"/>
  <c r="D53" i="29"/>
  <c r="T52" i="29"/>
  <c r="D52" i="29"/>
  <c r="T51" i="29"/>
  <c r="D51" i="29"/>
  <c r="T50" i="29"/>
  <c r="D50" i="29"/>
  <c r="T49" i="29"/>
  <c r="D49" i="29"/>
  <c r="T48" i="29"/>
  <c r="D48" i="29"/>
  <c r="N26" i="29"/>
  <c r="F57" i="29"/>
  <c r="S59" i="29"/>
  <c r="C59" i="29"/>
  <c r="S58" i="29"/>
  <c r="C58" i="29"/>
  <c r="S57" i="29"/>
  <c r="C57" i="29"/>
  <c r="S56" i="29"/>
  <c r="C56" i="29"/>
  <c r="S55" i="29"/>
  <c r="C55" i="29"/>
  <c r="S54" i="29"/>
  <c r="C54" i="29"/>
  <c r="S53" i="29"/>
  <c r="C53" i="29"/>
  <c r="S52" i="29"/>
  <c r="C52" i="29"/>
  <c r="S51" i="29"/>
  <c r="C51" i="29"/>
  <c r="S50" i="29"/>
  <c r="C50" i="29"/>
  <c r="S49" i="29"/>
  <c r="C49" i="29"/>
  <c r="S48" i="29"/>
  <c r="C48" i="29"/>
  <c r="N25" i="29"/>
  <c r="V57" i="29"/>
  <c r="N24" i="29"/>
  <c r="F59" i="29"/>
  <c r="V56" i="29"/>
  <c r="Z59" i="29"/>
  <c r="J59" i="29"/>
  <c r="Z58" i="29"/>
  <c r="J58" i="29"/>
  <c r="Z57" i="29"/>
  <c r="J57" i="29"/>
  <c r="Z56" i="29"/>
  <c r="J56" i="29"/>
  <c r="Z55" i="29"/>
  <c r="J55" i="29"/>
  <c r="Z54" i="29"/>
  <c r="J54" i="29"/>
  <c r="Z53" i="29"/>
  <c r="J53" i="29"/>
  <c r="Z52" i="29"/>
  <c r="J52" i="29"/>
  <c r="Z51" i="29"/>
  <c r="J51" i="29"/>
  <c r="Z50" i="29"/>
  <c r="J50" i="29"/>
  <c r="Z49" i="29"/>
  <c r="J49" i="29"/>
  <c r="Z48" i="29"/>
  <c r="J48" i="29"/>
  <c r="N31" i="29"/>
  <c r="N23" i="29"/>
  <c r="F58" i="29"/>
  <c r="V54" i="29"/>
  <c r="Y59" i="29"/>
  <c r="I59" i="29"/>
  <c r="Y58" i="29"/>
  <c r="I58" i="29"/>
  <c r="Y57" i="29"/>
  <c r="I57" i="29"/>
  <c r="Y56" i="29"/>
  <c r="I56" i="29"/>
  <c r="Y55" i="29"/>
  <c r="I55" i="29"/>
  <c r="Y54" i="29"/>
  <c r="I54" i="29"/>
  <c r="Y53" i="29"/>
  <c r="I53" i="29"/>
  <c r="Y52" i="29"/>
  <c r="I52" i="29"/>
  <c r="Y51" i="29"/>
  <c r="I51" i="29"/>
  <c r="Y50" i="29"/>
  <c r="I50" i="29"/>
  <c r="Y49" i="29"/>
  <c r="I49" i="29"/>
  <c r="Y48" i="29"/>
  <c r="I48" i="29"/>
  <c r="N30" i="29"/>
  <c r="N22" i="29"/>
  <c r="V59" i="29"/>
  <c r="F55" i="29"/>
  <c r="X59" i="29"/>
  <c r="H59" i="29"/>
  <c r="X58" i="29"/>
  <c r="H58" i="29"/>
  <c r="X57" i="29"/>
  <c r="H57" i="29"/>
  <c r="X56" i="29"/>
  <c r="H56" i="29"/>
  <c r="X55" i="29"/>
  <c r="H55" i="29"/>
  <c r="X54" i="29"/>
  <c r="H54" i="29"/>
  <c r="X53" i="29"/>
  <c r="H53" i="29"/>
  <c r="X52" i="29"/>
  <c r="H52" i="29"/>
  <c r="X51" i="29"/>
  <c r="H51" i="29"/>
  <c r="X50" i="29"/>
  <c r="H50" i="29"/>
  <c r="X49" i="29"/>
  <c r="H49" i="29"/>
  <c r="X48" i="29"/>
  <c r="H48" i="29"/>
  <c r="N29" i="29"/>
  <c r="N21" i="29"/>
  <c r="V58" i="29"/>
  <c r="V55" i="29"/>
  <c r="V53" i="29"/>
  <c r="F48" i="29"/>
  <c r="F51" i="29"/>
  <c r="N20" i="29"/>
  <c r="V50" i="29"/>
  <c r="F50" i="29"/>
  <c r="F54" i="29"/>
  <c r="V49" i="29"/>
  <c r="N28" i="29"/>
  <c r="F53" i="29"/>
  <c r="F49" i="29"/>
  <c r="V52" i="29"/>
  <c r="V48" i="29"/>
  <c r="F52" i="29"/>
  <c r="V51" i="29"/>
  <c r="W59" i="29"/>
  <c r="W52" i="29"/>
  <c r="W48" i="29"/>
  <c r="G55" i="29"/>
  <c r="W53" i="29"/>
  <c r="W56" i="29"/>
  <c r="G51" i="29"/>
  <c r="W54" i="29"/>
  <c r="G58" i="29"/>
  <c r="G59" i="29"/>
  <c r="G54" i="29"/>
  <c r="G57" i="29"/>
  <c r="W50" i="29"/>
  <c r="G53" i="29"/>
  <c r="W58" i="29"/>
  <c r="W49" i="29"/>
  <c r="G56" i="29"/>
  <c r="G50" i="29"/>
  <c r="W55" i="29"/>
  <c r="W57" i="29"/>
  <c r="G52" i="29"/>
  <c r="W51" i="29"/>
  <c r="G48" i="29"/>
  <c r="G49" i="29"/>
  <c r="K50" i="30"/>
  <c r="B51" i="30"/>
  <c r="K51" i="30" s="1"/>
  <c r="K37" i="30"/>
  <c r="N37" i="30" s="1"/>
  <c r="B55" i="30"/>
  <c r="K55" i="30" s="1"/>
  <c r="K41" i="30"/>
  <c r="N41" i="30" s="1"/>
  <c r="B59" i="30"/>
  <c r="K59" i="30" s="1"/>
  <c r="K45" i="30"/>
  <c r="N45" i="30" s="1"/>
  <c r="J18" i="8"/>
  <c r="R51" i="30"/>
  <c r="AA51" i="30" s="1"/>
  <c r="AA37" i="30"/>
  <c r="AD37" i="30" s="1"/>
  <c r="R55" i="30"/>
  <c r="AA55" i="30" s="1"/>
  <c r="AA41" i="30"/>
  <c r="AD41" i="30" s="1"/>
  <c r="R59" i="30"/>
  <c r="AA59" i="30" s="1"/>
  <c r="AA45" i="30"/>
  <c r="AD45" i="30" s="1"/>
  <c r="N34" i="28"/>
  <c r="L36" i="28"/>
  <c r="L45" i="28"/>
  <c r="L41" i="28"/>
  <c r="L35" i="28"/>
  <c r="L37" i="28"/>
  <c r="B61" i="28"/>
  <c r="B64" i="28" s="1"/>
  <c r="L42" i="28"/>
  <c r="L34" i="28"/>
  <c r="L38" i="28"/>
  <c r="L39" i="28"/>
  <c r="L43" i="28"/>
  <c r="L44" i="28"/>
  <c r="L40" i="28"/>
  <c r="AD34" i="28"/>
  <c r="AB39" i="28"/>
  <c r="AB43" i="28"/>
  <c r="AB38" i="28"/>
  <c r="AB45" i="28"/>
  <c r="R61" i="28"/>
  <c r="AB35" i="28"/>
  <c r="AB40" i="28"/>
  <c r="AB37" i="28"/>
  <c r="AB34" i="28"/>
  <c r="AB42" i="28"/>
  <c r="AB41" i="28"/>
  <c r="AB44" i="28"/>
  <c r="AB36" i="28"/>
  <c r="M18" i="8"/>
  <c r="L18" i="8"/>
  <c r="F18" i="8"/>
  <c r="E18" i="8"/>
  <c r="I18" i="8"/>
  <c r="H18" i="8"/>
  <c r="O18" i="8"/>
  <c r="G18" i="8"/>
  <c r="U50" i="6"/>
  <c r="V57" i="6"/>
  <c r="S53" i="6"/>
  <c r="V51" i="6"/>
  <c r="S48" i="6"/>
  <c r="T55" i="6"/>
  <c r="R48" i="6"/>
  <c r="Z50" i="6"/>
  <c r="R58" i="6"/>
  <c r="S55" i="6"/>
  <c r="V55" i="6"/>
  <c r="Y56" i="6"/>
  <c r="T50" i="6"/>
  <c r="U57" i="6"/>
  <c r="R51" i="6"/>
  <c r="T51" i="6"/>
  <c r="U58" i="6"/>
  <c r="R54" i="6"/>
  <c r="S54" i="6"/>
  <c r="R49" i="6"/>
  <c r="S56" i="6"/>
  <c r="X50" i="6"/>
  <c r="Y51" i="6"/>
  <c r="Z58" i="6"/>
  <c r="U56" i="6"/>
  <c r="S51" i="6"/>
  <c r="T58" i="6"/>
  <c r="S52" i="6"/>
  <c r="T59" i="6"/>
  <c r="Z54" i="6"/>
  <c r="X57" i="6"/>
  <c r="Z49" i="6"/>
  <c r="R57" i="6"/>
  <c r="T54" i="6"/>
  <c r="X52" i="6"/>
  <c r="Y59" i="6"/>
  <c r="U48" i="6"/>
  <c r="T57" i="6"/>
  <c r="V52" i="6"/>
  <c r="R52" i="6"/>
  <c r="S59" i="6"/>
  <c r="W49" i="6"/>
  <c r="R53" i="6"/>
  <c r="Y55" i="6"/>
  <c r="Y49" i="6"/>
  <c r="Y50" i="6"/>
  <c r="Z57" i="6"/>
  <c r="Y57" i="6"/>
  <c r="W53" i="6"/>
  <c r="X49" i="6"/>
  <c r="T49" i="6"/>
  <c r="S58" i="6"/>
  <c r="R56" i="6"/>
  <c r="Z52" i="6"/>
  <c r="W54" i="6"/>
  <c r="Z53" i="6"/>
  <c r="X48" i="6"/>
  <c r="X56" i="6"/>
  <c r="U53" i="6"/>
  <c r="X51" i="6"/>
  <c r="Y58" i="6"/>
  <c r="V54" i="6"/>
  <c r="T53" i="6"/>
  <c r="S50" i="6"/>
  <c r="R59" i="6"/>
  <c r="Y53" i="6"/>
  <c r="W59" i="6"/>
  <c r="W48" i="6"/>
  <c r="Y54" i="6"/>
  <c r="V50" i="6"/>
  <c r="W57" i="6"/>
  <c r="Z56" i="6"/>
  <c r="W52" i="6"/>
  <c r="X59" i="6"/>
  <c r="T48" i="6"/>
  <c r="U55" i="6"/>
  <c r="Z55" i="6"/>
  <c r="Z51" i="6"/>
  <c r="Z59" i="6"/>
  <c r="X54" i="6"/>
  <c r="X55" i="6"/>
  <c r="U51" i="6"/>
  <c r="V58" i="6"/>
  <c r="X58" i="6"/>
  <c r="V53" i="6"/>
  <c r="R55" i="6"/>
  <c r="S49" i="6"/>
  <c r="T56" i="6"/>
  <c r="V59" i="6"/>
  <c r="Y52" i="6"/>
  <c r="Y48" i="6"/>
  <c r="V48" i="6"/>
  <c r="W55" i="6"/>
  <c r="W50"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AD34" i="2"/>
  <c r="AB39" i="2"/>
  <c r="AB34" i="2"/>
  <c r="AA45" i="6"/>
  <c r="AD45" i="6" s="1"/>
  <c r="AA34" i="6"/>
  <c r="M25" i="1"/>
  <c r="AB42" i="2"/>
  <c r="AB36" i="2"/>
  <c r="AA36" i="6"/>
  <c r="AD36" i="6" s="1"/>
  <c r="AA35" i="6"/>
  <c r="AA37" i="6"/>
  <c r="AA42" i="6"/>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R81" i="5" l="1"/>
  <c r="B81" i="5"/>
  <c r="E32" i="31" s="1"/>
  <c r="M18" i="31"/>
  <c r="J18" i="31"/>
  <c r="O18" i="31"/>
  <c r="F18" i="31"/>
  <c r="H18" i="31"/>
  <c r="K18" i="31"/>
  <c r="N18" i="31"/>
  <c r="P18" i="31"/>
  <c r="E18" i="31"/>
  <c r="L18" i="31"/>
  <c r="G18" i="31"/>
  <c r="I18" i="31"/>
  <c r="L36" i="32"/>
  <c r="P36" i="32"/>
  <c r="J36" i="32"/>
  <c r="O36" i="32"/>
  <c r="G36" i="32"/>
  <c r="K36" i="32"/>
  <c r="O29" i="31"/>
  <c r="P29" i="31"/>
  <c r="M29" i="31"/>
  <c r="H29" i="31"/>
  <c r="L29" i="31"/>
  <c r="J29" i="31"/>
  <c r="E29" i="31"/>
  <c r="I29" i="31"/>
  <c r="N29" i="31"/>
  <c r="F29" i="31"/>
  <c r="K29" i="31"/>
  <c r="G18" i="7"/>
  <c r="G29" i="31"/>
  <c r="N18" i="7"/>
  <c r="B51" i="29"/>
  <c r="K51" i="29" s="1"/>
  <c r="K37" i="29"/>
  <c r="N37" i="29" s="1"/>
  <c r="B55" i="29"/>
  <c r="K55" i="29" s="1"/>
  <c r="K41" i="29"/>
  <c r="N41" i="29" s="1"/>
  <c r="B59" i="29"/>
  <c r="K59" i="29" s="1"/>
  <c r="K45" i="29"/>
  <c r="N45" i="29" s="1"/>
  <c r="R51" i="29"/>
  <c r="AA51" i="29" s="1"/>
  <c r="AA37" i="29"/>
  <c r="AD37" i="29" s="1"/>
  <c r="R55" i="29"/>
  <c r="AA55" i="29" s="1"/>
  <c r="AA41" i="29"/>
  <c r="AD41" i="29" s="1"/>
  <c r="R59" i="29"/>
  <c r="AA59" i="29" s="1"/>
  <c r="AA45" i="29"/>
  <c r="AD45" i="29" s="1"/>
  <c r="L18" i="7"/>
  <c r="B48" i="29"/>
  <c r="K48" i="29" s="1"/>
  <c r="K34" i="29"/>
  <c r="B52" i="29"/>
  <c r="K52" i="29" s="1"/>
  <c r="K38" i="29"/>
  <c r="N38" i="29" s="1"/>
  <c r="B56" i="29"/>
  <c r="K56" i="29" s="1"/>
  <c r="K42" i="29"/>
  <c r="N42" i="29" s="1"/>
  <c r="R48" i="29"/>
  <c r="AA48" i="29" s="1"/>
  <c r="AA34" i="29"/>
  <c r="R52" i="29"/>
  <c r="AA52" i="29" s="1"/>
  <c r="AA38" i="29"/>
  <c r="AD38" i="29" s="1"/>
  <c r="R56" i="29"/>
  <c r="AA56" i="29" s="1"/>
  <c r="AA42" i="29"/>
  <c r="AD42" i="29" s="1"/>
  <c r="AD34" i="30"/>
  <c r="AB38" i="30"/>
  <c r="R61" i="30"/>
  <c r="AB40" i="30"/>
  <c r="AB45" i="30"/>
  <c r="AB36" i="30"/>
  <c r="AB43" i="30"/>
  <c r="AB37" i="30"/>
  <c r="AB42" i="30"/>
  <c r="AB44" i="30"/>
  <c r="AB39" i="30"/>
  <c r="AB34" i="30"/>
  <c r="AB41" i="30"/>
  <c r="AB35" i="30"/>
  <c r="L37" i="30"/>
  <c r="L41" i="30"/>
  <c r="L43" i="30"/>
  <c r="L45" i="30"/>
  <c r="B61" i="30"/>
  <c r="L35" i="30"/>
  <c r="N34" i="30"/>
  <c r="L39" i="30"/>
  <c r="L40" i="30"/>
  <c r="L34" i="30"/>
  <c r="L42" i="30"/>
  <c r="L36" i="30"/>
  <c r="L44" i="30"/>
  <c r="L38" i="30"/>
  <c r="B49" i="29"/>
  <c r="K49" i="29" s="1"/>
  <c r="K35" i="29"/>
  <c r="N35" i="29" s="1"/>
  <c r="B53" i="29"/>
  <c r="K53" i="29" s="1"/>
  <c r="K39" i="29"/>
  <c r="N39" i="29" s="1"/>
  <c r="B57" i="29"/>
  <c r="K57" i="29" s="1"/>
  <c r="K43" i="29"/>
  <c r="N43" i="29" s="1"/>
  <c r="R49" i="29"/>
  <c r="AA49" i="29" s="1"/>
  <c r="AA35" i="29"/>
  <c r="AD35" i="29" s="1"/>
  <c r="R53" i="29"/>
  <c r="AA53" i="29" s="1"/>
  <c r="AA39" i="29"/>
  <c r="AD39" i="29" s="1"/>
  <c r="R57" i="29"/>
  <c r="AA57" i="29" s="1"/>
  <c r="AA43" i="29"/>
  <c r="AD43" i="29" s="1"/>
  <c r="B50" i="29"/>
  <c r="K50" i="29" s="1"/>
  <c r="K36" i="29"/>
  <c r="N36" i="29" s="1"/>
  <c r="B54" i="29"/>
  <c r="K54" i="29" s="1"/>
  <c r="K40" i="29"/>
  <c r="N40" i="29" s="1"/>
  <c r="B58" i="29"/>
  <c r="K58" i="29" s="1"/>
  <c r="K44" i="29"/>
  <c r="N44" i="29" s="1"/>
  <c r="R50" i="29"/>
  <c r="AA50" i="29" s="1"/>
  <c r="AA36" i="29"/>
  <c r="AD36" i="29" s="1"/>
  <c r="R54" i="29"/>
  <c r="AA54" i="29" s="1"/>
  <c r="AA40" i="29"/>
  <c r="AD40" i="29" s="1"/>
  <c r="R58" i="29"/>
  <c r="AA58" i="29" s="1"/>
  <c r="AA44" i="29"/>
  <c r="AD44" i="29" s="1"/>
  <c r="B73" i="28"/>
  <c r="B65" i="28"/>
  <c r="B71" i="28"/>
  <c r="B69" i="28"/>
  <c r="B70" i="28"/>
  <c r="B66" i="28"/>
  <c r="B74" i="28"/>
  <c r="B72" i="28"/>
  <c r="B68" i="28"/>
  <c r="B67" i="28"/>
  <c r="B75" i="28"/>
  <c r="R65" i="28"/>
  <c r="R67" i="28"/>
  <c r="R69" i="28"/>
  <c r="R71" i="28"/>
  <c r="R73" i="28"/>
  <c r="R75" i="28"/>
  <c r="R66" i="28"/>
  <c r="R64" i="28"/>
  <c r="R70" i="28"/>
  <c r="R68" i="28"/>
  <c r="R72" i="28"/>
  <c r="R74" i="28"/>
  <c r="P25" i="8"/>
  <c r="G25" i="8"/>
  <c r="O25" i="8"/>
  <c r="L25" i="8"/>
  <c r="K25" i="8"/>
  <c r="J25" i="8"/>
  <c r="O18" i="7"/>
  <c r="M18" i="7"/>
  <c r="J18" i="7"/>
  <c r="E18" i="7"/>
  <c r="K18" i="7"/>
  <c r="H18" i="7"/>
  <c r="I18" i="7"/>
  <c r="P18" i="7"/>
  <c r="F18" i="7"/>
  <c r="E25" i="1"/>
  <c r="E36" i="18"/>
  <c r="AD34" i="6"/>
  <c r="AB34" i="6"/>
  <c r="R61" i="6"/>
  <c r="AA45" i="5"/>
  <c r="AD45" i="5" s="1"/>
  <c r="AA34" i="5"/>
  <c r="AD42" i="6"/>
  <c r="AD43" i="6"/>
  <c r="AB39" i="6"/>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M36" i="32" l="1"/>
  <c r="F36" i="32"/>
  <c r="H36" i="32"/>
  <c r="I36" i="32"/>
  <c r="E36" i="32"/>
  <c r="N36" i="32"/>
  <c r="P36" i="31"/>
  <c r="P34" i="26" s="1"/>
  <c r="F36" i="31"/>
  <c r="O36" i="31"/>
  <c r="O34" i="26" s="1"/>
  <c r="J36" i="31"/>
  <c r="J34" i="26" s="1"/>
  <c r="K36" i="31"/>
  <c r="K34" i="26" s="1"/>
  <c r="N36" i="31"/>
  <c r="G36" i="31"/>
  <c r="G34" i="26" s="1"/>
  <c r="M36" i="31"/>
  <c r="L36" i="31"/>
  <c r="L34" i="26" s="1"/>
  <c r="I36" i="31"/>
  <c r="B78" i="28"/>
  <c r="B81" i="28" s="1"/>
  <c r="AB44" i="29"/>
  <c r="AB42" i="29"/>
  <c r="AB40" i="29"/>
  <c r="AB35" i="29"/>
  <c r="R61" i="29"/>
  <c r="AB38" i="29"/>
  <c r="AB41" i="29"/>
  <c r="AB43" i="29"/>
  <c r="AB37" i="29"/>
  <c r="AB34" i="29"/>
  <c r="AB36" i="29"/>
  <c r="AD34" i="29"/>
  <c r="AB45" i="29"/>
  <c r="AB39" i="29"/>
  <c r="B64" i="30"/>
  <c r="B69" i="30"/>
  <c r="B70" i="30"/>
  <c r="B72" i="30"/>
  <c r="B66" i="30"/>
  <c r="B73" i="30"/>
  <c r="B75" i="30"/>
  <c r="B71" i="30"/>
  <c r="B67" i="30"/>
  <c r="B68" i="30"/>
  <c r="B74" i="30"/>
  <c r="B65" i="30"/>
  <c r="R72" i="30"/>
  <c r="R66" i="30"/>
  <c r="R68" i="30"/>
  <c r="R74" i="30"/>
  <c r="R73" i="30"/>
  <c r="R70" i="30"/>
  <c r="R64" i="30"/>
  <c r="R69" i="30"/>
  <c r="R67" i="30"/>
  <c r="R71" i="30"/>
  <c r="R75" i="30"/>
  <c r="R65" i="30"/>
  <c r="L34" i="29"/>
  <c r="L43" i="29"/>
  <c r="L35" i="29"/>
  <c r="B61" i="29"/>
  <c r="L38" i="29"/>
  <c r="N34" i="29"/>
  <c r="L36" i="29"/>
  <c r="L37" i="29"/>
  <c r="L40" i="29"/>
  <c r="L45" i="29"/>
  <c r="L39" i="29"/>
  <c r="L44" i="29"/>
  <c r="L42" i="29"/>
  <c r="L41" i="29"/>
  <c r="R76" i="28"/>
  <c r="R78" i="28"/>
  <c r="R81" i="28" s="1"/>
  <c r="B76" i="28"/>
  <c r="N25" i="8"/>
  <c r="E25" i="8"/>
  <c r="F25" i="8"/>
  <c r="M25" i="8"/>
  <c r="H25" i="8"/>
  <c r="I25" i="8"/>
  <c r="L25" i="7"/>
  <c r="F25" i="7"/>
  <c r="O25" i="7"/>
  <c r="M25" i="7"/>
  <c r="P25" i="7"/>
  <c r="I25" i="7"/>
  <c r="J25" i="7"/>
  <c r="K25" i="7"/>
  <c r="N25" i="7"/>
  <c r="G25" i="7"/>
  <c r="AD34" i="5"/>
  <c r="AB34" i="5"/>
  <c r="R61" i="5"/>
  <c r="AD37" i="5"/>
  <c r="AB40" i="5"/>
  <c r="AB36" i="5"/>
  <c r="AB44" i="5"/>
  <c r="AB45" i="5"/>
  <c r="AB41" i="5"/>
  <c r="AB35" i="5"/>
  <c r="AB43" i="5"/>
  <c r="AB42" i="5"/>
  <c r="AB37" i="5"/>
  <c r="AB38" i="5"/>
  <c r="AB39" i="5"/>
  <c r="B83" i="28" l="1"/>
  <c r="I34" i="26"/>
  <c r="I26" i="9" s="1"/>
  <c r="K26" i="9"/>
  <c r="K24" i="9"/>
  <c r="K21" i="37" s="1"/>
  <c r="P26" i="9"/>
  <c r="P24" i="9"/>
  <c r="P21" i="37" s="1"/>
  <c r="J26" i="9"/>
  <c r="J24" i="9"/>
  <c r="J21" i="37" s="1"/>
  <c r="L26" i="9"/>
  <c r="L24" i="9"/>
  <c r="L21" i="37" s="1"/>
  <c r="G26" i="9"/>
  <c r="G24" i="9"/>
  <c r="G21" i="37" s="1"/>
  <c r="O26" i="9"/>
  <c r="O24" i="9"/>
  <c r="O21" i="37" s="1"/>
  <c r="N34" i="26"/>
  <c r="F34" i="26"/>
  <c r="M34" i="26"/>
  <c r="E36" i="31"/>
  <c r="E34" i="26" s="1"/>
  <c r="H36" i="31"/>
  <c r="H34" i="26" s="1"/>
  <c r="B76" i="30"/>
  <c r="R73" i="29"/>
  <c r="R75" i="29"/>
  <c r="R64" i="29"/>
  <c r="R68" i="29"/>
  <c r="R74" i="29"/>
  <c r="R66" i="29"/>
  <c r="R71" i="29"/>
  <c r="R70" i="29"/>
  <c r="R65" i="29"/>
  <c r="R67" i="29"/>
  <c r="R69" i="29"/>
  <c r="R72" i="29"/>
  <c r="B75" i="29"/>
  <c r="B64" i="29"/>
  <c r="B74" i="29"/>
  <c r="B67" i="29"/>
  <c r="B72" i="29"/>
  <c r="B66" i="29"/>
  <c r="B71" i="29"/>
  <c r="B65" i="29"/>
  <c r="B68" i="29"/>
  <c r="B73" i="29"/>
  <c r="B70" i="29"/>
  <c r="B69" i="29"/>
  <c r="B78" i="30"/>
  <c r="B81" i="30" s="1"/>
  <c r="R78" i="30"/>
  <c r="R81" i="30" s="1"/>
  <c r="R83" i="30" s="1"/>
  <c r="R76" i="30"/>
  <c r="E25" i="7"/>
  <c r="H25" i="7"/>
  <c r="I24" i="9" l="1"/>
  <c r="I21" i="37" s="1"/>
  <c r="B83" i="30"/>
  <c r="D83" i="30" s="1"/>
  <c r="H26" i="9"/>
  <c r="H24" i="9"/>
  <c r="H21" i="37" s="1"/>
  <c r="E26" i="9"/>
  <c r="E24" i="9"/>
  <c r="M26" i="9"/>
  <c r="M24" i="9"/>
  <c r="M21" i="37" s="1"/>
  <c r="F26" i="9"/>
  <c r="F24" i="9"/>
  <c r="F21" i="37" s="1"/>
  <c r="N26" i="9"/>
  <c r="N24" i="9"/>
  <c r="N21" i="37" s="1"/>
  <c r="R76" i="29"/>
  <c r="R78" i="29"/>
  <c r="R81" i="29" s="1"/>
  <c r="R83" i="29" s="1"/>
  <c r="B76" i="29"/>
  <c r="B78" i="29"/>
  <c r="B81" i="29" s="1"/>
  <c r="AA54" i="5"/>
  <c r="R70" i="5" s="1"/>
  <c r="AA49" i="5"/>
  <c r="AA59" i="5"/>
  <c r="R75" i="5" s="1"/>
  <c r="AA58" i="5"/>
  <c r="AA56" i="5"/>
  <c r="AA52" i="5"/>
  <c r="R68" i="5" s="1"/>
  <c r="AA48" i="5"/>
  <c r="R64" i="5" s="1"/>
  <c r="AA53" i="5"/>
  <c r="AA55" i="5"/>
  <c r="AA50" i="5"/>
  <c r="AA57" i="5"/>
  <c r="R73" i="5" s="1"/>
  <c r="AA51" i="5"/>
  <c r="R67" i="5" s="1"/>
  <c r="E21" i="37" l="1"/>
  <c r="E15" i="1"/>
  <c r="J40" i="2"/>
  <c r="J54" i="2" s="1"/>
  <c r="J43" i="2"/>
  <c r="J57" i="2" s="1"/>
  <c r="J39" i="2"/>
  <c r="J53" i="2" s="1"/>
  <c r="J35" i="2"/>
  <c r="J49" i="2" s="1"/>
  <c r="J38" i="2"/>
  <c r="J52" i="2" s="1"/>
  <c r="J42" i="2"/>
  <c r="J56" i="2" s="1"/>
  <c r="J45" i="2"/>
  <c r="J59" i="2" s="1"/>
  <c r="J34" i="2"/>
  <c r="J48" i="2" s="1"/>
  <c r="J37" i="2"/>
  <c r="J51" i="2" s="1"/>
  <c r="J41" i="2"/>
  <c r="J55" i="2" s="1"/>
  <c r="J44" i="2"/>
  <c r="J58" i="2" s="1"/>
  <c r="J36" i="2"/>
  <c r="J50" i="2" s="1"/>
  <c r="I45" i="2"/>
  <c r="I59" i="2" s="1"/>
  <c r="I37" i="2"/>
  <c r="I51" i="2" s="1"/>
  <c r="I44" i="2"/>
  <c r="I58" i="2" s="1"/>
  <c r="I36" i="2"/>
  <c r="I50" i="2" s="1"/>
  <c r="I43" i="2"/>
  <c r="I57" i="2" s="1"/>
  <c r="I35" i="2"/>
  <c r="I49" i="2" s="1"/>
  <c r="I42" i="2"/>
  <c r="I56" i="2" s="1"/>
  <c r="I34" i="2"/>
  <c r="I48" i="2" s="1"/>
  <c r="I41" i="2"/>
  <c r="I55" i="2" s="1"/>
  <c r="I40" i="2"/>
  <c r="I54" i="2" s="1"/>
  <c r="I39" i="2"/>
  <c r="I53" i="2" s="1"/>
  <c r="I38" i="2"/>
  <c r="I52" i="2" s="1"/>
  <c r="H41" i="2"/>
  <c r="H55" i="2" s="1"/>
  <c r="H40" i="2"/>
  <c r="H54" i="2" s="1"/>
  <c r="H39" i="2"/>
  <c r="H53" i="2" s="1"/>
  <c r="H34" i="2"/>
  <c r="H48" i="2" s="1"/>
  <c r="H38" i="2"/>
  <c r="H52" i="2" s="1"/>
  <c r="H45" i="2"/>
  <c r="H59" i="2" s="1"/>
  <c r="H37" i="2"/>
  <c r="H51" i="2" s="1"/>
  <c r="H42" i="2"/>
  <c r="H56" i="2" s="1"/>
  <c r="H44" i="2"/>
  <c r="H58" i="2" s="1"/>
  <c r="H36" i="2"/>
  <c r="H50" i="2" s="1"/>
  <c r="H43" i="2"/>
  <c r="H57" i="2" s="1"/>
  <c r="H35" i="2"/>
  <c r="H49" i="2" s="1"/>
  <c r="G45" i="2"/>
  <c r="G59" i="2" s="1"/>
  <c r="G37" i="2"/>
  <c r="G51" i="2" s="1"/>
  <c r="G44" i="2"/>
  <c r="G58" i="2" s="1"/>
  <c r="G36" i="2"/>
  <c r="G50" i="2" s="1"/>
  <c r="G43" i="2"/>
  <c r="G35" i="2"/>
  <c r="G49" i="2" s="1"/>
  <c r="G42" i="2"/>
  <c r="G34" i="2"/>
  <c r="G41" i="2"/>
  <c r="G55" i="2" s="1"/>
  <c r="G40" i="2"/>
  <c r="G39" i="2"/>
  <c r="G53" i="2" s="1"/>
  <c r="G38" i="2"/>
  <c r="F41" i="2"/>
  <c r="F55" i="2" s="1"/>
  <c r="F34" i="2"/>
  <c r="F48" i="2" s="1"/>
  <c r="F40" i="2"/>
  <c r="F54" i="2" s="1"/>
  <c r="F39" i="2"/>
  <c r="F53" i="2" s="1"/>
  <c r="F38" i="2"/>
  <c r="F52" i="2" s="1"/>
  <c r="F42" i="2"/>
  <c r="F56" i="2" s="1"/>
  <c r="F45" i="2"/>
  <c r="F59" i="2" s="1"/>
  <c r="F37" i="2"/>
  <c r="F51" i="2" s="1"/>
  <c r="F44" i="2"/>
  <c r="F58" i="2" s="1"/>
  <c r="F36" i="2"/>
  <c r="F50" i="2" s="1"/>
  <c r="F43" i="2"/>
  <c r="F57" i="2" s="1"/>
  <c r="F35" i="2"/>
  <c r="F49" i="2" s="1"/>
  <c r="E45" i="2"/>
  <c r="E59" i="2" s="1"/>
  <c r="E37" i="2"/>
  <c r="E51" i="2" s="1"/>
  <c r="E44" i="2"/>
  <c r="E58" i="2" s="1"/>
  <c r="E36" i="2"/>
  <c r="E50" i="2" s="1"/>
  <c r="E43" i="2"/>
  <c r="E57" i="2" s="1"/>
  <c r="E35" i="2"/>
  <c r="E49" i="2" s="1"/>
  <c r="E42" i="2"/>
  <c r="E56" i="2" s="1"/>
  <c r="E34" i="2"/>
  <c r="E48" i="2" s="1"/>
  <c r="E41" i="2"/>
  <c r="E55" i="2" s="1"/>
  <c r="E40" i="2"/>
  <c r="E54" i="2" s="1"/>
  <c r="E38" i="2"/>
  <c r="E52" i="2" s="1"/>
  <c r="E39" i="2"/>
  <c r="E53" i="2" s="1"/>
  <c r="C41" i="2"/>
  <c r="C55" i="2" s="1"/>
  <c r="C42" i="2"/>
  <c r="C56" i="2" s="1"/>
  <c r="C40" i="2"/>
  <c r="C54" i="2" s="1"/>
  <c r="C39" i="2"/>
  <c r="C53" i="2" s="1"/>
  <c r="C34" i="2"/>
  <c r="C38" i="2"/>
  <c r="C52" i="2" s="1"/>
  <c r="C45" i="2"/>
  <c r="C59" i="2" s="1"/>
  <c r="C37" i="2"/>
  <c r="C51" i="2" s="1"/>
  <c r="C44" i="2"/>
  <c r="C58" i="2" s="1"/>
  <c r="C36" i="2"/>
  <c r="C50" i="2" s="1"/>
  <c r="C43" i="2"/>
  <c r="C57" i="2" s="1"/>
  <c r="C35" i="2"/>
  <c r="C49" i="2" s="1"/>
  <c r="D41" i="2"/>
  <c r="D55" i="2" s="1"/>
  <c r="D40" i="2"/>
  <c r="D54" i="2" s="1"/>
  <c r="D39" i="2"/>
  <c r="D53" i="2" s="1"/>
  <c r="D42" i="2"/>
  <c r="D56" i="2" s="1"/>
  <c r="D38" i="2"/>
  <c r="D52" i="2" s="1"/>
  <c r="D45" i="2"/>
  <c r="D59" i="2" s="1"/>
  <c r="D37" i="2"/>
  <c r="D51" i="2" s="1"/>
  <c r="D44" i="2"/>
  <c r="D58" i="2" s="1"/>
  <c r="D36" i="2"/>
  <c r="D50" i="2" s="1"/>
  <c r="D43" i="2"/>
  <c r="D57" i="2" s="1"/>
  <c r="D35" i="2"/>
  <c r="D49" i="2" s="1"/>
  <c r="D34" i="2"/>
  <c r="D48" i="2" s="1"/>
  <c r="B83" i="29"/>
  <c r="B34" i="2"/>
  <c r="B48" i="2" s="1"/>
  <c r="B38" i="2"/>
  <c r="B52" i="2" s="1"/>
  <c r="B37" i="2"/>
  <c r="B51" i="2" s="1"/>
  <c r="B45" i="2"/>
  <c r="B59" i="2" s="1"/>
  <c r="B44" i="2"/>
  <c r="B58" i="2" s="1"/>
  <c r="B36" i="2"/>
  <c r="B50" i="2" s="1"/>
  <c r="B43" i="2"/>
  <c r="B57" i="2" s="1"/>
  <c r="B35" i="2"/>
  <c r="B49" i="2" s="1"/>
  <c r="B39" i="2"/>
  <c r="B53" i="2" s="1"/>
  <c r="B42" i="2"/>
  <c r="B56" i="2" s="1"/>
  <c r="B41" i="2"/>
  <c r="B55" i="2" s="1"/>
  <c r="B40" i="2"/>
  <c r="B54" i="2" s="1"/>
  <c r="R65" i="5"/>
  <c r="R74" i="5"/>
  <c r="R72" i="5"/>
  <c r="R66" i="5"/>
  <c r="R71" i="5"/>
  <c r="R69" i="5"/>
  <c r="R83" i="2" l="1"/>
  <c r="R83" i="28"/>
  <c r="E15" i="8"/>
  <c r="B34" i="6" s="1"/>
  <c r="B48" i="6" s="1"/>
  <c r="C42" i="6"/>
  <c r="C56" i="6" s="1"/>
  <c r="C34" i="6"/>
  <c r="C48" i="6" s="1"/>
  <c r="C41" i="6"/>
  <c r="C55" i="6" s="1"/>
  <c r="C43" i="6"/>
  <c r="C57" i="6" s="1"/>
  <c r="C40" i="6"/>
  <c r="C54" i="6" s="1"/>
  <c r="C39" i="6"/>
  <c r="C53" i="6" s="1"/>
  <c r="C38" i="6"/>
  <c r="C52" i="6" s="1"/>
  <c r="C45" i="6"/>
  <c r="C59" i="6" s="1"/>
  <c r="C37" i="6"/>
  <c r="C51" i="6" s="1"/>
  <c r="C35" i="6"/>
  <c r="C49" i="6" s="1"/>
  <c r="C44" i="6"/>
  <c r="C58" i="6" s="1"/>
  <c r="C36" i="6"/>
  <c r="C50" i="6" s="1"/>
  <c r="D43" i="6"/>
  <c r="D57" i="6" s="1"/>
  <c r="D35" i="6"/>
  <c r="D49" i="6" s="1"/>
  <c r="D36" i="6"/>
  <c r="D50" i="6" s="1"/>
  <c r="D42" i="6"/>
  <c r="D56" i="6" s="1"/>
  <c r="D41" i="6"/>
  <c r="D55" i="6" s="1"/>
  <c r="D40" i="6"/>
  <c r="D54" i="6" s="1"/>
  <c r="D39" i="6"/>
  <c r="D53" i="6" s="1"/>
  <c r="D34" i="6"/>
  <c r="D48" i="6" s="1"/>
  <c r="D38" i="6"/>
  <c r="D52" i="6" s="1"/>
  <c r="D45" i="6"/>
  <c r="D59" i="6" s="1"/>
  <c r="D37" i="6"/>
  <c r="D51" i="6" s="1"/>
  <c r="D44" i="6"/>
  <c r="D58" i="6" s="1"/>
  <c r="C48" i="2"/>
  <c r="K34" i="2"/>
  <c r="K40" i="2"/>
  <c r="N40" i="2" s="1"/>
  <c r="K43" i="2"/>
  <c r="N43" i="2" s="1"/>
  <c r="K42" i="2"/>
  <c r="N42" i="2" s="1"/>
  <c r="G54" i="2"/>
  <c r="K45" i="2"/>
  <c r="N45" i="2" s="1"/>
  <c r="K37" i="2"/>
  <c r="N37" i="2" s="1"/>
  <c r="G57" i="2"/>
  <c r="K36" i="2"/>
  <c r="N36" i="2" s="1"/>
  <c r="K35" i="2"/>
  <c r="N35" i="2" s="1"/>
  <c r="F31" i="18" s="1"/>
  <c r="K41" i="2"/>
  <c r="N41" i="2" s="1"/>
  <c r="K39" i="2"/>
  <c r="N39" i="2" s="1"/>
  <c r="J31" i="18" s="1"/>
  <c r="K44" i="2"/>
  <c r="N44" i="2" s="1"/>
  <c r="G52" i="2"/>
  <c r="K38" i="2"/>
  <c r="N38" i="2" s="1"/>
  <c r="G48" i="2"/>
  <c r="G56" i="2"/>
  <c r="R78" i="5"/>
  <c r="R76" i="5"/>
  <c r="B41" i="6" l="1"/>
  <c r="B55" i="6" s="1"/>
  <c r="B42" i="6"/>
  <c r="B56" i="6" s="1"/>
  <c r="B45" i="6"/>
  <c r="B59" i="6" s="1"/>
  <c r="B35" i="6"/>
  <c r="B49" i="6" s="1"/>
  <c r="B43" i="6"/>
  <c r="B57" i="6" s="1"/>
  <c r="B38" i="6"/>
  <c r="B52" i="6" s="1"/>
  <c r="B36" i="6"/>
  <c r="B50" i="6" s="1"/>
  <c r="B39" i="6"/>
  <c r="B53" i="6" s="1"/>
  <c r="B44" i="6"/>
  <c r="B58" i="6" s="1"/>
  <c r="B40" i="6"/>
  <c r="B54" i="6" s="1"/>
  <c r="B37" i="6"/>
  <c r="B51" i="6" s="1"/>
  <c r="J41" i="6"/>
  <c r="J55" i="6" s="1"/>
  <c r="J40" i="6"/>
  <c r="J54" i="6" s="1"/>
  <c r="J45" i="6"/>
  <c r="J59" i="6" s="1"/>
  <c r="J39" i="6"/>
  <c r="J53" i="6" s="1"/>
  <c r="J44" i="6"/>
  <c r="J58" i="6" s="1"/>
  <c r="J37" i="6"/>
  <c r="J51" i="6" s="1"/>
  <c r="J43" i="6"/>
  <c r="J57" i="6" s="1"/>
  <c r="J42" i="6"/>
  <c r="J56" i="6" s="1"/>
  <c r="J35" i="6"/>
  <c r="J49" i="6" s="1"/>
  <c r="J36" i="6"/>
  <c r="J50" i="6" s="1"/>
  <c r="J34" i="6"/>
  <c r="J48" i="6" s="1"/>
  <c r="J38" i="6"/>
  <c r="J52" i="6" s="1"/>
  <c r="I38" i="6"/>
  <c r="I52" i="6" s="1"/>
  <c r="I45" i="6"/>
  <c r="I59" i="6" s="1"/>
  <c r="I37" i="6"/>
  <c r="I51" i="6" s="1"/>
  <c r="I44" i="6"/>
  <c r="I58" i="6" s="1"/>
  <c r="I36" i="6"/>
  <c r="I50" i="6" s="1"/>
  <c r="I43" i="6"/>
  <c r="I57" i="6" s="1"/>
  <c r="I35" i="6"/>
  <c r="I49" i="6" s="1"/>
  <c r="I42" i="6"/>
  <c r="I56" i="6" s="1"/>
  <c r="I34" i="6"/>
  <c r="I48" i="6" s="1"/>
  <c r="I41" i="6"/>
  <c r="I55" i="6" s="1"/>
  <c r="I40" i="6"/>
  <c r="I54" i="6" s="1"/>
  <c r="I39" i="6"/>
  <c r="I53" i="6" s="1"/>
  <c r="H42" i="6"/>
  <c r="H56" i="6" s="1"/>
  <c r="H34" i="6"/>
  <c r="H48" i="6" s="1"/>
  <c r="H41" i="6"/>
  <c r="H55" i="6" s="1"/>
  <c r="H40" i="6"/>
  <c r="H54" i="6" s="1"/>
  <c r="H39" i="6"/>
  <c r="H53" i="6" s="1"/>
  <c r="H38" i="6"/>
  <c r="H52" i="6" s="1"/>
  <c r="H45" i="6"/>
  <c r="H59" i="6" s="1"/>
  <c r="H37" i="6"/>
  <c r="H51" i="6" s="1"/>
  <c r="H44" i="6"/>
  <c r="H58" i="6" s="1"/>
  <c r="H36" i="6"/>
  <c r="H50" i="6" s="1"/>
  <c r="H43" i="6"/>
  <c r="H57" i="6" s="1"/>
  <c r="H35" i="6"/>
  <c r="H49" i="6" s="1"/>
  <c r="G38" i="6"/>
  <c r="G52" i="6" s="1"/>
  <c r="G45" i="6"/>
  <c r="G59" i="6" s="1"/>
  <c r="G37" i="6"/>
  <c r="G51" i="6" s="1"/>
  <c r="G44" i="6"/>
  <c r="G58" i="6" s="1"/>
  <c r="G36" i="6"/>
  <c r="G50" i="6" s="1"/>
  <c r="G43" i="6"/>
  <c r="G57" i="6" s="1"/>
  <c r="G35" i="6"/>
  <c r="G49" i="6" s="1"/>
  <c r="G42" i="6"/>
  <c r="G56" i="6" s="1"/>
  <c r="G34" i="6"/>
  <c r="G48" i="6" s="1"/>
  <c r="G41" i="6"/>
  <c r="G55" i="6" s="1"/>
  <c r="G40" i="6"/>
  <c r="G54" i="6" s="1"/>
  <c r="G39" i="6"/>
  <c r="G53" i="6" s="1"/>
  <c r="F42" i="6"/>
  <c r="F56" i="6" s="1"/>
  <c r="F34" i="6"/>
  <c r="F48" i="6" s="1"/>
  <c r="F43" i="6"/>
  <c r="F57" i="6" s="1"/>
  <c r="F41" i="6"/>
  <c r="F55" i="6" s="1"/>
  <c r="F40" i="6"/>
  <c r="F54" i="6" s="1"/>
  <c r="F35" i="6"/>
  <c r="F49" i="6" s="1"/>
  <c r="F39" i="6"/>
  <c r="F53" i="6" s="1"/>
  <c r="F38" i="6"/>
  <c r="F52" i="6" s="1"/>
  <c r="F45" i="6"/>
  <c r="F59" i="6" s="1"/>
  <c r="F37" i="6"/>
  <c r="F51" i="6" s="1"/>
  <c r="F44" i="6"/>
  <c r="F58" i="6" s="1"/>
  <c r="F36" i="6"/>
  <c r="F50" i="6" s="1"/>
  <c r="E38" i="6"/>
  <c r="E52" i="6" s="1"/>
  <c r="E45" i="6"/>
  <c r="E59" i="6" s="1"/>
  <c r="E37" i="6"/>
  <c r="E51" i="6" s="1"/>
  <c r="E44" i="6"/>
  <c r="E58" i="6" s="1"/>
  <c r="E36" i="6"/>
  <c r="E50" i="6" s="1"/>
  <c r="E43" i="6"/>
  <c r="E57" i="6" s="1"/>
  <c r="E35" i="6"/>
  <c r="E49" i="6" s="1"/>
  <c r="E42" i="6"/>
  <c r="E56" i="6" s="1"/>
  <c r="E34" i="6"/>
  <c r="E48" i="6" s="1"/>
  <c r="E41" i="6"/>
  <c r="E55" i="6" s="1"/>
  <c r="E40" i="6"/>
  <c r="E54" i="6" s="1"/>
  <c r="E39" i="6"/>
  <c r="E53" i="6" s="1"/>
  <c r="N34" i="2"/>
  <c r="G31" i="18"/>
  <c r="K20" i="1"/>
  <c r="P31" i="18"/>
  <c r="M20" i="1"/>
  <c r="N31" i="18"/>
  <c r="M31" i="18"/>
  <c r="N20" i="1"/>
  <c r="K31" i="18"/>
  <c r="G20" i="1"/>
  <c r="H20" i="1"/>
  <c r="P20" i="1"/>
  <c r="L31" i="18"/>
  <c r="H31" i="18"/>
  <c r="F20" i="1"/>
  <c r="E27" i="26"/>
  <c r="J20" i="1"/>
  <c r="L20" i="1"/>
  <c r="L36" i="2"/>
  <c r="L37" i="2"/>
  <c r="L44" i="2"/>
  <c r="L35" i="2"/>
  <c r="L38" i="2"/>
  <c r="L41" i="2"/>
  <c r="B61" i="2"/>
  <c r="L39" i="2"/>
  <c r="L42" i="2"/>
  <c r="L45" i="2"/>
  <c r="L43" i="2"/>
  <c r="L40" i="2"/>
  <c r="L34" i="2"/>
  <c r="I31" i="18"/>
  <c r="I20" i="1"/>
  <c r="O31" i="18"/>
  <c r="O20" i="1"/>
  <c r="K48" i="2"/>
  <c r="AA48" i="2"/>
  <c r="R64" i="2" s="1"/>
  <c r="K52" i="2"/>
  <c r="AA52" i="2"/>
  <c r="R68" i="2" s="1"/>
  <c r="K50" i="2"/>
  <c r="AA50" i="2"/>
  <c r="R66" i="2" s="1"/>
  <c r="K53" i="2"/>
  <c r="AA53" i="2"/>
  <c r="R69" i="2" s="1"/>
  <c r="K59" i="2"/>
  <c r="AA59" i="2"/>
  <c r="R75" i="2" s="1"/>
  <c r="K57" i="2"/>
  <c r="AA57" i="2"/>
  <c r="R73" i="2" s="1"/>
  <c r="AA55" i="2"/>
  <c r="R71" i="2" s="1"/>
  <c r="AA51" i="2"/>
  <c r="R67" i="2" s="1"/>
  <c r="AA54" i="2"/>
  <c r="R70" i="2" s="1"/>
  <c r="AA49" i="2"/>
  <c r="R65" i="2" s="1"/>
  <c r="AA58" i="2"/>
  <c r="R74" i="2" s="1"/>
  <c r="AA56" i="2"/>
  <c r="R72" i="2"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K49" i="2"/>
  <c r="K36" i="6" l="1"/>
  <c r="N36" i="6" s="1"/>
  <c r="K40" i="6"/>
  <c r="N40" i="6" s="1"/>
  <c r="K45" i="6"/>
  <c r="N45" i="6" s="1"/>
  <c r="K41" i="6"/>
  <c r="N41" i="6" s="1"/>
  <c r="K37" i="6"/>
  <c r="N37" i="6" s="1"/>
  <c r="K35" i="6"/>
  <c r="N35" i="6" s="1"/>
  <c r="K44" i="6"/>
  <c r="N44" i="6" s="1"/>
  <c r="K38" i="6"/>
  <c r="N38" i="6" s="1"/>
  <c r="K34" i="6"/>
  <c r="N34" i="6" s="1"/>
  <c r="K39" i="6"/>
  <c r="N39" i="6" s="1"/>
  <c r="K42" i="6"/>
  <c r="N42" i="6" s="1"/>
  <c r="K43" i="6"/>
  <c r="N43" i="6" s="1"/>
  <c r="E31" i="18"/>
  <c r="E20" i="1"/>
  <c r="B70" i="2"/>
  <c r="B75" i="2"/>
  <c r="B64" i="2"/>
  <c r="E15" i="7"/>
  <c r="R83" i="5" s="1"/>
  <c r="B65" i="2"/>
  <c r="B69" i="2"/>
  <c r="B66" i="2"/>
  <c r="B73" i="2"/>
  <c r="B68" i="2"/>
  <c r="R78" i="2"/>
  <c r="R76" i="2"/>
  <c r="K56" i="2"/>
  <c r="B72" i="2" s="1"/>
  <c r="K51" i="2"/>
  <c r="B67" i="2" s="1"/>
  <c r="K58" i="2"/>
  <c r="B74" i="2" s="1"/>
  <c r="K55" i="2"/>
  <c r="B71" i="2" s="1"/>
  <c r="AA48" i="6"/>
  <c r="R64" i="6" s="1"/>
  <c r="K53" i="6"/>
  <c r="L31" i="32" l="1"/>
  <c r="F20" i="8"/>
  <c r="B78" i="2"/>
  <c r="B82" i="2" s="1"/>
  <c r="J44" i="5"/>
  <c r="J58" i="5" s="1"/>
  <c r="J40" i="5"/>
  <c r="J36" i="5"/>
  <c r="J50" i="5" s="1"/>
  <c r="J39" i="5"/>
  <c r="J53" i="5" s="1"/>
  <c r="J43" i="5"/>
  <c r="J57" i="5" s="1"/>
  <c r="J45" i="5"/>
  <c r="J59" i="5" s="1"/>
  <c r="J42" i="5"/>
  <c r="J56" i="5" s="1"/>
  <c r="J38" i="5"/>
  <c r="J52" i="5" s="1"/>
  <c r="J34" i="5"/>
  <c r="J48" i="5" s="1"/>
  <c r="J37" i="5"/>
  <c r="J51" i="5" s="1"/>
  <c r="J41" i="5"/>
  <c r="J55" i="5" s="1"/>
  <c r="J35" i="5"/>
  <c r="J49" i="5" s="1"/>
  <c r="I45" i="5"/>
  <c r="I59" i="5" s="1"/>
  <c r="I37" i="5"/>
  <c r="I51" i="5" s="1"/>
  <c r="I43" i="5"/>
  <c r="I57" i="5" s="1"/>
  <c r="I44" i="5"/>
  <c r="I58" i="5" s="1"/>
  <c r="I36" i="5"/>
  <c r="I35" i="5"/>
  <c r="I49" i="5" s="1"/>
  <c r="I42" i="5"/>
  <c r="I56" i="5" s="1"/>
  <c r="I34" i="5"/>
  <c r="I48" i="5" s="1"/>
  <c r="I41" i="5"/>
  <c r="I55" i="5" s="1"/>
  <c r="I40" i="5"/>
  <c r="I54" i="5" s="1"/>
  <c r="I39" i="5"/>
  <c r="I53" i="5" s="1"/>
  <c r="I38" i="5"/>
  <c r="I52" i="5" s="1"/>
  <c r="P31" i="32"/>
  <c r="O31" i="32"/>
  <c r="P20" i="8"/>
  <c r="K20" i="8"/>
  <c r="I31" i="32"/>
  <c r="H41" i="5"/>
  <c r="H55" i="5" s="1"/>
  <c r="H40" i="5"/>
  <c r="H54" i="5" s="1"/>
  <c r="H39" i="5"/>
  <c r="H53" i="5" s="1"/>
  <c r="H38" i="5"/>
  <c r="H52" i="5" s="1"/>
  <c r="H45" i="5"/>
  <c r="H59" i="5" s="1"/>
  <c r="H37" i="5"/>
  <c r="H51" i="5" s="1"/>
  <c r="H44" i="5"/>
  <c r="H58" i="5" s="1"/>
  <c r="H36" i="5"/>
  <c r="H50" i="5" s="1"/>
  <c r="H43" i="5"/>
  <c r="H57" i="5" s="1"/>
  <c r="H35" i="5"/>
  <c r="H49" i="5" s="1"/>
  <c r="H42" i="5"/>
  <c r="H56" i="5" s="1"/>
  <c r="H34" i="5"/>
  <c r="H48" i="5" s="1"/>
  <c r="K31" i="32"/>
  <c r="H20" i="8"/>
  <c r="F31" i="32"/>
  <c r="G45" i="5"/>
  <c r="G59" i="5" s="1"/>
  <c r="G37" i="5"/>
  <c r="G44" i="5"/>
  <c r="G58" i="5" s="1"/>
  <c r="G36" i="5"/>
  <c r="G50" i="5" s="1"/>
  <c r="G43" i="5"/>
  <c r="G57" i="5" s="1"/>
  <c r="G35" i="5"/>
  <c r="G40" i="5"/>
  <c r="G54" i="5" s="1"/>
  <c r="G42" i="5"/>
  <c r="G56" i="5" s="1"/>
  <c r="G34" i="5"/>
  <c r="G48" i="5" s="1"/>
  <c r="G41" i="5"/>
  <c r="G39" i="5"/>
  <c r="G53" i="5" s="1"/>
  <c r="G38" i="5"/>
  <c r="G52" i="5" s="1"/>
  <c r="L20" i="8"/>
  <c r="G20" i="8"/>
  <c r="G31" i="32"/>
  <c r="I20" i="8"/>
  <c r="L39" i="6"/>
  <c r="L36" i="6"/>
  <c r="L34" i="6"/>
  <c r="L42" i="6"/>
  <c r="B61" i="6"/>
  <c r="B69" i="6" s="1"/>
  <c r="J20" i="8"/>
  <c r="L43" i="6"/>
  <c r="H31" i="32"/>
  <c r="L44" i="6"/>
  <c r="L35" i="6"/>
  <c r="L40" i="6"/>
  <c r="J31" i="32"/>
  <c r="F41" i="5"/>
  <c r="F55" i="5" s="1"/>
  <c r="F42" i="5"/>
  <c r="F56" i="5" s="1"/>
  <c r="F40" i="5"/>
  <c r="F54" i="5" s="1"/>
  <c r="F39" i="5"/>
  <c r="F53" i="5" s="1"/>
  <c r="F34" i="5"/>
  <c r="F48" i="5" s="1"/>
  <c r="F38" i="5"/>
  <c r="F52" i="5" s="1"/>
  <c r="F45" i="5"/>
  <c r="F59" i="5" s="1"/>
  <c r="F37" i="5"/>
  <c r="F51" i="5" s="1"/>
  <c r="F44" i="5"/>
  <c r="F58" i="5" s="1"/>
  <c r="F36" i="5"/>
  <c r="F50" i="5" s="1"/>
  <c r="F43" i="5"/>
  <c r="F57" i="5" s="1"/>
  <c r="F35" i="5"/>
  <c r="F49" i="5" s="1"/>
  <c r="L38" i="6"/>
  <c r="L41" i="6"/>
  <c r="L37" i="6"/>
  <c r="N20" i="8"/>
  <c r="L45" i="6"/>
  <c r="E45" i="5"/>
  <c r="E59" i="5" s="1"/>
  <c r="E37" i="5"/>
  <c r="E51" i="5" s="1"/>
  <c r="E44" i="5"/>
  <c r="E58" i="5" s="1"/>
  <c r="E36" i="5"/>
  <c r="E50" i="5" s="1"/>
  <c r="E43" i="5"/>
  <c r="E57" i="5" s="1"/>
  <c r="E35" i="5"/>
  <c r="E49" i="5" s="1"/>
  <c r="E42" i="5"/>
  <c r="E56" i="5" s="1"/>
  <c r="E34" i="5"/>
  <c r="E48" i="5" s="1"/>
  <c r="E41" i="5"/>
  <c r="E55" i="5" s="1"/>
  <c r="E40" i="5"/>
  <c r="E54" i="5" s="1"/>
  <c r="E39" i="5"/>
  <c r="E53" i="5" s="1"/>
  <c r="E38" i="5"/>
  <c r="E52" i="5" s="1"/>
  <c r="M20" i="8"/>
  <c r="O20" i="8"/>
  <c r="M31" i="32"/>
  <c r="N31" i="32"/>
  <c r="C41" i="5"/>
  <c r="C55" i="5" s="1"/>
  <c r="C44" i="5"/>
  <c r="C58" i="5" s="1"/>
  <c r="C40" i="5"/>
  <c r="C54" i="5" s="1"/>
  <c r="C39" i="5"/>
  <c r="C53" i="5" s="1"/>
  <c r="C38" i="5"/>
  <c r="C52" i="5" s="1"/>
  <c r="C45" i="5"/>
  <c r="C59" i="5" s="1"/>
  <c r="C37" i="5"/>
  <c r="C51" i="5" s="1"/>
  <c r="C36" i="5"/>
  <c r="C50" i="5" s="1"/>
  <c r="C43" i="5"/>
  <c r="C57" i="5" s="1"/>
  <c r="C35" i="5"/>
  <c r="C49" i="5" s="1"/>
  <c r="C42" i="5"/>
  <c r="C56" i="5" s="1"/>
  <c r="C34" i="5"/>
  <c r="C48" i="5" s="1"/>
  <c r="D41" i="5"/>
  <c r="D55" i="5" s="1"/>
  <c r="D42" i="5"/>
  <c r="D56" i="5" s="1"/>
  <c r="D40" i="5"/>
  <c r="D54" i="5" s="1"/>
  <c r="D39" i="5"/>
  <c r="D53" i="5" s="1"/>
  <c r="D38" i="5"/>
  <c r="D52" i="5" s="1"/>
  <c r="D45" i="5"/>
  <c r="D59" i="5" s="1"/>
  <c r="D37" i="5"/>
  <c r="D51" i="5" s="1"/>
  <c r="D44" i="5"/>
  <c r="D58" i="5" s="1"/>
  <c r="D36" i="5"/>
  <c r="D50" i="5" s="1"/>
  <c r="D43" i="5"/>
  <c r="D57" i="5" s="1"/>
  <c r="D35" i="5"/>
  <c r="D49" i="5" s="1"/>
  <c r="D34" i="5"/>
  <c r="D48" i="5" s="1"/>
  <c r="B34" i="5"/>
  <c r="B48" i="5" s="1"/>
  <c r="B38" i="5"/>
  <c r="B52" i="5" s="1"/>
  <c r="B45" i="5"/>
  <c r="B59" i="5" s="1"/>
  <c r="B37" i="5"/>
  <c r="B51" i="5" s="1"/>
  <c r="B39" i="5"/>
  <c r="B53" i="5" s="1"/>
  <c r="B44" i="5"/>
  <c r="B58" i="5" s="1"/>
  <c r="B36" i="5"/>
  <c r="B50" i="5" s="1"/>
  <c r="B43" i="5"/>
  <c r="B57" i="5" s="1"/>
  <c r="B35" i="5"/>
  <c r="B49" i="5" s="1"/>
  <c r="B42" i="5"/>
  <c r="B56" i="5" s="1"/>
  <c r="B41" i="5"/>
  <c r="B55" i="5" s="1"/>
  <c r="B40" i="5"/>
  <c r="B54" i="5" s="1"/>
  <c r="E20" i="8"/>
  <c r="I50" i="5"/>
  <c r="E31" i="32"/>
  <c r="J54" i="5"/>
  <c r="B76" i="2"/>
  <c r="R78" i="6"/>
  <c r="R76" i="6"/>
  <c r="K49" i="6"/>
  <c r="K59" i="6"/>
  <c r="K55" i="6"/>
  <c r="K56" i="6"/>
  <c r="K51" i="6"/>
  <c r="K57" i="6"/>
  <c r="K58" i="6"/>
  <c r="K54" i="6"/>
  <c r="K48" i="6"/>
  <c r="K50" i="6"/>
  <c r="K52" i="6"/>
  <c r="B67" i="6" l="1"/>
  <c r="B75" i="6"/>
  <c r="B72" i="6"/>
  <c r="B66" i="6"/>
  <c r="B70" i="6"/>
  <c r="B68" i="6"/>
  <c r="B71" i="6"/>
  <c r="B64" i="6"/>
  <c r="B65" i="6"/>
  <c r="B74" i="6"/>
  <c r="B73" i="6"/>
  <c r="E37" i="31"/>
  <c r="E26" i="7"/>
  <c r="B84" i="2"/>
  <c r="K48" i="5"/>
  <c r="K34" i="5"/>
  <c r="N34" i="5" s="1"/>
  <c r="K38" i="5"/>
  <c r="N38" i="5" s="1"/>
  <c r="K57" i="5"/>
  <c r="K43" i="5"/>
  <c r="N43" i="5" s="1"/>
  <c r="K52" i="5"/>
  <c r="K59" i="5"/>
  <c r="K50" i="5"/>
  <c r="K54" i="5"/>
  <c r="K40" i="5"/>
  <c r="N40" i="5" s="1"/>
  <c r="K58" i="5"/>
  <c r="K45" i="5"/>
  <c r="N45" i="5" s="1"/>
  <c r="P31" i="31" s="1"/>
  <c r="P29" i="26" s="1"/>
  <c r="P21" i="9" s="1"/>
  <c r="K56" i="5"/>
  <c r="K53" i="5"/>
  <c r="K44" i="5"/>
  <c r="N44" i="5" s="1"/>
  <c r="K42" i="5"/>
  <c r="N42" i="5" s="1"/>
  <c r="K39" i="5"/>
  <c r="N39" i="5" s="1"/>
  <c r="K36" i="5"/>
  <c r="N36" i="5" s="1"/>
  <c r="G55" i="5"/>
  <c r="K55" i="5" s="1"/>
  <c r="K41" i="5"/>
  <c r="N41" i="5" s="1"/>
  <c r="G51" i="5"/>
  <c r="K51" i="5" s="1"/>
  <c r="K37" i="5"/>
  <c r="N37" i="5" s="1"/>
  <c r="K35" i="5"/>
  <c r="G49" i="5"/>
  <c r="K49" i="5" s="1"/>
  <c r="E37" i="32"/>
  <c r="E21" i="1"/>
  <c r="B78" i="6" l="1"/>
  <c r="B82" i="6" s="1"/>
  <c r="B84" i="6" s="1"/>
  <c r="B76" i="6"/>
  <c r="N31" i="31"/>
  <c r="N29" i="26" s="1"/>
  <c r="N21" i="9" s="1"/>
  <c r="E27" i="18"/>
  <c r="I31" i="31"/>
  <c r="I29" i="26" s="1"/>
  <c r="I21" i="9" s="1"/>
  <c r="N20" i="7"/>
  <c r="I20" i="7"/>
  <c r="P20" i="7"/>
  <c r="K20" i="7"/>
  <c r="K31" i="31"/>
  <c r="K29" i="26" s="1"/>
  <c r="K21" i="9" s="1"/>
  <c r="O20" i="7"/>
  <c r="O31" i="31"/>
  <c r="O29" i="26" s="1"/>
  <c r="O21" i="9" s="1"/>
  <c r="M20" i="7"/>
  <c r="M31" i="31"/>
  <c r="M29" i="26" s="1"/>
  <c r="M21" i="9" s="1"/>
  <c r="J20" i="7"/>
  <c r="J31" i="31"/>
  <c r="J29" i="26" s="1"/>
  <c r="J21" i="9" s="1"/>
  <c r="G20" i="7"/>
  <c r="G31" i="31"/>
  <c r="G29" i="26" s="1"/>
  <c r="G21" i="9" s="1"/>
  <c r="E20" i="7"/>
  <c r="B61" i="5"/>
  <c r="B65" i="5" s="1"/>
  <c r="L38" i="5"/>
  <c r="L35" i="5"/>
  <c r="L34" i="5"/>
  <c r="L43" i="5"/>
  <c r="L37" i="5"/>
  <c r="L40" i="5"/>
  <c r="L42" i="5"/>
  <c r="L44" i="5"/>
  <c r="N35" i="5"/>
  <c r="L39" i="5"/>
  <c r="H31" i="31"/>
  <c r="H29" i="26" s="1"/>
  <c r="H21" i="9" s="1"/>
  <c r="H20" i="7"/>
  <c r="L41" i="5"/>
  <c r="L20" i="7"/>
  <c r="L31" i="31"/>
  <c r="L29" i="26" s="1"/>
  <c r="L21" i="9" s="1"/>
  <c r="L45" i="5"/>
  <c r="L36" i="5"/>
  <c r="E31" i="31"/>
  <c r="E29" i="26" s="1"/>
  <c r="E21" i="9" s="1"/>
  <c r="E32" i="32"/>
  <c r="E26" i="8"/>
  <c r="E16" i="1"/>
  <c r="B67" i="5" l="1"/>
  <c r="B72" i="5"/>
  <c r="B69" i="5"/>
  <c r="B66" i="5"/>
  <c r="B71" i="5"/>
  <c r="B74" i="5"/>
  <c r="B75" i="5"/>
  <c r="B70" i="5"/>
  <c r="B64" i="5"/>
  <c r="B68" i="5"/>
  <c r="B73" i="5"/>
  <c r="F20" i="7"/>
  <c r="F31" i="31"/>
  <c r="F29" i="26" s="1"/>
  <c r="F21" i="9" s="1"/>
  <c r="E21" i="8"/>
  <c r="B76" i="5" l="1"/>
  <c r="B78" i="5"/>
  <c r="B82" i="5" s="1"/>
  <c r="B84" i="5" s="1"/>
  <c r="E27" i="32"/>
  <c r="E16" i="8"/>
  <c r="E26" i="1" l="1"/>
  <c r="E37" i="18" l="1"/>
  <c r="E35" i="26" s="1"/>
  <c r="E27" i="9" s="1"/>
  <c r="E21" i="7"/>
  <c r="E30" i="26" l="1"/>
  <c r="E22" i="9" s="1"/>
  <c r="E15" i="9"/>
  <c r="E27" i="31"/>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75B4494E-BA11-41E8-8690-D190C545AD46}">
      <text>
        <r>
          <rPr>
            <sz val="10"/>
            <color indexed="81"/>
            <rFont val="Meiryo UI"/>
            <family val="3"/>
            <charset val="128"/>
          </rPr>
          <t>メインオークションの提供する各月の供給力＋追加オークションの提供する各月の供給力（(参考)アセスメント対象容量）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E14ADADA-41E1-48F9-B10F-374AD5B753D5}">
      <text>
        <r>
          <rPr>
            <sz val="9"/>
            <color indexed="81"/>
            <rFont val="Meiryo UI"/>
            <family val="3"/>
            <charset val="128"/>
          </rPr>
          <t>ファイル名：
　【2024】再エネ各月年間調整係数算定.ver2_EUE見直しなし.xlsm
データ引用箇所：
　「年間」ワークシート
　「必要供給力」に記載の値（AE49～AM60）
ファイル保管場所：
\\hn2nasf01a\容量市場\19_ツール\2024追加オークション資料\調整係数算定\EUE見直し反映前\02 調整係数算出\01 再エネ\02 調整係数算出</t>
        </r>
      </text>
    </comment>
    <comment ref="A17" authorId="0" shapeId="0" xr:uid="{56DEB8DD-DD2B-46E0-A221-B9486997D68D}">
      <text>
        <r>
          <rPr>
            <sz val="9"/>
            <color indexed="81"/>
            <rFont val="Meiryo UI"/>
            <family val="3"/>
            <charset val="128"/>
          </rPr>
          <t>ファイル名：
　【2024】再エネ各月年間調整係数算定.ver2_EUE見直しなし.xlsm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\\hn2nasf01a\容量市場\19_ツール\2024追加オークション資料\調整係数算定\EUE見直し反映前\02 調整係数算出\01 再エネ\02 調整係数算出</t>
        </r>
      </text>
    </comment>
    <comment ref="A19" authorId="0" shapeId="0" xr:uid="{8B734454-189B-4CDE-9E63-E20171C2C2E9}">
      <text>
        <r>
          <rPr>
            <sz val="9"/>
            <color indexed="81"/>
            <rFont val="Meiryo UI"/>
            <family val="3"/>
            <charset val="128"/>
          </rPr>
          <t>ファイル名：
　【2024】再エネ各月年間調整係数算定.ver2_EUE見直しなし.xlsm
データ引用箇所：
　「各月％」ワークシート
　「太陽光」に記載の値（C4～N12）を行列入れ替え
ファイル保管場所：
\\hn2nasf01a\容量市場\19_ツール\2024追加オークション資料\調整係数算定\EUE見直し反映前\02 調整係数算出\01 再エネ\02 調整係数算出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C4976B0-0526-4DA5-8CA8-EB390794AC37}">
      <text>
        <r>
          <rPr>
            <sz val="9"/>
            <color indexed="81"/>
            <rFont val="Meiryo UI"/>
            <family val="3"/>
            <charset val="128"/>
          </rPr>
          <t>ファイル名：
　【2024】再エネ各月年間調整係数算定.ver2_EUE見直しなし.xlsm
データ引用箇所：
　「各月％」ワークシート
　「風力」に記載の値（C17～N25）を行列入れ替え
ファイル保管場所：
\\hn2nasf01a\容量市場\19_ツール\2024追加オークション資料\調整係数算定\EUE見直し反映前\02 調整係数算出\01 再エネ\02 調整係数算出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7438CFB7-5200-47D2-9FEE-6A21FFAA266D}">
      <text>
        <r>
          <rPr>
            <sz val="9"/>
            <color indexed="81"/>
            <rFont val="Meiryo UI"/>
            <family val="3"/>
            <charset val="128"/>
          </rPr>
          <t>ファイル名：
　【2024】再エネ各月年間調整係数算定.ver2_EUE見直しなし.xlsm
データ引用箇所：
　「各月％」ワークシート
　「水力」に記載の値（C30～N38）を行列入れ替え
ファイル保管場所：
\\hn2nasf01a\容量市場\19_ツール\2024追加オークション資料\調整係数算定\EUE見直し反映前\02 調整係数算出\01 再エネ\02 調整係数算出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44E71B7-2909-4B91-AEDB-C577AD1FE5CB}">
      <text>
        <r>
          <rPr>
            <sz val="9"/>
            <color indexed="81"/>
            <rFont val="Meiryo UI"/>
            <family val="3"/>
            <charset val="128"/>
          </rPr>
          <t>ファイル名：
2024_yoshiki2_hendou.xlsx
データ引用箇所：
　「計算用(太陽光)」ワークシート
　「必要供給力（全量除き）」に記載の値（B66～J77）
ファイル保管場所：
\\172.18.25.71\容量市場\05_実務体制構築\03  開設準備支援業務委託\18 追加オークション募集要綱\2023年募集に向けた要綱作成（実需給2024年度）\05.約款、要綱、契約・解約合意書、誓約書\期待容量等算定諸元一覧\11_2024向け\00_過去の期待容量等算定諸元一覧</t>
        </r>
      </text>
    </comment>
    <comment ref="A17" authorId="0" shapeId="0" xr:uid="{8E31E59D-25AF-450D-B9A4-4AD00A2EDAD1}">
      <text>
        <r>
          <rPr>
            <sz val="9"/>
            <color indexed="81"/>
            <rFont val="Meiryo UI"/>
            <family val="3"/>
            <charset val="128"/>
          </rPr>
          <t>ファイル名：
2024_yoshiki2_hendou.xlsx
データ引用箇所：
　「計算用(太陽光)」ワークシート
　「容量市場調達量」に記載の値（B17）
ファイル保管場所：
\\172.18.25.71\容量市場\05_実務体制構築\03  開設準備支援業務委託\18 追加オークション募集要綱\2023年募集に向けた要綱作成（実需給2024年度）\05.約款、要綱、契約・解約合意書、誓約書\期待容量等算定諸元一覧\11_2024向け\00_過去の期待容量等算定諸元一覧</t>
        </r>
      </text>
    </comment>
    <comment ref="A19" authorId="0" shapeId="0" xr:uid="{F4864992-A093-45F6-903E-FA7C7DF0CF10}">
      <text>
        <r>
          <rPr>
            <sz val="9"/>
            <color indexed="81"/>
            <rFont val="Meiryo UI"/>
            <family val="3"/>
            <charset val="128"/>
          </rPr>
          <t>ファイル名：
2024_yoshiki2_hendou.xlsx
データ引用箇所：
　「計算用(太陽光)」ワークシート
　「再エネ各月kW(年間EUE補正後)」に記載の値（B24～J35）
ファイル保管場所：
\\172.18.25.71\容量市場\05_実務体制構築\03  開設準備支援業務委託\18 追加オークション募集要綱\2023年募集に向けた要綱作成（実需給2024年度）\05.約款、要綱、契約・解約合意書、誓約書\期待容量等算定諸元一覧\11_2024向け\00_過去の期待容量等算定諸元一覧</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ECE869B1-5751-4D28-B925-903C4D6C351C}">
      <text>
        <r>
          <rPr>
            <sz val="9"/>
            <color indexed="81"/>
            <rFont val="Meiryo UI"/>
            <family val="3"/>
            <charset val="128"/>
          </rPr>
          <t>ファイル名：
2024_yoshiki2_hendou.xlsx
データ引用箇所：
　「計算用(風力)」ワークシート
　「再エネ各月kW(年間EUE補正後)」に記載の値（B24～J35）
ファイル保管場所：
\\172.18.25.71\容量市場\05_実務体制構築\03  開設準備支援業務委託\18 追加オークション募集要綱\2023年募集に向けた要綱作成（実需給2024年度）\05.約款、要綱、契約・解約合意書、誓約書\期待容量等算定諸元一覧\11_2024向け\00_過去の期待容量等算定諸元一覧</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EFA8F134-D227-4201-B9A3-11F16C25FC52}">
      <text>
        <r>
          <rPr>
            <sz val="9"/>
            <color indexed="81"/>
            <rFont val="Meiryo UI"/>
            <family val="3"/>
            <charset val="128"/>
          </rPr>
          <t>ファイル名：
2024_yoshiki2_hendou.xlsx
データ引用箇所：
　「計算用(水力)」ワークシート
　「再エネ各月kW(年間EUE補正後)」に記載の値（B24～J35）
ファイル保管場所：
\\172.18.25.71\容量市場\05_実務体制構築\03  開設準備支援業務委託\18 追加オークション募集要綱\2023年募集に向けた要綱作成（実需給2024年度）\05.約款、要綱、契約・解約合意書、誓約書\期待容量等算定諸元一覧\11_2024向け\00_過去の期待容量等算定諸元一覧</t>
        </r>
      </text>
    </comment>
  </commentList>
</comments>
</file>

<file path=xl/sharedStrings.xml><?xml version="1.0" encoding="utf-8"?>
<sst xmlns="http://schemas.openxmlformats.org/spreadsheetml/2006/main" count="2567" uniqueCount="177">
  <si>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</si>
  <si>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</si>
  <si>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</si>
  <si>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</si>
  <si>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</si>
  <si>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</si>
  <si>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</si>
  <si>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</si>
  <si>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</si>
  <si>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</si>
  <si>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</si>
  <si>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</si>
  <si>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</si>
  <si>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</si>
  <si>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</si>
  <si>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</si>
  <si>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</si>
  <si>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</si>
  <si>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</si>
  <si>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</si>
  <si>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</si>
  <si>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</si>
  <si>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</si>
  <si>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</si>
  <si>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</si>
  <si>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</si>
  <si>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</si>
  <si>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</si>
  <si>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</si>
  <si>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</si>
  <si>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</si>
  <si>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</si>
  <si>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</si>
  <si>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</si>
  <si>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</si>
  <si>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</si>
  <si>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</si>
  <si>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</si>
  <si>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</si>
  <si>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</si>
  <si>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</si>
  <si>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</si>
  <si>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</si>
  <si>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</si>
  <si>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</si>
  <si>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</si>
  <si>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</si>
  <si>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</si>
  <si>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</si>
  <si>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</si>
  <si>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</si>
  <si>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</si>
  <si>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</si>
  <si>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</si>
  <si>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</si>
  <si>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</si>
  <si>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</si>
  <si>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</si>
  <si>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</si>
  <si>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</si>
  <si>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</si>
  <si>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</si>
  <si>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</si>
  <si>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</si>
  <si>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</si>
  <si>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</si>
  <si>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</si>
  <si>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</si>
  <si>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</si>
  <si>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</si>
  <si>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</si>
  <si>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</si>
  <si>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</si>
  <si>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</si>
  <si>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</si>
  <si>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</si>
  <si>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</si>
  <si>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</si>
  <si>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</si>
  <si>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</si>
  <si>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</si>
  <si>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</si>
  <si>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</si>
  <si>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</si>
  <si>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</si>
  <si>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</si>
  <si>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</si>
  <si>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</si>
  <si>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</si>
  <si>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</si>
  <si>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</si>
  <si>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</si>
  <si>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</si>
  <si>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</si>
  <si>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</si>
  <si>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</si>
  <si>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</si>
  <si>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</si>
  <si>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</si>
  <si>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</si>
  <si>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</si>
  <si>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</si>
  <si>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</si>
  <si>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</si>
  <si>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</si>
  <si>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</si>
  <si>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</si>
  <si>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</si>
  <si>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</si>
  <si>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</si>
  <si>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変動電源（単独）</t>
  </si>
  <si>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</si>
  <si>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</si>
  <si>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</si>
  <si>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</si>
  <si>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</si>
  <si>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</si>
  <si>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</si>
  <si>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</si>
  <si>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</si>
  <si>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</si>
  <si>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</si>
  <si>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</si>
  <si>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</si>
  <si>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</si>
  <si>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</si>
  <si>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r>
      <t>・提供する各月の供給力については、自動計算されます。　※</t>
    </r>
    <r>
      <rPr>
        <u/>
        <sz val="11"/>
        <color theme="1"/>
        <rFont val="Meiryo UI"/>
        <family val="3"/>
        <charset val="128"/>
      </rPr>
      <t>この値がアセスメント対象容量になります。</t>
    </r>
    <phoneticPr fontId="2"/>
  </si>
  <si>
    <r>
      <t>・応札容量については、期待容量を上限に任意に記載して下さい。※</t>
    </r>
    <r>
      <rPr>
        <u/>
        <sz val="11"/>
        <color theme="1"/>
        <rFont val="Meiryo UI"/>
        <family val="3"/>
        <charset val="128"/>
      </rPr>
      <t>応札時、この値を容量市場システムで応札容量に入力してください</t>
    </r>
    <r>
      <rPr>
        <sz val="11"/>
        <color theme="1"/>
        <rFont val="Meiryo UI"/>
        <family val="3"/>
        <charset val="128"/>
      </rPr>
      <t>。</t>
    </r>
    <phoneticPr fontId="2"/>
  </si>
  <si>
    <t>2．以下の項目については、2020/7/9までに容量市場システムに登録して下さい。</t>
    <phoneticPr fontId="2"/>
  </si>
  <si>
    <t>・電源等識別番号については、電源等情報に登録した後に、容量市場システムで付番された番号を記載して下さい。</t>
    <phoneticPr fontId="2"/>
  </si>
  <si>
    <t>1．以下の項目については、期待容量の登録期間中(2020/5/7～5/21)に容量市場システムに登録して下さい。</t>
    <phoneticPr fontId="2"/>
  </si>
  <si>
    <t>提供する各月の供給力</t>
    <rPh sb="0" eb="2">
      <t>テイキョウ</t>
    </rPh>
    <rPh sb="4" eb="6">
      <t>カクツキ</t>
    </rPh>
    <rPh sb="7" eb="10">
      <t>キョウキュウリョク</t>
    </rPh>
    <phoneticPr fontId="2"/>
  </si>
  <si>
    <t>【メインオークション】
調整係数(年間)</t>
    <rPh sb="12" eb="14">
      <t>チョウセイ</t>
    </rPh>
    <rPh sb="14" eb="16">
      <t>ケイスウ</t>
    </rPh>
    <rPh sb="17" eb="19">
      <t>ネンカン</t>
    </rPh>
    <phoneticPr fontId="2"/>
  </si>
  <si>
    <t>【メインオークション】
調整係数(月別)</t>
    <rPh sb="12" eb="14">
      <t>チョウセイ</t>
    </rPh>
    <rPh sb="14" eb="16">
      <t>ケイスウ</t>
    </rPh>
    <rPh sb="17" eb="19">
      <t>ツキベツ</t>
    </rPh>
    <phoneticPr fontId="2"/>
  </si>
  <si>
    <t>％</t>
  </si>
  <si>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</si>
  <si>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</si>
  <si>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【メインオークション】
各月の供給力の最大値</t>
    <rPh sb="12" eb="14">
      <t>カクツキ</t>
    </rPh>
    <rPh sb="15" eb="18">
      <t>キョウキュウリョク</t>
    </rPh>
    <rPh sb="19" eb="22">
      <t>サイダイチ</t>
    </rPh>
    <phoneticPr fontId="2"/>
  </si>
  <si>
    <t>【追加オークション】
各月の供給力の最大値</t>
    <rPh sb="1" eb="3">
      <t>ツイカ</t>
    </rPh>
    <rPh sb="11" eb="13">
      <t>カクツキ</t>
    </rPh>
    <rPh sb="14" eb="17">
      <t>キョウキュウリョク</t>
    </rPh>
    <rPh sb="18" eb="20">
      <t>サイダイ</t>
    </rPh>
    <rPh sb="20" eb="21">
      <t>アタイ</t>
    </rPh>
    <phoneticPr fontId="2"/>
  </si>
  <si>
    <t>【追加オークション】
期待容量</t>
    <rPh sb="1" eb="3">
      <t>ツイカ</t>
    </rPh>
    <rPh sb="11" eb="13">
      <t>キタイ</t>
    </rPh>
    <rPh sb="13" eb="15">
      <t>ヨウリョウ</t>
    </rPh>
    <phoneticPr fontId="2"/>
  </si>
  <si>
    <t>【追加オークション】
提供できる各月の
送電可能電力</t>
    <rPh sb="1" eb="3">
      <t>ツイカ</t>
    </rPh>
    <rPh sb="11" eb="13">
      <t>テイキョウ</t>
    </rPh>
    <rPh sb="16" eb="18">
      <t>カクツキ</t>
    </rPh>
    <rPh sb="20" eb="22">
      <t>ソウデン</t>
    </rPh>
    <rPh sb="22" eb="24">
      <t>カノウ</t>
    </rPh>
    <rPh sb="24" eb="26">
      <t>デンリョク</t>
    </rPh>
    <phoneticPr fontId="2"/>
  </si>
  <si>
    <t>【調達オークション】
各月の供給力の最大値</t>
    <rPh sb="11" eb="13">
      <t>カクツキ</t>
    </rPh>
    <rPh sb="14" eb="17">
      <t>キョウキュウリョク</t>
    </rPh>
    <rPh sb="18" eb="20">
      <t>サイダイ</t>
    </rPh>
    <rPh sb="20" eb="21">
      <t>アタイ</t>
    </rPh>
    <phoneticPr fontId="2"/>
  </si>
  <si>
    <t>【調達オークション】
期待容量</t>
    <rPh sb="11" eb="13">
      <t>キタイ</t>
    </rPh>
    <rPh sb="13" eb="15">
      <t>ヨウリョウ</t>
    </rPh>
    <phoneticPr fontId="2"/>
  </si>
  <si>
    <t>【調達オークション】
提供できる各月の
送電可能電力</t>
    <rPh sb="11" eb="13">
      <t>テイキョウ</t>
    </rPh>
    <rPh sb="16" eb="18">
      <t>カクツキ</t>
    </rPh>
    <rPh sb="20" eb="22">
      <t>ソウデン</t>
    </rPh>
    <rPh sb="22" eb="24">
      <t>カノウ</t>
    </rPh>
    <rPh sb="24" eb="26">
      <t>デンリョク</t>
    </rPh>
    <phoneticPr fontId="2"/>
  </si>
  <si>
    <r>
      <rPr>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</si>
  <si>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t>【メインオークション】
期待容量</t>
    <rPh sb="12" eb="14">
      <t>キタイ</t>
    </rPh>
    <rPh sb="14" eb="16">
      <t>ヨウリョウ</t>
    </rPh>
    <phoneticPr fontId="2"/>
  </si>
  <si>
    <t>－</t>
  </si>
  <si>
    <t>【調達オークション】
調整係数(年間)</t>
    <rPh sb="11" eb="13">
      <t>チョウセイ</t>
    </rPh>
    <rPh sb="13" eb="15">
      <t>ケイスウ</t>
    </rPh>
    <rPh sb="16" eb="18">
      <t>ネンカン</t>
    </rPh>
    <phoneticPr fontId="2"/>
  </si>
  <si>
    <t>【調達オークション】
調整係数(月別)</t>
    <rPh sb="11" eb="13">
      <t>チョウセイ</t>
    </rPh>
    <rPh sb="13" eb="15">
      <t>ケイスウ</t>
    </rPh>
    <rPh sb="16" eb="18">
      <t>ツキベツ</t>
    </rPh>
    <phoneticPr fontId="2"/>
  </si>
  <si>
    <r>
      <rPr>
        <sz val="12"/>
        <color rgb="FFFF0000"/>
        <rFont val="Meiryo UI"/>
        <family val="3"/>
        <charset val="128"/>
      </rPr>
      <t>【調達オークション】</t>
    </r>
    <r>
      <rPr>
        <sz val="12"/>
        <color theme="1"/>
        <rFont val="Meiryo UI"/>
        <family val="3"/>
        <charset val="128"/>
      </rPr>
      <t>期待容量等算定諸元一覧（対象実需給年度</t>
    </r>
    <r>
      <rPr>
        <sz val="12"/>
        <rFont val="Meiryo UI"/>
        <family val="3"/>
        <charset val="128"/>
      </rPr>
      <t>：</t>
    </r>
    <r>
      <rPr>
        <b/>
        <sz val="12"/>
        <color rgb="FFFF0000"/>
        <rFont val="Meiryo UI"/>
        <family val="3"/>
        <charset val="128"/>
      </rPr>
      <t>2024</t>
    </r>
    <r>
      <rPr>
        <sz val="12"/>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</si>
  <si>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t>【調達オークション】
応札容量</t>
    <rPh sb="1" eb="3">
      <t>チョウタツ</t>
    </rPh>
    <rPh sb="11" eb="13">
      <t>オウサツ</t>
    </rPh>
    <rPh sb="13" eb="15">
      <t>ヨウリョウ</t>
    </rPh>
    <phoneticPr fontId="2"/>
  </si>
  <si>
    <t>・発電方式の区分については、一般水力（自流式）で固定です。</t>
    <rPh sb="14" eb="16">
      <t>イッパン</t>
    </rPh>
    <rPh sb="16" eb="18">
      <t>スイリョク</t>
    </rPh>
    <rPh sb="19" eb="21">
      <t>ジリュウ</t>
    </rPh>
    <rPh sb="21" eb="22">
      <t>シキ</t>
    </rPh>
    <rPh sb="24" eb="26">
      <t>コテイ</t>
    </rPh>
    <phoneticPr fontId="2"/>
  </si>
  <si>
    <t>－</t>
    <phoneticPr fontId="2"/>
  </si>
  <si>
    <t>②再エネ除きの調達量</t>
    <rPh sb="1" eb="2">
      <t>サイ</t>
    </rPh>
    <rPh sb="4" eb="5">
      <t>ノゾ</t>
    </rPh>
    <rPh sb="7" eb="9">
      <t>チョウタツ</t>
    </rPh>
    <rPh sb="9" eb="10">
      <t>リョウ</t>
    </rPh>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</si>
  <si>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</si>
  <si>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r>
      <t>・期待容量については、自動計算されます。（</t>
    </r>
    <r>
      <rPr>
        <u/>
        <sz val="11"/>
        <color theme="1"/>
        <rFont val="Meiryo UI"/>
        <family val="3"/>
        <charset val="128"/>
      </rPr>
      <t>この値が容量オークションに応札する際の応札容量の上限値になります。）</t>
    </r>
    <phoneticPr fontId="2"/>
  </si>
  <si>
    <t>・送電可能電力については、設備容量から所内消費電力を差し引いた値を記載して下さい。</t>
    <rPh sb="21" eb="23">
      <t>ショウヒ</t>
    </rPh>
    <phoneticPr fontId="2"/>
  </si>
  <si>
    <r>
      <t>・期待容量については、自動計算されます。（</t>
    </r>
    <r>
      <rPr>
        <u/>
        <sz val="11"/>
        <color theme="1"/>
        <rFont val="Meiryo UI"/>
        <family val="3"/>
        <charset val="128"/>
      </rPr>
      <t>この値が容量オークションに応札する際の応札容量の上限値になります。</t>
    </r>
    <r>
      <rPr>
        <sz val="11"/>
        <color theme="1"/>
        <rFont val="Meiryo UI"/>
        <family val="3"/>
        <charset val="128"/>
      </rPr>
      <t>）</t>
    </r>
    <phoneticPr fontId="2"/>
  </si>
  <si>
    <t>・応札容量については、自動計算されます。（応札時、この値を容量市場システムで応札容量に入力してください。）</t>
    <rPh sb="1" eb="3">
      <t>オウサツ</t>
    </rPh>
    <rPh sb="3" eb="5">
      <t>ヨウリョウ</t>
    </rPh>
    <phoneticPr fontId="2"/>
  </si>
  <si>
    <r>
      <t>1．以下の項目については、期待容量の登録期間中</t>
    </r>
    <r>
      <rPr>
        <b/>
        <sz val="11"/>
        <color rgb="FFFF0000"/>
        <rFont val="Meiryo UI"/>
        <family val="3"/>
        <charset val="128"/>
      </rPr>
      <t>(2023/4/12～4/28)</t>
    </r>
    <r>
      <rPr>
        <sz val="11"/>
        <color theme="1"/>
        <rFont val="Meiryo UI"/>
        <family val="3"/>
        <charset val="128"/>
      </rPr>
      <t>に容量市場システムに登録して下さい。</t>
    </r>
    <phoneticPr fontId="2"/>
  </si>
  <si>
    <t>・電源等識別番号については、電源等情報(基本情報)に登録した後に、容量市場システムで付番された番号を記載して下さい。</t>
    <rPh sb="20" eb="22">
      <t>キホン</t>
    </rPh>
    <rPh sb="22" eb="24">
      <t>ジョウホウ</t>
    </rPh>
    <phoneticPr fontId="2"/>
  </si>
  <si>
    <r>
      <t>期待容量等算定諸元一覧（対象実需給年度：</t>
    </r>
    <r>
      <rPr>
        <b/>
        <sz val="12"/>
        <color rgb="FFFF0000"/>
        <rFont val="Meiryo UI"/>
        <family val="3"/>
        <charset val="128"/>
      </rPr>
      <t>2025</t>
    </r>
    <r>
      <rPr>
        <sz val="12"/>
        <color theme="1"/>
        <rFont val="Meiryo UI"/>
        <family val="3"/>
        <charset val="128"/>
      </rPr>
      <t>年度以降）</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rPh sb="26" eb="28">
      <t>イコウ</t>
    </rPh>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</si>
  <si>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</si>
  <si>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変動電源（単独）</t>
    <phoneticPr fontId="2"/>
  </si>
  <si>
    <t>太陽光</t>
    <phoneticPr fontId="2"/>
  </si>
  <si>
    <t>関西</t>
    <phoneticPr fontId="2"/>
  </si>
  <si>
    <t>【調達オークション】
未落札の送電可能電力</t>
    <rPh sb="11" eb="14">
      <t>ミラクサツ</t>
    </rPh>
    <rPh sb="15" eb="17">
      <t>ソウデン</t>
    </rPh>
    <rPh sb="17" eb="19">
      <t>カノウ</t>
    </rPh>
    <rPh sb="19" eb="21">
      <t>デンリョク</t>
    </rPh>
    <phoneticPr fontId="2"/>
  </si>
  <si>
    <t>※本帳票提出時、チェックしてください</t>
    <rPh sb="1" eb="2">
      <t>ホン</t>
    </rPh>
    <rPh sb="2" eb="4">
      <t>チョウヒョウ</t>
    </rPh>
    <rPh sb="4" eb="6">
      <t>テイシュツ</t>
    </rPh>
    <rPh sb="6" eb="7">
      <t>トキ</t>
    </rPh>
    <phoneticPr fontId="2"/>
  </si>
  <si>
    <t>（参考）計算式での計算結果</t>
    <rPh sb="1" eb="3">
      <t>サンコウ</t>
    </rPh>
    <rPh sb="4" eb="7">
      <t>ケイサンシキ</t>
    </rPh>
    <rPh sb="9" eb="13">
      <t>ケイサンケッカ</t>
    </rPh>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</si>
  <si>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</si>
  <si>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</si>
  <si>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</si>
  <si>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【メインオークション】
送電可能電力</t>
    <rPh sb="12" eb="18">
      <t>ソウデンカノウデンリョク</t>
    </rPh>
    <phoneticPr fontId="2"/>
  </si>
  <si>
    <t>【調達オークション】
送電可能電力</t>
    <rPh sb="1" eb="3">
      <t>チョウタツ</t>
    </rPh>
    <rPh sb="11" eb="13">
      <t>ソウデン</t>
    </rPh>
    <rPh sb="13" eb="15">
      <t>カノウ</t>
    </rPh>
    <rPh sb="15" eb="17">
      <t>デンリョク</t>
    </rPh>
    <phoneticPr fontId="2"/>
  </si>
  <si>
    <t>北海道</t>
    <rPh sb="0" eb="2">
      <t>ホッカイドウ</t>
    </rPh>
    <phoneticPr fontId="2"/>
  </si>
  <si>
    <t>太陽光,風力,一般（自流式）</t>
  </si>
  <si>
    <t>2023/4/19差替版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</si>
</sst>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00_ "/>
    <numFmt numFmtId="187" formatCode="0.0000%"/>
    <numFmt numFmtId="188" formatCode="0.000000_);[Red]\(0.000000\)"/>
    <numFmt numFmtId="189" formatCode="#,##0_ ;[Red]\-#,##0\ "/>
    <numFmt numFmtId="190" formatCode="#,##0.0000_ "/>
    <numFmt numFmtId="191" formatCode="0.000%"/>
  </numFmts>
  <fonts count="24"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sz val="12"/>
      <color rgb="FFFF0000"/>
      <name val="Meiryo UI"/>
      <family val="3"/>
      <charset val="128"/>
    </font>
    <font>
      <u/>
      <sz val="12"/>
      <color rgb="FFFF0000"/>
      <name val="Meiryo UI"/>
      <family val="3"/>
      <charset val="128"/>
    </font>
    <font>
      <sz val="14"/>
      <color rgb="FFFF0000"/>
      <name val="Meiryo UI"/>
      <family val="3"/>
      <charset val="128"/>
    </font>
    <font>
      <sz val="9"/>
      <color indexed="81"/>
      <name val="Meiryo UI"/>
      <family val="3"/>
      <charset val="128"/>
    </font>
    <font>
      <u/>
      <sz val="11"/>
      <color theme="10"/>
      <name val="ＭＳ Ｐゴシック"/>
      <family val="2"/>
      <scheme val="minor"/>
    </font>
    <font>
      <sz val="10"/>
      <color indexed="81"/>
      <name val="Meiryo UI"/>
      <family val="3"/>
      <charset val="128"/>
    </font>
    <font>
      <sz val="11"/>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rgb="FFCCFFCC"/>
        <bgColor indexed="64"/>
      </patternFill>
    </fill>
    <fill>
      <patternFill patternType="solid">
        <fgColor rgb="FF00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theme="1"/>
      </left>
      <right/>
      <top style="medium">
        <color rgb="FFFF0000"/>
      </top>
      <bottom style="thin">
        <color indexed="64"/>
      </bottom>
      <diagonal/>
    </border>
    <border>
      <left/>
      <right style="thin">
        <color theme="1"/>
      </right>
      <top style="medium">
        <color rgb="FFFF0000"/>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style="medium">
        <color theme="1" tint="0.24994659260841701"/>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cellStyleXfs>
  <cellXfs count="32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7" fontId="6" fillId="3" borderId="5" xfId="0" applyNumberFormat="1" applyFont="1" applyFill="1" applyBorder="1"/>
    <xf numFmtId="176"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8" fontId="1" fillId="0" borderId="9"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8" borderId="1" xfId="0" applyNumberFormat="1" applyFont="1" applyFill="1" applyBorder="1" applyAlignment="1" applyProtection="1">
      <alignment horizontal="center" vertical="center" shrinkToFit="1"/>
      <protection hidden="1"/>
    </xf>
    <xf numFmtId="176" fontId="4" fillId="8"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176" fontId="1" fillId="0" borderId="3" xfId="0" applyNumberFormat="1" applyFont="1" applyBorder="1" applyAlignment="1">
      <alignment horizontal="center" vertical="center"/>
    </xf>
    <xf numFmtId="0" fontId="3" fillId="0" borderId="0" xfId="0" applyFont="1" applyFill="1"/>
    <xf numFmtId="0" fontId="3" fillId="0" borderId="0" xfId="0" applyFont="1" applyFill="1" applyBorder="1" applyAlignment="1">
      <alignment horizontal="center" vertical="center"/>
    </xf>
    <xf numFmtId="0" fontId="3" fillId="0" borderId="0" xfId="0" applyFont="1" applyFill="1" applyAlignment="1" applyProtection="1">
      <alignment vertical="center"/>
      <protection locked="0"/>
    </xf>
    <xf numFmtId="0" fontId="7" fillId="0" borderId="0" xfId="0" applyFont="1" applyFill="1"/>
    <xf numFmtId="0" fontId="1" fillId="2" borderId="1"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13" xfId="0" applyFont="1" applyBorder="1" applyAlignment="1">
      <alignment horizontal="center" vertical="center"/>
    </xf>
    <xf numFmtId="0" fontId="1" fillId="2" borderId="1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10" borderId="0" xfId="0" applyFont="1" applyFill="1" applyAlignment="1">
      <alignment horizontal="centerContinuous"/>
    </xf>
    <xf numFmtId="186" fontId="1" fillId="0" borderId="5" xfId="0" applyNumberFormat="1" applyFont="1" applyBorder="1" applyAlignment="1">
      <alignment horizontal="center" vertical="center"/>
    </xf>
    <xf numFmtId="9" fontId="1" fillId="0" borderId="9" xfId="0" applyNumberFormat="1" applyFont="1" applyBorder="1" applyAlignment="1">
      <alignment horizontal="center" vertical="center"/>
    </xf>
    <xf numFmtId="0" fontId="21" fillId="0" borderId="0" xfId="4"/>
    <xf numFmtId="0" fontId="1" fillId="2" borderId="1" xfId="0" applyFont="1" applyFill="1" applyBorder="1" applyAlignment="1">
      <alignment horizontal="center" vertical="center"/>
    </xf>
    <xf numFmtId="0" fontId="3" fillId="0" borderId="0" xfId="0" applyFont="1" applyFill="1" applyAlignment="1">
      <alignment horizontal="center" vertical="center"/>
    </xf>
    <xf numFmtId="0" fontId="1" fillId="2" borderId="1" xfId="0" applyFont="1" applyFill="1" applyBorder="1" applyAlignment="1">
      <alignment horizontal="center" vertical="center"/>
    </xf>
    <xf numFmtId="0" fontId="3" fillId="0" borderId="0" xfId="0" applyFont="1" applyFill="1" applyBorder="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pplyProtection="1">
      <alignment vertical="center"/>
    </xf>
    <xf numFmtId="188" fontId="3" fillId="0" borderId="0" xfId="0" applyNumberFormat="1" applyFont="1" applyFill="1" applyAlignment="1" applyProtection="1">
      <alignment vertical="center"/>
    </xf>
    <xf numFmtId="187" fontId="1" fillId="0" borderId="0" xfId="0" applyNumberFormat="1" applyFont="1" applyFill="1"/>
    <xf numFmtId="0" fontId="1" fillId="0" borderId="0" xfId="0" applyFont="1" applyFill="1" applyAlignment="1">
      <alignment horizontal="center"/>
    </xf>
    <xf numFmtId="0" fontId="1" fillId="2" borderId="17" xfId="0" applyFont="1" applyFill="1" applyBorder="1" applyAlignment="1" applyProtection="1">
      <alignment horizontal="center" vertical="center"/>
      <protection hidden="1"/>
    </xf>
    <xf numFmtId="178" fontId="1" fillId="9" borderId="16" xfId="3" applyNumberFormat="1" applyFont="1" applyFill="1" applyBorder="1" applyAlignment="1" applyProtection="1">
      <alignment horizontal="center" vertical="center"/>
      <protection hidden="1"/>
    </xf>
    <xf numFmtId="0" fontId="1" fillId="11" borderId="1" xfId="0" applyFont="1" applyFill="1" applyBorder="1"/>
    <xf numFmtId="0" fontId="1"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shrinkToFit="1"/>
    </xf>
    <xf numFmtId="176" fontId="4" fillId="12" borderId="1" xfId="0" applyNumberFormat="1" applyFont="1" applyFill="1" applyBorder="1" applyAlignment="1">
      <alignment horizontal="center" vertical="center" shrinkToFi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176" fontId="4" fillId="0" borderId="35" xfId="0" applyNumberFormat="1" applyFont="1" applyFill="1" applyBorder="1" applyAlignment="1" applyProtection="1">
      <alignment horizontal="center" vertical="center" shrinkToFit="1"/>
      <protection hidden="1"/>
    </xf>
    <xf numFmtId="176" fontId="4" fillId="0" borderId="36" xfId="0" applyNumberFormat="1" applyFont="1" applyFill="1" applyBorder="1" applyAlignment="1" applyProtection="1">
      <alignment horizontal="center" vertical="center" shrinkToFit="1"/>
      <protection hidden="1"/>
    </xf>
    <xf numFmtId="0" fontId="1" fillId="0" borderId="0" xfId="0" applyNumberFormat="1" applyFont="1" applyFill="1" applyAlignment="1"/>
    <xf numFmtId="189" fontId="1" fillId="8" borderId="23" xfId="2" applyNumberFormat="1" applyFont="1" applyFill="1" applyBorder="1" applyAlignment="1" applyProtection="1">
      <alignment horizontal="center" vertical="center"/>
      <protection locked="0"/>
    </xf>
    <xf numFmtId="189" fontId="1" fillId="8" borderId="1" xfId="2" applyNumberFormat="1" applyFont="1" applyFill="1" applyBorder="1" applyAlignment="1" applyProtection="1">
      <alignment horizontal="center" vertical="center"/>
      <protection locked="0"/>
    </xf>
    <xf numFmtId="189" fontId="1" fillId="8" borderId="24" xfId="2" applyNumberFormat="1" applyFont="1" applyFill="1" applyBorder="1" applyAlignment="1" applyProtection="1">
      <alignment horizontal="center" vertical="center"/>
      <protection locked="0"/>
    </xf>
    <xf numFmtId="189" fontId="4" fillId="0" borderId="1" xfId="0" applyNumberFormat="1" applyFont="1" applyFill="1" applyBorder="1" applyAlignment="1" applyProtection="1">
      <alignment horizontal="center" vertical="center" shrinkToFit="1"/>
      <protection hidden="1"/>
    </xf>
    <xf numFmtId="189" fontId="4" fillId="10" borderId="1" xfId="0" applyNumberFormat="1" applyFont="1" applyFill="1" applyBorder="1" applyAlignment="1" applyProtection="1">
      <alignment horizontal="center" vertical="center" shrinkToFit="1"/>
      <protection locked="0"/>
    </xf>
    <xf numFmtId="189" fontId="4" fillId="0" borderId="35" xfId="0" applyNumberFormat="1" applyFont="1" applyFill="1" applyBorder="1" applyAlignment="1" applyProtection="1">
      <alignment horizontal="center" vertical="center" shrinkToFit="1"/>
      <protection hidden="1"/>
    </xf>
    <xf numFmtId="189" fontId="4" fillId="0" borderId="36" xfId="0" applyNumberFormat="1" applyFont="1" applyFill="1" applyBorder="1" applyAlignment="1" applyProtection="1">
      <alignment horizontal="center" vertical="center" shrinkToFit="1"/>
      <protection hidden="1"/>
    </xf>
    <xf numFmtId="182" fontId="1" fillId="8" borderId="6" xfId="0" applyNumberFormat="1" applyFont="1" applyFill="1" applyBorder="1" applyAlignment="1">
      <alignment shrinkToFit="1"/>
    </xf>
    <xf numFmtId="178" fontId="1" fillId="8" borderId="9" xfId="0" applyNumberFormat="1" applyFont="1" applyFill="1" applyBorder="1" applyAlignment="1">
      <alignment horizontal="center" vertical="center"/>
    </xf>
    <xf numFmtId="178" fontId="1" fillId="8" borderId="0" xfId="3" applyNumberFormat="1" applyFont="1" applyFill="1" applyAlignment="1">
      <alignment horizontal="center"/>
    </xf>
    <xf numFmtId="182" fontId="1" fillId="8" borderId="6" xfId="0" applyNumberFormat="1" applyFont="1" applyFill="1" applyBorder="1" applyAlignment="1">
      <alignment horizontal="center" vertical="center" shrinkToFit="1"/>
    </xf>
    <xf numFmtId="176" fontId="1" fillId="8" borderId="6" xfId="0" applyNumberFormat="1" applyFont="1" applyFill="1" applyBorder="1" applyAlignment="1">
      <alignment horizontal="center" vertical="center" shrinkToFit="1"/>
    </xf>
    <xf numFmtId="0" fontId="1" fillId="0" borderId="0" xfId="0" applyFont="1" applyFill="1" applyAlignment="1">
      <alignment horizontal="right" vertical="center"/>
    </xf>
    <xf numFmtId="178" fontId="1" fillId="0" borderId="0" xfId="3" applyNumberFormat="1" applyFont="1" applyFill="1" applyAlignment="1">
      <alignment horizontal="center"/>
    </xf>
    <xf numFmtId="176" fontId="1" fillId="0" borderId="0" xfId="0" applyNumberFormat="1" applyFont="1" applyFill="1"/>
    <xf numFmtId="178" fontId="1" fillId="8" borderId="9" xfId="3" applyNumberFormat="1" applyFont="1" applyFill="1" applyBorder="1" applyAlignment="1">
      <alignment horizontal="center" vertical="center"/>
    </xf>
    <xf numFmtId="190" fontId="1" fillId="0" borderId="6" xfId="0" applyNumberFormat="1" applyFont="1" applyBorder="1" applyAlignment="1">
      <alignment shrinkToFit="1"/>
    </xf>
    <xf numFmtId="0" fontId="23" fillId="0" borderId="0" xfId="0" applyFont="1" applyFill="1" applyAlignment="1">
      <alignment horizontal="right"/>
    </xf>
    <xf numFmtId="182" fontId="23" fillId="0" borderId="42" xfId="0" applyNumberFormat="1" applyFont="1" applyFill="1" applyBorder="1" applyAlignment="1">
      <alignment shrinkToFit="1"/>
    </xf>
    <xf numFmtId="178" fontId="23" fillId="0" borderId="0" xfId="3" applyNumberFormat="1" applyFont="1" applyFill="1" applyAlignment="1">
      <alignment horizontal="center"/>
    </xf>
    <xf numFmtId="0" fontId="23" fillId="0" borderId="0" xfId="0" applyFont="1" applyAlignment="1">
      <alignment horizontal="right"/>
    </xf>
    <xf numFmtId="0" fontId="23" fillId="0" borderId="0" xfId="0" applyFont="1"/>
    <xf numFmtId="178" fontId="23" fillId="0" borderId="0" xfId="3" applyNumberFormat="1" applyFont="1" applyAlignment="1"/>
    <xf numFmtId="191" fontId="1" fillId="0" borderId="9" xfId="0" applyNumberFormat="1" applyFont="1" applyBorder="1"/>
    <xf numFmtId="0" fontId="1" fillId="0" borderId="0" xfId="0" applyFont="1"/>
    <xf numFmtId="178" fontId="1" fillId="0" borderId="43" xfId="0" applyNumberFormat="1" applyFont="1" applyFill="1" applyBorder="1"/>
    <xf numFmtId="182" fontId="1" fillId="0" borderId="6" xfId="0" applyNumberFormat="1" applyFont="1" applyFill="1" applyBorder="1" applyAlignment="1">
      <alignment horizontal="center" vertical="center" shrinkToFit="1"/>
    </xf>
    <xf numFmtId="191" fontId="23" fillId="0" borderId="0" xfId="3" applyNumberFormat="1" applyFont="1" applyAlignment="1"/>
    <xf numFmtId="191" fontId="1" fillId="0" borderId="43"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shrinkToFit="1"/>
    </xf>
    <xf numFmtId="178" fontId="1" fillId="0" borderId="43" xfId="0" applyNumberFormat="1" applyFont="1" applyFill="1" applyBorder="1" applyAlignment="1">
      <alignment horizontal="center" vertical="center"/>
    </xf>
    <xf numFmtId="176" fontId="4" fillId="0" borderId="46" xfId="0" applyNumberFormat="1" applyFont="1" applyFill="1" applyBorder="1" applyAlignment="1" applyProtection="1">
      <alignment horizontal="center" vertical="center" shrinkToFit="1"/>
      <protection hidden="1"/>
    </xf>
    <xf numFmtId="176" fontId="4" fillId="0" borderId="16" xfId="0" applyNumberFormat="1" applyFont="1" applyFill="1" applyBorder="1" applyAlignment="1" applyProtection="1">
      <alignment horizontal="center" vertical="center" shrinkToFit="1"/>
      <protection hidden="1"/>
    </xf>
    <xf numFmtId="176" fontId="4" fillId="0" borderId="47" xfId="0" applyNumberFormat="1" applyFont="1" applyFill="1" applyBorder="1" applyAlignment="1" applyProtection="1">
      <alignment horizontal="center" vertical="center" shrinkToFit="1"/>
      <protection hidden="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189" fontId="1" fillId="9" borderId="2" xfId="2" applyNumberFormat="1" applyFont="1" applyFill="1" applyBorder="1" applyAlignment="1" applyProtection="1">
      <alignment horizontal="center" vertical="center"/>
      <protection locked="0"/>
    </xf>
    <xf numFmtId="189" fontId="1" fillId="9" borderId="4" xfId="2" applyNumberFormat="1" applyFont="1" applyFill="1" applyBorder="1" applyAlignment="1" applyProtection="1">
      <alignment horizontal="center" vertical="center"/>
      <protection locked="0"/>
    </xf>
    <xf numFmtId="189" fontId="1" fillId="9" borderId="3" xfId="2"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0" fontId="1" fillId="2" borderId="2" xfId="0" applyFont="1" applyFill="1" applyBorder="1" applyAlignment="1">
      <alignment horizontal="center" vertical="center"/>
    </xf>
    <xf numFmtId="176" fontId="4" fillId="0" borderId="39" xfId="0" applyNumberFormat="1" applyFont="1" applyFill="1" applyBorder="1" applyAlignment="1" applyProtection="1">
      <alignment horizontal="center" vertical="center" shrinkToFit="1"/>
      <protection hidden="1"/>
    </xf>
    <xf numFmtId="176" fontId="4" fillId="0" borderId="40" xfId="0" applyNumberFormat="1" applyFont="1" applyFill="1" applyBorder="1" applyAlignment="1" applyProtection="1">
      <alignment horizontal="center" vertical="center" shrinkToFit="1"/>
      <protection hidden="1"/>
    </xf>
    <xf numFmtId="176" fontId="4" fillId="0" borderId="41" xfId="0" applyNumberFormat="1" applyFont="1" applyFill="1" applyBorder="1" applyAlignment="1" applyProtection="1">
      <alignment horizontal="center" vertical="center" shrinkToFit="1"/>
      <protection hidden="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4" fillId="0" borderId="14" xfId="0" applyNumberFormat="1" applyFont="1" applyFill="1" applyBorder="1" applyAlignment="1" applyProtection="1">
      <alignment horizontal="center" vertical="center" shrinkToFit="1"/>
      <protection hidden="1"/>
    </xf>
    <xf numFmtId="176" fontId="4" fillId="0" borderId="10" xfId="0" applyNumberFormat="1" applyFont="1" applyFill="1" applyBorder="1" applyAlignment="1" applyProtection="1">
      <alignment horizontal="center" vertical="center" shrinkToFit="1"/>
      <protection hidden="1"/>
    </xf>
    <xf numFmtId="176" fontId="4" fillId="0" borderId="15" xfId="0" applyNumberFormat="1" applyFont="1" applyFill="1" applyBorder="1" applyAlignment="1" applyProtection="1">
      <alignment horizontal="center" vertical="center" shrinkToFit="1"/>
      <protection hidden="1"/>
    </xf>
    <xf numFmtId="176" fontId="4" fillId="0" borderId="2" xfId="0" applyNumberFormat="1" applyFont="1" applyFill="1" applyBorder="1" applyAlignment="1" applyProtection="1">
      <alignment horizontal="center" vertical="center" shrinkToFit="1"/>
      <protection hidden="1"/>
    </xf>
    <xf numFmtId="176" fontId="4" fillId="0" borderId="4" xfId="0" applyNumberFormat="1" applyFont="1" applyFill="1" applyBorder="1" applyAlignment="1" applyProtection="1">
      <alignment horizontal="center" vertical="center" shrinkToFit="1"/>
      <protection hidden="1"/>
    </xf>
    <xf numFmtId="176" fontId="4" fillId="0" borderId="3" xfId="0" applyNumberFormat="1" applyFont="1" applyFill="1" applyBorder="1" applyAlignment="1" applyProtection="1">
      <alignment horizontal="center" vertical="center" shrinkToFit="1"/>
      <protection hidden="1"/>
    </xf>
    <xf numFmtId="183" fontId="7" fillId="8" borderId="21" xfId="0" quotePrefix="1" applyNumberFormat="1" applyFont="1" applyFill="1" applyBorder="1" applyAlignment="1" applyProtection="1">
      <alignment horizontal="center" vertical="center"/>
      <protection locked="0" hidden="1"/>
    </xf>
    <xf numFmtId="183" fontId="7" fillId="8" borderId="4" xfId="0" applyNumberFormat="1" applyFont="1" applyFill="1" applyBorder="1" applyAlignment="1" applyProtection="1">
      <alignment horizontal="center" vertical="center"/>
      <protection locked="0" hidden="1"/>
    </xf>
    <xf numFmtId="183" fontId="7" fillId="8" borderId="22" xfId="0" applyNumberFormat="1" applyFont="1" applyFill="1" applyBorder="1" applyAlignment="1" applyProtection="1">
      <alignment horizontal="center" vertical="center"/>
      <protection locked="0" hidden="1"/>
    </xf>
    <xf numFmtId="183" fontId="7" fillId="8" borderId="31" xfId="0" quotePrefix="1" applyNumberFormat="1" applyFont="1" applyFill="1" applyBorder="1" applyAlignment="1" applyProtection="1">
      <alignment horizontal="center" vertical="center"/>
      <protection locked="0" hidden="1"/>
    </xf>
    <xf numFmtId="183" fontId="7" fillId="8" borderId="12" xfId="0" applyNumberFormat="1" applyFont="1" applyFill="1" applyBorder="1" applyAlignment="1" applyProtection="1">
      <alignment horizontal="center" vertical="center"/>
      <protection locked="0" hidden="1"/>
    </xf>
    <xf numFmtId="183" fontId="7" fillId="8" borderId="32" xfId="0" applyNumberFormat="1" applyFont="1" applyFill="1" applyBorder="1" applyAlignment="1" applyProtection="1">
      <alignment horizontal="center" vertical="center"/>
      <protection locked="0" hidden="1"/>
    </xf>
    <xf numFmtId="0" fontId="1" fillId="2" borderId="4" xfId="0" applyFont="1" applyFill="1" applyBorder="1" applyAlignment="1">
      <alignment horizontal="center" vertical="center"/>
    </xf>
    <xf numFmtId="183" fontId="7" fillId="0" borderId="33" xfId="0" quotePrefix="1" applyNumberFormat="1" applyFont="1" applyFill="1" applyBorder="1" applyAlignment="1" applyProtection="1">
      <alignment horizontal="center" vertical="center"/>
      <protection hidden="1"/>
    </xf>
    <xf numFmtId="183" fontId="7" fillId="0" borderId="19" xfId="0" applyNumberFormat="1" applyFont="1" applyFill="1" applyBorder="1" applyAlignment="1" applyProtection="1">
      <alignment horizontal="center" vertical="center"/>
      <protection hidden="1"/>
    </xf>
    <xf numFmtId="183" fontId="7" fillId="0" borderId="34" xfId="0" applyNumberFormat="1" applyFont="1" applyFill="1" applyBorder="1" applyAlignment="1" applyProtection="1">
      <alignment horizontal="center" vertical="center"/>
      <protection hidden="1"/>
    </xf>
    <xf numFmtId="176" fontId="4" fillId="0" borderId="37" xfId="0" applyNumberFormat="1" applyFont="1" applyFill="1" applyBorder="1" applyAlignment="1" applyProtection="1">
      <alignment horizontal="center" vertical="center" shrinkToFit="1"/>
      <protection hidden="1"/>
    </xf>
    <xf numFmtId="176" fontId="4" fillId="0" borderId="38" xfId="0" applyNumberFormat="1" applyFont="1" applyFill="1" applyBorder="1" applyAlignment="1" applyProtection="1">
      <alignment horizontal="center" vertical="center" shrinkToFit="1"/>
      <protection hidden="1"/>
    </xf>
    <xf numFmtId="183" fontId="7" fillId="8" borderId="18" xfId="0" quotePrefix="1" applyNumberFormat="1" applyFont="1" applyFill="1" applyBorder="1" applyAlignment="1" applyProtection="1">
      <alignment horizontal="center" vertical="center"/>
      <protection locked="0" hidden="1"/>
    </xf>
    <xf numFmtId="183" fontId="7" fillId="8" borderId="19" xfId="0" applyNumberFormat="1" applyFont="1" applyFill="1" applyBorder="1" applyAlignment="1" applyProtection="1">
      <alignment horizontal="center" vertical="center"/>
      <protection locked="0" hidden="1"/>
    </xf>
    <xf numFmtId="183" fontId="7" fillId="8" borderId="20" xfId="0" applyNumberFormat="1" applyFont="1" applyFill="1" applyBorder="1" applyAlignment="1" applyProtection="1">
      <alignment horizontal="center" vertical="center"/>
      <protection locked="0" hidden="1"/>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0" xfId="0" applyFont="1" applyFill="1" applyAlignment="1">
      <alignment horizontal="center" vertical="center"/>
    </xf>
    <xf numFmtId="0" fontId="3" fillId="5" borderId="10" xfId="0"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89" fontId="1" fillId="0" borderId="2" xfId="0" applyNumberFormat="1" applyFont="1" applyFill="1" applyBorder="1" applyAlignment="1" applyProtection="1">
      <alignment horizontal="center" vertical="center"/>
      <protection hidden="1"/>
    </xf>
    <xf numFmtId="189" fontId="1" fillId="0" borderId="4" xfId="0" applyNumberFormat="1" applyFont="1" applyFill="1" applyBorder="1" applyAlignment="1" applyProtection="1">
      <alignment horizontal="center" vertical="center"/>
      <protection hidden="1"/>
    </xf>
    <xf numFmtId="189" fontId="1" fillId="0" borderId="3" xfId="0" applyNumberFormat="1" applyFont="1" applyFill="1" applyBorder="1" applyAlignment="1" applyProtection="1">
      <alignment horizontal="center" vertical="center"/>
      <protection hidden="1"/>
    </xf>
    <xf numFmtId="189" fontId="1" fillId="0" borderId="2" xfId="0" applyNumberFormat="1" applyFont="1" applyBorder="1" applyAlignment="1" applyProtection="1">
      <alignment horizontal="center" vertical="center"/>
      <protection hidden="1"/>
    </xf>
    <xf numFmtId="189" fontId="1" fillId="0" borderId="4" xfId="0" applyNumberFormat="1" applyFont="1" applyBorder="1" applyAlignment="1" applyProtection="1">
      <alignment horizontal="center" vertical="center"/>
      <protection hidden="1"/>
    </xf>
    <xf numFmtId="189" fontId="1" fillId="0" borderId="3" xfId="0" applyNumberFormat="1" applyFont="1" applyBorder="1" applyAlignment="1" applyProtection="1">
      <alignment horizontal="center" vertical="center"/>
      <protection hidden="1"/>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178" fontId="1" fillId="8" borderId="25" xfId="3" applyNumberFormat="1" applyFont="1" applyFill="1" applyBorder="1" applyAlignment="1" applyProtection="1">
      <alignment horizontal="center" vertical="center"/>
      <protection locked="0" hidden="1"/>
    </xf>
    <xf numFmtId="178" fontId="1" fillId="8" borderId="26" xfId="3" applyNumberFormat="1" applyFont="1" applyFill="1" applyBorder="1" applyAlignment="1" applyProtection="1">
      <alignment horizontal="center" vertical="center"/>
      <protection locked="0" hidden="1"/>
    </xf>
    <xf numFmtId="178" fontId="1" fillId="8" borderId="27" xfId="3" applyNumberFormat="1" applyFont="1" applyFill="1" applyBorder="1" applyAlignment="1" applyProtection="1">
      <alignment horizontal="center" vertical="center"/>
      <protection locked="0" hidden="1"/>
    </xf>
    <xf numFmtId="189" fontId="1" fillId="8" borderId="21" xfId="2" applyNumberFormat="1" applyFont="1" applyFill="1" applyBorder="1" applyAlignment="1" applyProtection="1">
      <alignment horizontal="center" vertical="center"/>
      <protection locked="0"/>
    </xf>
    <xf numFmtId="189" fontId="1" fillId="8" borderId="4" xfId="2" applyNumberFormat="1" applyFont="1" applyFill="1" applyBorder="1" applyAlignment="1" applyProtection="1">
      <alignment horizontal="center" vertical="center"/>
      <protection locked="0"/>
    </xf>
    <xf numFmtId="189" fontId="1" fillId="8" borderId="22" xfId="2" applyNumberFormat="1" applyFont="1" applyFill="1" applyBorder="1" applyAlignment="1" applyProtection="1">
      <alignment horizontal="center" vertical="center"/>
      <protection locked="0"/>
    </xf>
    <xf numFmtId="189" fontId="1" fillId="8" borderId="25" xfId="2" applyNumberFormat="1" applyFont="1" applyFill="1" applyBorder="1" applyAlignment="1" applyProtection="1">
      <alignment horizontal="center" vertical="center"/>
      <protection locked="0"/>
    </xf>
    <xf numFmtId="189" fontId="1" fillId="8" borderId="26" xfId="2" applyNumberFormat="1" applyFont="1" applyFill="1" applyBorder="1" applyAlignment="1" applyProtection="1">
      <alignment horizontal="center" vertical="center"/>
      <protection locked="0"/>
    </xf>
    <xf numFmtId="189" fontId="1" fillId="8" borderId="27" xfId="2" applyNumberFormat="1" applyFont="1" applyFill="1" applyBorder="1" applyAlignment="1" applyProtection="1">
      <alignment horizontal="center" vertical="center"/>
      <protection locked="0"/>
    </xf>
    <xf numFmtId="189" fontId="1" fillId="9" borderId="14" xfId="2" applyNumberFormat="1" applyFont="1" applyFill="1" applyBorder="1" applyAlignment="1" applyProtection="1">
      <alignment horizontal="center" vertical="center"/>
      <protection hidden="1"/>
    </xf>
    <xf numFmtId="189" fontId="1" fillId="9" borderId="10" xfId="2" applyNumberFormat="1" applyFont="1" applyFill="1" applyBorder="1" applyAlignment="1" applyProtection="1">
      <alignment horizontal="center" vertical="center"/>
      <protection hidden="1"/>
    </xf>
    <xf numFmtId="189" fontId="1" fillId="9" borderId="15" xfId="2" applyNumberFormat="1" applyFont="1" applyFill="1" applyBorder="1" applyAlignment="1" applyProtection="1">
      <alignment horizontal="center" vertical="center"/>
      <protection hidden="1"/>
    </xf>
    <xf numFmtId="189" fontId="1" fillId="8" borderId="44" xfId="2" applyNumberFormat="1" applyFont="1" applyFill="1" applyBorder="1" applyAlignment="1" applyProtection="1">
      <alignment horizontal="center" vertical="center"/>
      <protection locked="0"/>
    </xf>
    <xf numFmtId="189" fontId="1" fillId="8" borderId="19" xfId="2" applyNumberFormat="1" applyFont="1" applyFill="1" applyBorder="1" applyAlignment="1" applyProtection="1">
      <alignment horizontal="center" vertical="center"/>
      <protection locked="0"/>
    </xf>
    <xf numFmtId="189" fontId="1" fillId="8" borderId="45" xfId="2" applyNumberFormat="1" applyFont="1" applyFill="1" applyBorder="1" applyAlignment="1" applyProtection="1">
      <alignment horizontal="center" vertical="center"/>
      <protection locked="0"/>
    </xf>
    <xf numFmtId="183" fontId="1" fillId="8" borderId="21" xfId="0" applyNumberFormat="1" applyFont="1" applyFill="1" applyBorder="1" applyAlignment="1" applyProtection="1">
      <alignment horizontal="center" vertical="center"/>
      <protection locked="0"/>
    </xf>
    <xf numFmtId="183" fontId="1" fillId="8" borderId="4" xfId="0" applyNumberFormat="1" applyFont="1" applyFill="1" applyBorder="1" applyAlignment="1" applyProtection="1">
      <alignment horizontal="center" vertical="center"/>
      <protection locked="0"/>
    </xf>
    <xf numFmtId="183" fontId="1" fillId="8" borderId="22" xfId="0" applyNumberFormat="1" applyFont="1" applyFill="1" applyBorder="1" applyAlignment="1" applyProtection="1">
      <alignment horizontal="center" vertical="center"/>
      <protection locked="0"/>
    </xf>
    <xf numFmtId="0" fontId="7" fillId="2" borderId="2" xfId="0" applyFont="1" applyFill="1" applyBorder="1" applyAlignment="1">
      <alignment horizontal="center" vertical="center"/>
    </xf>
    <xf numFmtId="183" fontId="1" fillId="8" borderId="18" xfId="0" applyNumberFormat="1" applyFont="1" applyFill="1" applyBorder="1" applyAlignment="1" applyProtection="1">
      <alignment horizontal="center" vertical="center"/>
      <protection locked="0"/>
    </xf>
    <xf numFmtId="183" fontId="1" fillId="8" borderId="19" xfId="0" applyNumberFormat="1" applyFont="1" applyFill="1" applyBorder="1" applyAlignment="1" applyProtection="1">
      <alignment horizontal="center" vertical="center"/>
      <protection locked="0"/>
    </xf>
    <xf numFmtId="183" fontId="1" fillId="8" borderId="2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right" vertical="center"/>
      <protection hidden="1"/>
    </xf>
    <xf numFmtId="189" fontId="4" fillId="0" borderId="2" xfId="0" applyNumberFormat="1" applyFont="1" applyFill="1" applyBorder="1" applyAlignment="1" applyProtection="1">
      <alignment horizontal="center" vertical="center" shrinkToFit="1"/>
      <protection hidden="1"/>
    </xf>
    <xf numFmtId="189" fontId="4" fillId="0" borderId="4" xfId="0" applyNumberFormat="1" applyFont="1" applyFill="1" applyBorder="1" applyAlignment="1" applyProtection="1">
      <alignment horizontal="center" vertical="center" shrinkToFit="1"/>
      <protection hidden="1"/>
    </xf>
    <xf numFmtId="189" fontId="4" fillId="0" borderId="3" xfId="0" applyNumberFormat="1" applyFont="1" applyFill="1" applyBorder="1" applyAlignment="1" applyProtection="1">
      <alignment horizontal="center" vertical="center" shrinkToFit="1"/>
      <protection hidden="1"/>
    </xf>
    <xf numFmtId="189" fontId="4" fillId="0" borderId="39" xfId="0" applyNumberFormat="1" applyFont="1" applyFill="1" applyBorder="1" applyAlignment="1" applyProtection="1">
      <alignment horizontal="center" vertical="center" shrinkToFit="1"/>
      <protection hidden="1"/>
    </xf>
    <xf numFmtId="189" fontId="4" fillId="0" borderId="40" xfId="0" applyNumberFormat="1" applyFont="1" applyFill="1" applyBorder="1" applyAlignment="1" applyProtection="1">
      <alignment horizontal="center" vertical="center" shrinkToFit="1"/>
      <protection hidden="1"/>
    </xf>
    <xf numFmtId="189" fontId="4" fillId="0" borderId="41" xfId="0" applyNumberFormat="1" applyFont="1" applyFill="1" applyBorder="1" applyAlignment="1" applyProtection="1">
      <alignment horizontal="center" vertical="center" shrinkToFit="1"/>
      <protection hidden="1"/>
    </xf>
    <xf numFmtId="189" fontId="4" fillId="0" borderId="14" xfId="0" applyNumberFormat="1" applyFont="1" applyFill="1" applyBorder="1" applyAlignment="1" applyProtection="1">
      <alignment horizontal="center" vertical="center" shrinkToFit="1"/>
      <protection hidden="1"/>
    </xf>
    <xf numFmtId="189" fontId="4" fillId="0" borderId="10" xfId="0" applyNumberFormat="1" applyFont="1" applyFill="1" applyBorder="1" applyAlignment="1" applyProtection="1">
      <alignment horizontal="center" vertical="center" shrinkToFit="1"/>
      <protection hidden="1"/>
    </xf>
    <xf numFmtId="189" fontId="4" fillId="0" borderId="15" xfId="0" applyNumberFormat="1" applyFont="1" applyFill="1" applyBorder="1" applyAlignment="1" applyProtection="1">
      <alignment horizontal="center" vertical="center" shrinkToFit="1"/>
      <protection hidden="1"/>
    </xf>
    <xf numFmtId="189" fontId="1" fillId="9" borderId="2" xfId="2" applyNumberFormat="1" applyFont="1" applyFill="1" applyBorder="1" applyAlignment="1" applyProtection="1">
      <alignment horizontal="center" vertical="center"/>
      <protection hidden="1"/>
    </xf>
    <xf numFmtId="189" fontId="1" fillId="9" borderId="4" xfId="2" applyNumberFormat="1" applyFont="1" applyFill="1" applyBorder="1" applyAlignment="1" applyProtection="1">
      <alignment horizontal="center" vertical="center"/>
      <protection hidden="1"/>
    </xf>
    <xf numFmtId="189" fontId="1" fillId="9" borderId="3" xfId="2" applyNumberFormat="1" applyFont="1" applyFill="1" applyBorder="1" applyAlignment="1" applyProtection="1">
      <alignment horizontal="center" vertical="center"/>
      <protection hidden="1"/>
    </xf>
    <xf numFmtId="189" fontId="4" fillId="0" borderId="37" xfId="0" applyNumberFormat="1" applyFont="1" applyFill="1" applyBorder="1" applyAlignment="1" applyProtection="1">
      <alignment horizontal="center" vertical="center" shrinkToFit="1"/>
      <protection hidden="1"/>
    </xf>
    <xf numFmtId="189" fontId="4" fillId="0" borderId="38" xfId="0" applyNumberFormat="1" applyFont="1" applyFill="1" applyBorder="1" applyAlignment="1" applyProtection="1">
      <alignment horizontal="center" vertical="center" shrinkToFit="1"/>
      <protection hidden="1"/>
    </xf>
    <xf numFmtId="183" fontId="1" fillId="8" borderId="18" xfId="0" applyNumberFormat="1" applyFont="1" applyFill="1" applyBorder="1" applyAlignment="1" applyProtection="1">
      <alignment horizontal="center" vertical="center"/>
      <protection locked="0" hidden="1"/>
    </xf>
    <xf numFmtId="183" fontId="1" fillId="8" borderId="19" xfId="0" applyNumberFormat="1" applyFont="1" applyFill="1" applyBorder="1" applyAlignment="1" applyProtection="1">
      <alignment horizontal="center" vertical="center"/>
      <protection locked="0" hidden="1"/>
    </xf>
    <xf numFmtId="183" fontId="1" fillId="8" borderId="20" xfId="0" applyNumberFormat="1" applyFont="1" applyFill="1" applyBorder="1" applyAlignment="1" applyProtection="1">
      <alignment horizontal="center" vertical="center"/>
      <protection locked="0" hidden="1"/>
    </xf>
    <xf numFmtId="183" fontId="1" fillId="8" borderId="21" xfId="0" applyNumberFormat="1" applyFont="1" applyFill="1" applyBorder="1" applyAlignment="1" applyProtection="1">
      <alignment horizontal="center" vertical="center"/>
      <protection locked="0" hidden="1"/>
    </xf>
    <xf numFmtId="183" fontId="1" fillId="8" borderId="4" xfId="0" applyNumberFormat="1" applyFont="1" applyFill="1" applyBorder="1" applyAlignment="1" applyProtection="1">
      <alignment horizontal="center" vertical="center"/>
      <protection locked="0" hidden="1"/>
    </xf>
    <xf numFmtId="183" fontId="1" fillId="8" borderId="22" xfId="0" applyNumberFormat="1" applyFont="1" applyFill="1" applyBorder="1" applyAlignment="1" applyProtection="1">
      <alignment horizontal="center" vertical="center"/>
      <protection locked="0" hidden="1"/>
    </xf>
    <xf numFmtId="0" fontId="1"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3" xfId="0" applyFont="1" applyFill="1" applyBorder="1" applyAlignment="1">
      <alignment horizontal="center" vertical="center"/>
    </xf>
    <xf numFmtId="183" fontId="7" fillId="12" borderId="2" xfId="0" quotePrefix="1" applyNumberFormat="1" applyFont="1" applyFill="1" applyBorder="1" applyAlignment="1" applyProtection="1">
      <alignment horizontal="center" vertical="center"/>
      <protection locked="0"/>
    </xf>
    <xf numFmtId="183" fontId="7" fillId="12" borderId="4" xfId="0" applyNumberFormat="1" applyFont="1" applyFill="1" applyBorder="1" applyAlignment="1" applyProtection="1">
      <alignment horizontal="center" vertical="center"/>
      <protection locked="0"/>
    </xf>
    <xf numFmtId="183" fontId="7" fillId="12" borderId="3" xfId="0" applyNumberFormat="1" applyFont="1" applyFill="1" applyBorder="1" applyAlignment="1" applyProtection="1">
      <alignment horizontal="center" vertical="center"/>
      <protection locked="0"/>
    </xf>
    <xf numFmtId="0" fontId="1" fillId="11" borderId="1" xfId="0" applyFont="1" applyFill="1" applyBorder="1" applyAlignment="1">
      <alignment horizontal="center" vertical="center"/>
    </xf>
    <xf numFmtId="0" fontId="7" fillId="11" borderId="2" xfId="0" applyFont="1" applyFill="1" applyBorder="1" applyAlignment="1">
      <alignment horizontal="center" vertical="center"/>
    </xf>
    <xf numFmtId="0" fontId="7" fillId="11" borderId="4" xfId="0" applyFont="1" applyFill="1" applyBorder="1" applyAlignment="1">
      <alignment horizontal="center" vertical="center"/>
    </xf>
    <xf numFmtId="0" fontId="7" fillId="11" borderId="3"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2" xfId="0" applyFont="1" applyFill="1" applyBorder="1" applyAlignment="1" applyProtection="1">
      <alignment horizontal="center" vertical="center"/>
      <protection locked="0"/>
    </xf>
    <xf numFmtId="0" fontId="1" fillId="11" borderId="4" xfId="0" applyFont="1" applyFill="1" applyBorder="1" applyAlignment="1" applyProtection="1">
      <alignment horizontal="center" vertical="center"/>
      <protection locked="0"/>
    </xf>
    <xf numFmtId="0" fontId="1" fillId="11" borderId="3" xfId="0" applyFont="1" applyFill="1" applyBorder="1" applyAlignment="1" applyProtection="1">
      <alignment horizontal="center" vertical="center"/>
      <protection locked="0"/>
    </xf>
    <xf numFmtId="0" fontId="1" fillId="11" borderId="2"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3" xfId="0" applyFont="1" applyFill="1" applyBorder="1" applyAlignment="1">
      <alignment horizontal="center" vertical="center"/>
    </xf>
    <xf numFmtId="176" fontId="1" fillId="11" borderId="2" xfId="0" applyNumberFormat="1" applyFont="1" applyFill="1" applyBorder="1" applyAlignment="1" applyProtection="1">
      <alignment horizontal="center" vertical="center"/>
    </xf>
    <xf numFmtId="176" fontId="1" fillId="11" borderId="4" xfId="0" applyNumberFormat="1" applyFont="1" applyFill="1" applyBorder="1" applyAlignment="1" applyProtection="1">
      <alignment horizontal="center" vertical="center"/>
    </xf>
    <xf numFmtId="176" fontId="1" fillId="11" borderId="3" xfId="0" applyNumberFormat="1" applyFont="1" applyFill="1" applyBorder="1" applyAlignment="1" applyProtection="1">
      <alignment horizontal="center" vertical="center"/>
    </xf>
    <xf numFmtId="176" fontId="1" fillId="11" borderId="2" xfId="0" applyNumberFormat="1" applyFont="1" applyFill="1" applyBorder="1" applyAlignment="1">
      <alignment horizontal="center" vertical="center"/>
    </xf>
    <xf numFmtId="176" fontId="1" fillId="11" borderId="4" xfId="0" applyNumberFormat="1" applyFont="1" applyFill="1" applyBorder="1" applyAlignment="1">
      <alignment horizontal="center" vertical="center"/>
    </xf>
    <xf numFmtId="176" fontId="1" fillId="11" borderId="3" xfId="0" applyNumberFormat="1" applyFont="1" applyFill="1" applyBorder="1" applyAlignment="1">
      <alignment horizontal="center" vertical="center"/>
    </xf>
    <xf numFmtId="183" fontId="7" fillId="11" borderId="2" xfId="0" quotePrefix="1" applyNumberFormat="1" applyFont="1" applyFill="1" applyBorder="1" applyAlignment="1" applyProtection="1">
      <alignment horizontal="center" vertical="center"/>
      <protection locked="0"/>
    </xf>
    <xf numFmtId="183" fontId="7" fillId="11" borderId="4" xfId="0" applyNumberFormat="1" applyFont="1" applyFill="1" applyBorder="1" applyAlignment="1" applyProtection="1">
      <alignment horizontal="center" vertical="center"/>
      <protection locked="0"/>
    </xf>
    <xf numFmtId="183" fontId="7" fillId="11" borderId="3" xfId="0"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38" fontId="1" fillId="7" borderId="2" xfId="2" applyFont="1" applyFill="1" applyBorder="1" applyAlignment="1" applyProtection="1">
      <alignment horizontal="center" vertical="center"/>
      <protection locked="0"/>
    </xf>
    <xf numFmtId="38" fontId="1" fillId="7" borderId="4" xfId="2" applyFont="1" applyFill="1" applyBorder="1" applyAlignment="1" applyProtection="1">
      <alignment horizontal="center" vertical="center"/>
      <protection locked="0"/>
    </xf>
    <xf numFmtId="38" fontId="1" fillId="7" borderId="3" xfId="2"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8" borderId="2" xfId="0" applyNumberFormat="1" applyFont="1" applyFill="1" applyBorder="1" applyAlignment="1" applyProtection="1">
      <alignment horizontal="center" vertical="center"/>
    </xf>
    <xf numFmtId="176" fontId="1" fillId="8" borderId="4" xfId="0" applyNumberFormat="1" applyFont="1" applyFill="1" applyBorder="1" applyAlignment="1" applyProtection="1">
      <alignment horizontal="center" vertical="center"/>
    </xf>
    <xf numFmtId="176" fontId="1" fillId="8" borderId="3" xfId="0" applyNumberFormat="1" applyFont="1" applyFill="1" applyBorder="1" applyAlignment="1" applyProtection="1">
      <alignment horizontal="center" vertical="center"/>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38" fontId="1" fillId="0" borderId="2" xfId="2" applyFont="1" applyFill="1" applyBorder="1" applyAlignment="1" applyProtection="1">
      <alignment horizontal="center" vertical="center"/>
      <protection locked="0"/>
    </xf>
    <xf numFmtId="38" fontId="1" fillId="0" borderId="4" xfId="2" applyFont="1" applyFill="1" applyBorder="1" applyAlignment="1" applyProtection="1">
      <alignment horizontal="center" vertical="center"/>
      <protection locked="0"/>
    </xf>
    <xf numFmtId="38" fontId="1" fillId="0" borderId="3" xfId="2" applyFont="1" applyFill="1" applyBorder="1" applyAlignment="1" applyProtection="1">
      <alignment horizontal="center" vertical="center"/>
      <protection locked="0"/>
    </xf>
    <xf numFmtId="38" fontId="1" fillId="9" borderId="2" xfId="2" applyFont="1" applyFill="1" applyBorder="1" applyAlignment="1" applyProtection="1">
      <alignment horizontal="center" vertical="center"/>
      <protection locked="0"/>
    </xf>
    <xf numFmtId="38" fontId="1" fillId="9" borderId="4" xfId="2" applyFont="1" applyFill="1" applyBorder="1" applyAlignment="1" applyProtection="1">
      <alignment horizontal="center" vertical="center"/>
      <protection locked="0"/>
    </xf>
    <xf numFmtId="38" fontId="1" fillId="9" borderId="3" xfId="2" applyFont="1" applyFill="1" applyBorder="1" applyAlignment="1" applyProtection="1">
      <alignment horizontal="center" vertical="center"/>
      <protection locked="0"/>
    </xf>
    <xf numFmtId="176" fontId="1" fillId="8" borderId="2" xfId="0" applyNumberFormat="1" applyFont="1" applyFill="1" applyBorder="1" applyAlignment="1" applyProtection="1">
      <alignment horizontal="center" vertical="center"/>
      <protection hidden="1"/>
    </xf>
    <xf numFmtId="176" fontId="1" fillId="8" borderId="4" xfId="0" applyNumberFormat="1" applyFont="1" applyFill="1" applyBorder="1" applyAlignment="1" applyProtection="1">
      <alignment horizontal="center" vertical="center"/>
      <protection hidden="1"/>
    </xf>
    <xf numFmtId="176" fontId="1" fillId="8" borderId="3" xfId="0" applyNumberFormat="1" applyFont="1" applyFill="1" applyBorder="1" applyAlignment="1" applyProtection="1">
      <alignment horizontal="center" vertical="center"/>
      <protection hidden="1"/>
    </xf>
    <xf numFmtId="38" fontId="7" fillId="7" borderId="2" xfId="2" applyFont="1" applyFill="1" applyBorder="1" applyAlignment="1" applyProtection="1">
      <alignment horizontal="center" vertical="center"/>
      <protection locked="0"/>
    </xf>
    <xf numFmtId="38" fontId="7" fillId="7" borderId="4" xfId="2" applyFont="1" applyFill="1" applyBorder="1" applyAlignment="1" applyProtection="1">
      <alignment horizontal="center" vertical="center"/>
      <protection locked="0"/>
    </xf>
    <xf numFmtId="38" fontId="7" fillId="7" borderId="3" xfId="2" applyFont="1" applyFill="1" applyBorder="1" applyAlignment="1" applyProtection="1">
      <alignment horizontal="center" vertical="center"/>
      <protection locked="0"/>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45">
    <dxf>
      <font>
        <color theme="0"/>
      </font>
      <fill>
        <patternFill>
          <bgColor rgb="FFFF0000"/>
        </patternFill>
      </fill>
    </dxf>
    <dxf>
      <font>
        <color theme="0"/>
      </font>
      <fill>
        <patternFill>
          <bgColor rgb="FFFF0000"/>
        </patternFill>
      </fill>
    </dxf>
    <dxf>
      <numFmt numFmtId="192"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92" formatCode="#,##0.0"/>
    </dxf>
    <dxf>
      <font>
        <color theme="0"/>
      </font>
      <fill>
        <patternFill>
          <bgColor rgb="FFFF0000"/>
        </patternFill>
      </fill>
    </dxf>
    <dxf>
      <font>
        <color theme="0"/>
      </font>
      <fill>
        <patternFill>
          <bgColor rgb="FFFF0000"/>
        </patternFill>
      </fill>
    </dxf>
    <dxf>
      <numFmt numFmtId="192"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CCFFFF"/>
      <color rgb="FF008000"/>
      <color rgb="FFCCFFCC"/>
      <color rgb="FFFFCCFF"/>
      <color rgb="FF0000FF"/>
      <color rgb="FF66CCFF"/>
      <color rgb="FFFFFF66"/>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6587</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9044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38100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232410</xdr:colOff>
      <xdr:row>10</xdr:row>
      <xdr:rowOff>168275</xdr:rowOff>
    </xdr:from>
    <xdr:to>
      <xdr:col>25</xdr:col>
      <xdr:colOff>193447</xdr:colOff>
      <xdr:row>24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82910" y="2238375"/>
          <a:ext cx="4253637" cy="43910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539750</xdr:colOff>
      <xdr:row>12</xdr:row>
      <xdr:rowOff>95250</xdr:rowOff>
    </xdr:from>
    <xdr:to>
      <xdr:col>15</xdr:col>
      <xdr:colOff>288606</xdr:colOff>
      <xdr:row>13</xdr:row>
      <xdr:rowOff>181749</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7699375" y="271462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28</xdr:row>
      <xdr:rowOff>285750</xdr:rowOff>
    </xdr:from>
    <xdr:to>
      <xdr:col>23</xdr:col>
      <xdr:colOff>462986</xdr:colOff>
      <xdr:row>31</xdr:row>
      <xdr:rowOff>110219</xdr:rowOff>
    </xdr:to>
    <xdr:sp macro="" textlink="">
      <xdr:nvSpPr>
        <xdr:cNvPr id="6" name="角丸四角形吹き出し 12">
          <a:extLst>
            <a:ext uri="{FF2B5EF4-FFF2-40B4-BE49-F238E27FC236}">
              <a16:creationId xmlns:a16="http://schemas.microsoft.com/office/drawing/2014/main" id="{00000000-0008-0000-0000-000006000000}"/>
            </a:ext>
          </a:extLst>
        </xdr:cNvPr>
        <xdr:cNvSpPr/>
      </xdr:nvSpPr>
      <xdr:spPr>
        <a:xfrm>
          <a:off x="11842750" y="8191500"/>
          <a:ext cx="3431611" cy="919844"/>
        </a:xfrm>
        <a:prstGeom prst="wedgeRoundRectCallout">
          <a:avLst>
            <a:gd name="adj1" fmla="val -75769"/>
            <a:gd name="adj2" fmla="val -168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381000</xdr:colOff>
      <xdr:row>32</xdr:row>
      <xdr:rowOff>203200</xdr:rowOff>
    </xdr:from>
    <xdr:to>
      <xdr:col>23</xdr:col>
      <xdr:colOff>482671</xdr:colOff>
      <xdr:row>34</xdr:row>
      <xdr:rowOff>221615</xdr:rowOff>
    </xdr:to>
    <xdr:sp macro="" textlink="">
      <xdr:nvSpPr>
        <xdr:cNvPr id="7" name="角丸四角形吹き出し 12">
          <a:extLst>
            <a:ext uri="{FF2B5EF4-FFF2-40B4-BE49-F238E27FC236}">
              <a16:creationId xmlns:a16="http://schemas.microsoft.com/office/drawing/2014/main" id="{00000000-0008-0000-0000-000007000000}"/>
            </a:ext>
          </a:extLst>
        </xdr:cNvPr>
        <xdr:cNvSpPr/>
      </xdr:nvSpPr>
      <xdr:spPr>
        <a:xfrm>
          <a:off x="10731500" y="9563100"/>
          <a:ext cx="3149671" cy="628015"/>
        </a:xfrm>
        <a:prstGeom prst="wedgeRoundRectCallout">
          <a:avLst>
            <a:gd name="adj1" fmla="val -74154"/>
            <a:gd name="adj2" fmla="val -94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518056</xdr:colOff>
      <xdr:row>0</xdr:row>
      <xdr:rowOff>0</xdr:rowOff>
    </xdr:from>
    <xdr:ext cx="4035208"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702627" y="0"/>
          <a:ext cx="4035208"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21499</xdr:rowOff>
    </xdr:from>
    <xdr:to>
      <xdr:col>11</xdr:col>
      <xdr:colOff>340178</xdr:colOff>
      <xdr:row>2</xdr:row>
      <xdr:rowOff>134166</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21499"/>
          <a:ext cx="6871607"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容量市場システムへのデータ取り込み用シート</a:t>
          </a:r>
          <a:endParaRPr kumimoji="1" lang="en-US" altLang="ja-JP" sz="1400">
            <a:solidFill>
              <a:srgbClr val="FF0000"/>
            </a:solidFill>
          </a:endParaRPr>
        </a:p>
      </xdr:txBody>
    </xdr:sp>
    <xdr:clientData/>
  </xdr:twoCellAnchor>
  <xdr:twoCellAnchor>
    <xdr:from>
      <xdr:col>20</xdr:col>
      <xdr:colOff>408576</xdr:colOff>
      <xdr:row>11</xdr:row>
      <xdr:rowOff>161380</xdr:rowOff>
    </xdr:from>
    <xdr:to>
      <xdr:col>27</xdr:col>
      <xdr:colOff>572859</xdr:colOff>
      <xdr:row>13</xdr:row>
      <xdr:rowOff>344804</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3210176" y="2556237"/>
          <a:ext cx="4964883" cy="79302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2025</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389981</xdr:colOff>
      <xdr:row>12</xdr:row>
      <xdr:rowOff>227059</xdr:rowOff>
    </xdr:from>
    <xdr:to>
      <xdr:col>20</xdr:col>
      <xdr:colOff>410481</xdr:colOff>
      <xdr:row>12</xdr:row>
      <xdr:rowOff>252140</xdr:rowOff>
    </xdr:to>
    <xdr:cxnSp macro="">
      <xdr:nvCxnSpPr>
        <xdr:cNvPr id="7" name="直線矢印コネクタ 6">
          <a:extLst>
            <a:ext uri="{FF2B5EF4-FFF2-40B4-BE49-F238E27FC236}">
              <a16:creationId xmlns:a16="http://schemas.microsoft.com/office/drawing/2014/main" id="{00000000-0008-0000-0A00-000007000000}"/>
            </a:ext>
          </a:extLst>
        </xdr:cNvPr>
        <xdr:cNvCxnSpPr>
          <a:stCxn id="5" idx="1"/>
        </xdr:cNvCxnSpPr>
      </xdr:nvCxnSpPr>
      <xdr:spPr>
        <a:xfrm flipH="1" flipV="1">
          <a:off x="11493410" y="2926716"/>
          <a:ext cx="1718671" cy="2508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711382</xdr:colOff>
      <xdr:row>12</xdr:row>
      <xdr:rowOff>252140</xdr:rowOff>
    </xdr:from>
    <xdr:to>
      <xdr:col>20</xdr:col>
      <xdr:colOff>410481</xdr:colOff>
      <xdr:row>23</xdr:row>
      <xdr:rowOff>161381</xdr:rowOff>
    </xdr:to>
    <xdr:cxnSp macro="">
      <xdr:nvCxnSpPr>
        <xdr:cNvPr id="8" name="直線矢印コネクタ 7">
          <a:extLst>
            <a:ext uri="{FF2B5EF4-FFF2-40B4-BE49-F238E27FC236}">
              <a16:creationId xmlns:a16="http://schemas.microsoft.com/office/drawing/2014/main" id="{00000000-0008-0000-0A00-000008000000}"/>
            </a:ext>
          </a:extLst>
        </xdr:cNvPr>
        <xdr:cNvCxnSpPr>
          <a:stCxn id="5" idx="1"/>
        </xdr:cNvCxnSpPr>
      </xdr:nvCxnSpPr>
      <xdr:spPr>
        <a:xfrm flipH="1">
          <a:off x="11031039" y="2951797"/>
          <a:ext cx="2181042" cy="341444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B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B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B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B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B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B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B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C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C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C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C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C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C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C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C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D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D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D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D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D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D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D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D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oneCellAnchor>
    <xdr:from>
      <xdr:col>10</xdr:col>
      <xdr:colOff>118050</xdr:colOff>
      <xdr:row>2</xdr:row>
      <xdr:rowOff>191559</xdr:rowOff>
    </xdr:from>
    <xdr:ext cx="2646922" cy="600421"/>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9447107" y="58344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oneCellAnchor>
    <xdr:from>
      <xdr:col>2</xdr:col>
      <xdr:colOff>152400</xdr:colOff>
      <xdr:row>15</xdr:row>
      <xdr:rowOff>87086</xdr:rowOff>
    </xdr:from>
    <xdr:ext cx="2646922" cy="600421"/>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3200400" y="3026229"/>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oneCellAnchor>
    <xdr:from>
      <xdr:col>10</xdr:col>
      <xdr:colOff>108857</xdr:colOff>
      <xdr:row>19</xdr:row>
      <xdr:rowOff>8981</xdr:rowOff>
    </xdr:from>
    <xdr:ext cx="2646922" cy="600421"/>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9437914" y="373189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twoCellAnchor>
    <xdr:from>
      <xdr:col>2</xdr:col>
      <xdr:colOff>340340</xdr:colOff>
      <xdr:row>79</xdr:row>
      <xdr:rowOff>145553</xdr:rowOff>
    </xdr:from>
    <xdr:to>
      <xdr:col>8</xdr:col>
      <xdr:colOff>308113</xdr:colOff>
      <xdr:row>85</xdr:row>
      <xdr:rowOff>57980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086715" y="15195053"/>
          <a:ext cx="4222273" cy="11189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19</xdr:col>
      <xdr:colOff>203200</xdr:colOff>
      <xdr:row>79</xdr:row>
      <xdr:rowOff>177800</xdr:rowOff>
    </xdr:from>
    <xdr:to>
      <xdr:col>25</xdr:col>
      <xdr:colOff>542925</xdr:colOff>
      <xdr:row>84</xdr:row>
      <xdr:rowOff>57150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16805275" y="152273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46991</xdr:colOff>
      <xdr:row>19</xdr:row>
      <xdr:rowOff>33867</xdr:rowOff>
    </xdr:from>
    <xdr:ext cx="2646922" cy="600421"/>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9368791" y="37338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twoCellAnchor>
    <xdr:from>
      <xdr:col>19</xdr:col>
      <xdr:colOff>368300</xdr:colOff>
      <xdr:row>80</xdr:row>
      <xdr:rowOff>12700</xdr:rowOff>
    </xdr:from>
    <xdr:to>
      <xdr:col>26</xdr:col>
      <xdr:colOff>365125</xdr:colOff>
      <xdr:row>84</xdr:row>
      <xdr:rowOff>82550</xdr:rowOff>
    </xdr:to>
    <xdr:sp macro="" textlink="">
      <xdr:nvSpPr>
        <xdr:cNvPr id="4" name="吹き出し: 四角形 3">
          <a:extLst>
            <a:ext uri="{FF2B5EF4-FFF2-40B4-BE49-F238E27FC236}">
              <a16:creationId xmlns:a16="http://schemas.microsoft.com/office/drawing/2014/main" id="{00000000-0008-0000-0F00-000004000000}"/>
            </a:ext>
          </a:extLst>
        </xdr:cNvPr>
        <xdr:cNvSpPr/>
      </xdr:nvSpPr>
      <xdr:spPr>
        <a:xfrm>
          <a:off x="17030700" y="152654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10</xdr:col>
      <xdr:colOff>0</xdr:colOff>
      <xdr:row>19</xdr:row>
      <xdr:rowOff>1</xdr:rowOff>
    </xdr:from>
    <xdr:ext cx="2646922" cy="600421"/>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9567333" y="3699934"/>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twoCellAnchor>
    <xdr:from>
      <xdr:col>19</xdr:col>
      <xdr:colOff>215900</xdr:colOff>
      <xdr:row>79</xdr:row>
      <xdr:rowOff>190500</xdr:rowOff>
    </xdr:from>
    <xdr:to>
      <xdr:col>25</xdr:col>
      <xdr:colOff>288925</xdr:colOff>
      <xdr:row>84</xdr:row>
      <xdr:rowOff>57150</xdr:rowOff>
    </xdr:to>
    <xdr:sp macro="" textlink="">
      <xdr:nvSpPr>
        <xdr:cNvPr id="4" name="吹き出し: 四角形 3">
          <a:extLst>
            <a:ext uri="{FF2B5EF4-FFF2-40B4-BE49-F238E27FC236}">
              <a16:creationId xmlns:a16="http://schemas.microsoft.com/office/drawing/2014/main" id="{00000000-0008-0000-1000-000004000000}"/>
            </a:ext>
          </a:extLst>
        </xdr:cNvPr>
        <xdr:cNvSpPr/>
      </xdr:nvSpPr>
      <xdr:spPr>
        <a:xfrm>
          <a:off x="17792700" y="15240000"/>
          <a:ext cx="4797425" cy="869950"/>
        </a:xfrm>
        <a:prstGeom prst="wedgeRectCallout">
          <a:avLst>
            <a:gd name="adj1" fmla="val -70124"/>
            <a:gd name="adj2" fmla="val -35913"/>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4/17</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調達オークション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190500</xdr:colOff>
      <xdr:row>79</xdr:row>
      <xdr:rowOff>95250</xdr:rowOff>
    </xdr:from>
    <xdr:to>
      <xdr:col>25</xdr:col>
      <xdr:colOff>441098</xdr:colOff>
      <xdr:row>81</xdr:row>
      <xdr:rowOff>99469</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17553214" y="15144750"/>
          <a:ext cx="3992563" cy="41243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17</xdr:col>
      <xdr:colOff>27215</xdr:colOff>
      <xdr:row>25</xdr:row>
      <xdr:rowOff>122465</xdr:rowOff>
    </xdr:from>
    <xdr:to>
      <xdr:col>22</xdr:col>
      <xdr:colOff>264161</xdr:colOff>
      <xdr:row>28</xdr:row>
      <xdr:rowOff>118655</xdr:rowOff>
    </xdr:to>
    <xdr:sp macro="" textlink="">
      <xdr:nvSpPr>
        <xdr:cNvPr id="3" name="吹き出し: 四角形 2">
          <a:extLst>
            <a:ext uri="{FF2B5EF4-FFF2-40B4-BE49-F238E27FC236}">
              <a16:creationId xmlns:a16="http://schemas.microsoft.com/office/drawing/2014/main" id="{00000000-0008-0000-1100-000003000000}"/>
            </a:ext>
          </a:extLst>
        </xdr:cNvPr>
        <xdr:cNvSpPr/>
      </xdr:nvSpPr>
      <xdr:spPr>
        <a:xfrm>
          <a:off x="15144751" y="4884965"/>
          <a:ext cx="3978910"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10</xdr:col>
      <xdr:colOff>149679</xdr:colOff>
      <xdr:row>2</xdr:row>
      <xdr:rowOff>149678</xdr:rowOff>
    </xdr:from>
    <xdr:ext cx="1106841" cy="600421"/>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8477250" y="530678"/>
          <a:ext cx="110684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2020</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p>
        <a:p>
          <a:pPr algn="ct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oneCellAnchor>
    <xdr:from>
      <xdr:col>10</xdr:col>
      <xdr:colOff>68036</xdr:colOff>
      <xdr:row>18</xdr:row>
      <xdr:rowOff>190499</xdr:rowOff>
    </xdr:from>
    <xdr:ext cx="1106841" cy="600421"/>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8395607" y="3619499"/>
          <a:ext cx="110684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2020</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p>
        <a:p>
          <a:pPr algn="ct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oneCellAnchor>
    <xdr:from>
      <xdr:col>2</xdr:col>
      <xdr:colOff>365488</xdr:colOff>
      <xdr:row>15</xdr:row>
      <xdr:rowOff>81642</xdr:rowOff>
    </xdr:from>
    <xdr:ext cx="1106841" cy="600421"/>
    <xdr:sp macro="" textlink="">
      <xdr:nvSpPr>
        <xdr:cNvPr id="6" name="テキスト ボックス 5">
          <a:extLst>
            <a:ext uri="{FF2B5EF4-FFF2-40B4-BE49-F238E27FC236}">
              <a16:creationId xmlns:a16="http://schemas.microsoft.com/office/drawing/2014/main" id="{00000000-0008-0000-1100-000006000000}"/>
            </a:ext>
          </a:extLst>
        </xdr:cNvPr>
        <xdr:cNvSpPr txBox="1"/>
      </xdr:nvSpPr>
      <xdr:spPr>
        <a:xfrm>
          <a:off x="3114131" y="2939142"/>
          <a:ext cx="110684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2020</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p>
        <a:p>
          <a:pPr algn="ct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20</xdr:col>
      <xdr:colOff>394606</xdr:colOff>
      <xdr:row>79</xdr:row>
      <xdr:rowOff>81643</xdr:rowOff>
    </xdr:from>
    <xdr:to>
      <xdr:col>26</xdr:col>
      <xdr:colOff>305027</xdr:colOff>
      <xdr:row>81</xdr:row>
      <xdr:rowOff>82052</xdr:rowOff>
    </xdr:to>
    <xdr:sp macro="" textlink="">
      <xdr:nvSpPr>
        <xdr:cNvPr id="2" name="吹き出し: 四角形 1">
          <a:extLst>
            <a:ext uri="{FF2B5EF4-FFF2-40B4-BE49-F238E27FC236}">
              <a16:creationId xmlns:a16="http://schemas.microsoft.com/office/drawing/2014/main" id="{00000000-0008-0000-1200-000002000000}"/>
            </a:ext>
          </a:extLst>
        </xdr:cNvPr>
        <xdr:cNvSpPr/>
      </xdr:nvSpPr>
      <xdr:spPr>
        <a:xfrm>
          <a:off x="17689285" y="15131143"/>
          <a:ext cx="3992563" cy="408623"/>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twoCellAnchor>
    <xdr:from>
      <xdr:col>16</xdr:col>
      <xdr:colOff>2054679</xdr:colOff>
      <xdr:row>25</xdr:row>
      <xdr:rowOff>122464</xdr:rowOff>
    </xdr:from>
    <xdr:to>
      <xdr:col>22</xdr:col>
      <xdr:colOff>184422</xdr:colOff>
      <xdr:row>28</xdr:row>
      <xdr:rowOff>118654</xdr:rowOff>
    </xdr:to>
    <xdr:sp macro="" textlink="">
      <xdr:nvSpPr>
        <xdr:cNvPr id="3" name="吹き出し: 四角形 2">
          <a:extLst>
            <a:ext uri="{FF2B5EF4-FFF2-40B4-BE49-F238E27FC236}">
              <a16:creationId xmlns:a16="http://schemas.microsoft.com/office/drawing/2014/main" id="{00000000-0008-0000-1200-000003000000}"/>
            </a:ext>
          </a:extLst>
        </xdr:cNvPr>
        <xdr:cNvSpPr/>
      </xdr:nvSpPr>
      <xdr:spPr>
        <a:xfrm>
          <a:off x="14859000" y="4884964"/>
          <a:ext cx="3980815" cy="56769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oneCellAnchor>
    <xdr:from>
      <xdr:col>10</xdr:col>
      <xdr:colOff>63500</xdr:colOff>
      <xdr:row>19</xdr:row>
      <xdr:rowOff>31750</xdr:rowOff>
    </xdr:from>
    <xdr:ext cx="1106841" cy="600421"/>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8413750" y="3651250"/>
          <a:ext cx="110684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2020</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p>
        <a:p>
          <a:pPr algn="ct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59055</xdr:colOff>
      <xdr:row>25</xdr:row>
      <xdr:rowOff>130810</xdr:rowOff>
    </xdr:from>
    <xdr:to>
      <xdr:col>21</xdr:col>
      <xdr:colOff>650875</xdr:colOff>
      <xdr:row>28</xdr:row>
      <xdr:rowOff>134620</xdr:rowOff>
    </xdr:to>
    <xdr:sp macro="" textlink="">
      <xdr:nvSpPr>
        <xdr:cNvPr id="2" name="吹き出し: 四角形 1">
          <a:extLst>
            <a:ext uri="{FF2B5EF4-FFF2-40B4-BE49-F238E27FC236}">
              <a16:creationId xmlns:a16="http://schemas.microsoft.com/office/drawing/2014/main" id="{00000000-0008-0000-1300-000002000000}"/>
            </a:ext>
          </a:extLst>
        </xdr:cNvPr>
        <xdr:cNvSpPr/>
      </xdr:nvSpPr>
      <xdr:spPr>
        <a:xfrm>
          <a:off x="15791180" y="4893310"/>
          <a:ext cx="3941445" cy="575310"/>
        </a:xfrm>
        <a:prstGeom prst="wedgeRectCallout">
          <a:avLst>
            <a:gd name="adj1" fmla="val -16481"/>
            <a:gd name="adj2" fmla="val 125000"/>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提供する各月の供給力」に値を入力すると、ここに引用されて、調整係数を掛けた数字が出てくる。</a:t>
          </a:r>
          <a:endParaRPr kumimoji="1" lang="en-US" altLang="ja-JP" sz="11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100965</xdr:colOff>
      <xdr:row>79</xdr:row>
      <xdr:rowOff>95251</xdr:rowOff>
    </xdr:from>
    <xdr:to>
      <xdr:col>25</xdr:col>
      <xdr:colOff>162560</xdr:colOff>
      <xdr:row>81</xdr:row>
      <xdr:rowOff>91441</xdr:rowOff>
    </xdr:to>
    <xdr:sp macro="" textlink="">
      <xdr:nvSpPr>
        <xdr:cNvPr id="3" name="吹き出し: 四角形 2">
          <a:extLst>
            <a:ext uri="{FF2B5EF4-FFF2-40B4-BE49-F238E27FC236}">
              <a16:creationId xmlns:a16="http://schemas.microsoft.com/office/drawing/2014/main" id="{00000000-0008-0000-1300-000003000000}"/>
            </a:ext>
          </a:extLst>
        </xdr:cNvPr>
        <xdr:cNvSpPr/>
      </xdr:nvSpPr>
      <xdr:spPr>
        <a:xfrm>
          <a:off x="18404840" y="15144751"/>
          <a:ext cx="3950970" cy="408940"/>
        </a:xfrm>
        <a:prstGeom prst="wedgeRectCallout">
          <a:avLst>
            <a:gd name="adj1" fmla="val -93372"/>
            <a:gd name="adj2" fmla="val 709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メインオークション</a:t>
          </a:r>
          <a:r>
            <a:rPr kumimoji="1" lang="en-US" altLang="ja-JP" sz="1100">
              <a:solidFill>
                <a:sysClr val="windowText" lastClr="000000"/>
              </a:solidFill>
            </a:rPr>
            <a:t>】</a:t>
          </a:r>
          <a:r>
            <a:rPr kumimoji="1" lang="ja-JP" altLang="en-US" sz="1100">
              <a:solidFill>
                <a:sysClr val="windowText" lastClr="000000"/>
              </a:solidFill>
            </a:rPr>
            <a:t>契約容量」に、ここの値を入力する。</a:t>
          </a:r>
        </a:p>
      </xdr:txBody>
    </xdr:sp>
    <xdr:clientData/>
  </xdr:twoCellAnchor>
  <xdr:oneCellAnchor>
    <xdr:from>
      <xdr:col>10</xdr:col>
      <xdr:colOff>71438</xdr:colOff>
      <xdr:row>19</xdr:row>
      <xdr:rowOff>0</xdr:rowOff>
    </xdr:from>
    <xdr:ext cx="1106841" cy="600421"/>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8667751" y="3619500"/>
          <a:ext cx="1106841"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2020</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p>
        <a:p>
          <a:pPr algn="ctr"/>
          <a:r>
            <a:rPr kumimoji="1" lang="ja-JP" altLang="en-US" sz="1200" b="0">
              <a:solidFill>
                <a:srgbClr val="FF0000"/>
              </a:solidFill>
              <a:latin typeface="Meiryo UI" panose="020B0604030504040204" pitchFamily="50" charset="-128"/>
              <a:ea typeface="Meiryo UI" panose="020B0604030504040204" pitchFamily="50" charset="-128"/>
            </a:rPr>
            <a:t>時の値</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743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121920</xdr:colOff>
      <xdr:row>7</xdr:row>
      <xdr:rowOff>152401</xdr:rowOff>
    </xdr:from>
    <xdr:to>
      <xdr:col>25</xdr:col>
      <xdr:colOff>102007</xdr:colOff>
      <xdr:row>20</xdr:row>
      <xdr:rowOff>279401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06020" y="1574801"/>
          <a:ext cx="4272687" cy="44323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225137</xdr:colOff>
      <xdr:row>9</xdr:row>
      <xdr:rowOff>69272</xdr:rowOff>
    </xdr:from>
    <xdr:to>
      <xdr:col>14</xdr:col>
      <xdr:colOff>176038</xdr:colOff>
      <xdr:row>10</xdr:row>
      <xdr:rowOff>145669</xdr:rowOff>
    </xdr:to>
    <xdr:sp macro="" textlink="">
      <xdr:nvSpPr>
        <xdr:cNvPr id="4" name="角丸四角形吹き出し 9">
          <a:extLst>
            <a:ext uri="{FF2B5EF4-FFF2-40B4-BE49-F238E27FC236}">
              <a16:creationId xmlns:a16="http://schemas.microsoft.com/office/drawing/2014/main" id="{00000000-0008-0000-0100-000004000000}"/>
            </a:ext>
          </a:extLst>
        </xdr:cNvPr>
        <xdr:cNvSpPr/>
      </xdr:nvSpPr>
      <xdr:spPr>
        <a:xfrm>
          <a:off x="8745682" y="204354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27</xdr:row>
      <xdr:rowOff>225137</xdr:rowOff>
    </xdr:from>
    <xdr:to>
      <xdr:col>23</xdr:col>
      <xdr:colOff>366293</xdr:colOff>
      <xdr:row>30</xdr:row>
      <xdr:rowOff>209799</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14114318" y="8122228"/>
          <a:ext cx="3431611" cy="919844"/>
        </a:xfrm>
        <a:prstGeom prst="wedgeRoundRectCallout">
          <a:avLst>
            <a:gd name="adj1" fmla="val -79806"/>
            <a:gd name="adj2" fmla="val 734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14</xdr:col>
      <xdr:colOff>467590</xdr:colOff>
      <xdr:row>37</xdr:row>
      <xdr:rowOff>155863</xdr:rowOff>
    </xdr:from>
    <xdr:to>
      <xdr:col>19</xdr:col>
      <xdr:colOff>369648</xdr:colOff>
      <xdr:row>42</xdr:row>
      <xdr:rowOff>71449</xdr:rowOff>
    </xdr:to>
    <xdr:sp macro="" textlink="">
      <xdr:nvSpPr>
        <xdr:cNvPr id="6" name="角丸四角形吹き出し 7">
          <a:extLst>
            <a:ext uri="{FF2B5EF4-FFF2-40B4-BE49-F238E27FC236}">
              <a16:creationId xmlns:a16="http://schemas.microsoft.com/office/drawing/2014/main" id="{00000000-0008-0000-0100-000006000000}"/>
            </a:ext>
          </a:extLst>
        </xdr:cNvPr>
        <xdr:cNvSpPr/>
      </xdr:nvSpPr>
      <xdr:spPr>
        <a:xfrm>
          <a:off x="11897590" y="11741727"/>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277091</xdr:colOff>
      <xdr:row>31</xdr:row>
      <xdr:rowOff>173183</xdr:rowOff>
    </xdr:from>
    <xdr:to>
      <xdr:col>24</xdr:col>
      <xdr:colOff>142441</xdr:colOff>
      <xdr:row>35</xdr:row>
      <xdr:rowOff>259772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4079682" y="9317183"/>
          <a:ext cx="3935123" cy="1662544"/>
        </a:xfrm>
        <a:prstGeom prst="wedgeRoundRectCallout">
          <a:avLst>
            <a:gd name="adj1" fmla="val -70612"/>
            <a:gd name="adj2" fmla="val -231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364490</xdr:colOff>
      <xdr:row>22</xdr:row>
      <xdr:rowOff>132715</xdr:rowOff>
    </xdr:from>
    <xdr:to>
      <xdr:col>23</xdr:col>
      <xdr:colOff>417151</xdr:colOff>
      <xdr:row>23</xdr:row>
      <xdr:rowOff>235199</xdr:rowOff>
    </xdr:to>
    <xdr:sp macro="" textlink="">
      <xdr:nvSpPr>
        <xdr:cNvPr id="8" name="角丸四角形吹き出し 12">
          <a:extLst>
            <a:ext uri="{FF2B5EF4-FFF2-40B4-BE49-F238E27FC236}">
              <a16:creationId xmlns:a16="http://schemas.microsoft.com/office/drawing/2014/main" id="{00000000-0008-0000-0100-000008000000}"/>
            </a:ext>
          </a:extLst>
        </xdr:cNvPr>
        <xdr:cNvSpPr/>
      </xdr:nvSpPr>
      <xdr:spPr>
        <a:xfrm>
          <a:off x="12826365" y="6609715"/>
          <a:ext cx="3100661" cy="404109"/>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17</xdr:col>
      <xdr:colOff>317500</xdr:colOff>
      <xdr:row>36</xdr:row>
      <xdr:rowOff>12700</xdr:rowOff>
    </xdr:from>
    <xdr:to>
      <xdr:col>23</xdr:col>
      <xdr:colOff>419171</xdr:colOff>
      <xdr:row>37</xdr:row>
      <xdr:rowOff>81915</xdr:rowOff>
    </xdr:to>
    <xdr:sp macro="" textlink="">
      <xdr:nvSpPr>
        <xdr:cNvPr id="9" name="角丸四角形吹き出し 12">
          <a:extLst>
            <a:ext uri="{FF2B5EF4-FFF2-40B4-BE49-F238E27FC236}">
              <a16:creationId xmlns:a16="http://schemas.microsoft.com/office/drawing/2014/main" id="{00000000-0008-0000-0100-000009000000}"/>
            </a:ext>
          </a:extLst>
        </xdr:cNvPr>
        <xdr:cNvSpPr/>
      </xdr:nvSpPr>
      <xdr:spPr>
        <a:xfrm>
          <a:off x="12801600" y="11798300"/>
          <a:ext cx="3149671" cy="628015"/>
        </a:xfrm>
        <a:prstGeom prst="wedgeRoundRectCallout">
          <a:avLst>
            <a:gd name="adj1" fmla="val -75767"/>
            <a:gd name="adj2" fmla="val -660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18</xdr:col>
      <xdr:colOff>74930</xdr:colOff>
      <xdr:row>24</xdr:row>
      <xdr:rowOff>15240</xdr:rowOff>
    </xdr:from>
    <xdr:to>
      <xdr:col>23</xdr:col>
      <xdr:colOff>520656</xdr:colOff>
      <xdr:row>25</xdr:row>
      <xdr:rowOff>222250</xdr:rowOff>
    </xdr:to>
    <xdr:sp macro="" textlink="">
      <xdr:nvSpPr>
        <xdr:cNvPr id="12" name="角丸四角形吹き出し 12">
          <a:extLst>
            <a:ext uri="{FF2B5EF4-FFF2-40B4-BE49-F238E27FC236}">
              <a16:creationId xmlns:a16="http://schemas.microsoft.com/office/drawing/2014/main" id="{00000000-0008-0000-0100-00000C000000}"/>
            </a:ext>
          </a:extLst>
        </xdr:cNvPr>
        <xdr:cNvSpPr/>
      </xdr:nvSpPr>
      <xdr:spPr>
        <a:xfrm>
          <a:off x="12933680" y="7254240"/>
          <a:ext cx="3096851" cy="667385"/>
        </a:xfrm>
        <a:prstGeom prst="wedgeRoundRectCallout">
          <a:avLst>
            <a:gd name="adj1" fmla="val -82365"/>
            <a:gd name="adj2" fmla="val -39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15875</xdr:colOff>
      <xdr:row>12</xdr:row>
      <xdr:rowOff>206375</xdr:rowOff>
    </xdr:from>
    <xdr:to>
      <xdr:col>14</xdr:col>
      <xdr:colOff>651963</xdr:colOff>
      <xdr:row>13</xdr:row>
      <xdr:rowOff>290285</xdr:rowOff>
    </xdr:to>
    <xdr:sp macro="" textlink="">
      <xdr:nvSpPr>
        <xdr:cNvPr id="11" name="角丸四角形吹き出し 11">
          <a:extLst>
            <a:ext uri="{FF2B5EF4-FFF2-40B4-BE49-F238E27FC236}">
              <a16:creationId xmlns:a16="http://schemas.microsoft.com/office/drawing/2014/main" id="{00000000-0008-0000-0100-00000B000000}"/>
            </a:ext>
          </a:extLst>
        </xdr:cNvPr>
        <xdr:cNvSpPr/>
      </xdr:nvSpPr>
      <xdr:spPr>
        <a:xfrm>
          <a:off x="7715250" y="3143250"/>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190500</xdr:colOff>
      <xdr:row>14</xdr:row>
      <xdr:rowOff>79374</xdr:rowOff>
    </xdr:from>
    <xdr:to>
      <xdr:col>14</xdr:col>
      <xdr:colOff>841375</xdr:colOff>
      <xdr:row>15</xdr:row>
      <xdr:rowOff>243840</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xdr:nvSpPr>
      <xdr:spPr>
        <a:xfrm>
          <a:off x="7889875" y="3619499"/>
          <a:ext cx="327025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8743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190500</xdr:colOff>
      <xdr:row>8</xdr:row>
      <xdr:rowOff>0</xdr:rowOff>
    </xdr:from>
    <xdr:to>
      <xdr:col>25</xdr:col>
      <xdr:colOff>151537</xdr:colOff>
      <xdr:row>22</xdr:row>
      <xdr:rowOff>73026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0284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11</xdr:col>
      <xdr:colOff>86592</xdr:colOff>
      <xdr:row>9</xdr:row>
      <xdr:rowOff>34636</xdr:rowOff>
    </xdr:from>
    <xdr:to>
      <xdr:col>14</xdr:col>
      <xdr:colOff>37493</xdr:colOff>
      <xdr:row>10</xdr:row>
      <xdr:rowOff>111033</xdr:rowOff>
    </xdr:to>
    <xdr:sp macro="" textlink="">
      <xdr:nvSpPr>
        <xdr:cNvPr id="4" name="角丸四角形吹き出し 9">
          <a:extLst>
            <a:ext uri="{FF2B5EF4-FFF2-40B4-BE49-F238E27FC236}">
              <a16:creationId xmlns:a16="http://schemas.microsoft.com/office/drawing/2014/main" id="{00000000-0008-0000-0200-000004000000}"/>
            </a:ext>
          </a:extLst>
        </xdr:cNvPr>
        <xdr:cNvSpPr/>
      </xdr:nvSpPr>
      <xdr:spPr>
        <a:xfrm>
          <a:off x="8607137" y="2008909"/>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311727</xdr:colOff>
      <xdr:row>28</xdr:row>
      <xdr:rowOff>138545</xdr:rowOff>
    </xdr:from>
    <xdr:to>
      <xdr:col>23</xdr:col>
      <xdr:colOff>366293</xdr:colOff>
      <xdr:row>31</xdr:row>
      <xdr:rowOff>123207</xdr:rowOff>
    </xdr:to>
    <xdr:sp macro="" textlink="">
      <xdr:nvSpPr>
        <xdr:cNvPr id="5" name="角丸四角形吹き出し 12">
          <a:extLst>
            <a:ext uri="{FF2B5EF4-FFF2-40B4-BE49-F238E27FC236}">
              <a16:creationId xmlns:a16="http://schemas.microsoft.com/office/drawing/2014/main" id="{00000000-0008-0000-0200-000005000000}"/>
            </a:ext>
          </a:extLst>
        </xdr:cNvPr>
        <xdr:cNvSpPr/>
      </xdr:nvSpPr>
      <xdr:spPr>
        <a:xfrm>
          <a:off x="14114318" y="8347363"/>
          <a:ext cx="3431611" cy="919844"/>
        </a:xfrm>
        <a:prstGeom prst="wedgeRoundRectCallout">
          <a:avLst>
            <a:gd name="adj1" fmla="val -73750"/>
            <a:gd name="adj2" fmla="val 4712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762000</xdr:colOff>
      <xdr:row>37</xdr:row>
      <xdr:rowOff>190499</xdr:rowOff>
    </xdr:from>
    <xdr:to>
      <xdr:col>18</xdr:col>
      <xdr:colOff>127195</xdr:colOff>
      <xdr:row>42</xdr:row>
      <xdr:rowOff>106085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11222182" y="11776363"/>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18</xdr:col>
      <xdr:colOff>1</xdr:colOff>
      <xdr:row>31</xdr:row>
      <xdr:rowOff>170873</xdr:rowOff>
    </xdr:from>
    <xdr:to>
      <xdr:col>24</xdr:col>
      <xdr:colOff>298305</xdr:colOff>
      <xdr:row>35</xdr:row>
      <xdr:rowOff>250535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877801" y="10076873"/>
          <a:ext cx="3574904" cy="1654462"/>
        </a:xfrm>
        <a:prstGeom prst="wedgeRoundRectCallout">
          <a:avLst>
            <a:gd name="adj1" fmla="val -77027"/>
            <a:gd name="adj2" fmla="val -23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324485</xdr:colOff>
      <xdr:row>22</xdr:row>
      <xdr:rowOff>160655</xdr:rowOff>
    </xdr:from>
    <xdr:to>
      <xdr:col>23</xdr:col>
      <xdr:colOff>362585</xdr:colOff>
      <xdr:row>23</xdr:row>
      <xdr:rowOff>254000</xdr:rowOff>
    </xdr:to>
    <xdr:sp macro="" textlink="">
      <xdr:nvSpPr>
        <xdr:cNvPr id="8" name="角丸四角形吹き出し 12">
          <a:extLst>
            <a:ext uri="{FF2B5EF4-FFF2-40B4-BE49-F238E27FC236}">
              <a16:creationId xmlns:a16="http://schemas.microsoft.com/office/drawing/2014/main" id="{00000000-0008-0000-0200-000008000000}"/>
            </a:ext>
          </a:extLst>
        </xdr:cNvPr>
        <xdr:cNvSpPr/>
      </xdr:nvSpPr>
      <xdr:spPr>
        <a:xfrm>
          <a:off x="12786360" y="6637655"/>
          <a:ext cx="3086100" cy="394970"/>
        </a:xfrm>
        <a:prstGeom prst="wedgeRoundRectCallout">
          <a:avLst>
            <a:gd name="adj1" fmla="val -78571"/>
            <a:gd name="adj2" fmla="val 3536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50800</xdr:colOff>
      <xdr:row>36</xdr:row>
      <xdr:rowOff>50800</xdr:rowOff>
    </xdr:from>
    <xdr:to>
      <xdr:col>23</xdr:col>
      <xdr:colOff>546171</xdr:colOff>
      <xdr:row>37</xdr:row>
      <xdr:rowOff>120015</xdr:rowOff>
    </xdr:to>
    <xdr:sp macro="" textlink="">
      <xdr:nvSpPr>
        <xdr:cNvPr id="9" name="角丸四角形吹き出し 12">
          <a:extLst>
            <a:ext uri="{FF2B5EF4-FFF2-40B4-BE49-F238E27FC236}">
              <a16:creationId xmlns:a16="http://schemas.microsoft.com/office/drawing/2014/main" id="{00000000-0008-0000-0200-000009000000}"/>
            </a:ext>
          </a:extLst>
        </xdr:cNvPr>
        <xdr:cNvSpPr/>
      </xdr:nvSpPr>
      <xdr:spPr>
        <a:xfrm>
          <a:off x="12928600" y="11836400"/>
          <a:ext cx="3149671" cy="628015"/>
        </a:xfrm>
        <a:prstGeom prst="wedgeRoundRectCallout">
          <a:avLst>
            <a:gd name="adj1" fmla="val -81009"/>
            <a:gd name="adj2" fmla="val -842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351155</xdr:colOff>
      <xdr:row>24</xdr:row>
      <xdr:rowOff>140970</xdr:rowOff>
    </xdr:from>
    <xdr:to>
      <xdr:col>23</xdr:col>
      <xdr:colOff>392386</xdr:colOff>
      <xdr:row>25</xdr:row>
      <xdr:rowOff>346075</xdr:rowOff>
    </xdr:to>
    <xdr:sp macro="" textlink="">
      <xdr:nvSpPr>
        <xdr:cNvPr id="12" name="角丸四角形吹き出し 12">
          <a:extLst>
            <a:ext uri="{FF2B5EF4-FFF2-40B4-BE49-F238E27FC236}">
              <a16:creationId xmlns:a16="http://schemas.microsoft.com/office/drawing/2014/main" id="{00000000-0008-0000-0200-00000C000000}"/>
            </a:ext>
          </a:extLst>
        </xdr:cNvPr>
        <xdr:cNvSpPr/>
      </xdr:nvSpPr>
      <xdr:spPr>
        <a:xfrm>
          <a:off x="12813030" y="7379970"/>
          <a:ext cx="3089231" cy="665480"/>
        </a:xfrm>
        <a:prstGeom prst="wedgeRoundRectCallout">
          <a:avLst>
            <a:gd name="adj1" fmla="val -82365"/>
            <a:gd name="adj2" fmla="val -254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0</xdr:colOff>
      <xdr:row>12</xdr:row>
      <xdr:rowOff>158750</xdr:rowOff>
    </xdr:from>
    <xdr:to>
      <xdr:col>14</xdr:col>
      <xdr:colOff>636088</xdr:colOff>
      <xdr:row>13</xdr:row>
      <xdr:rowOff>242660</xdr:rowOff>
    </xdr:to>
    <xdr:sp macro="" textlink="">
      <xdr:nvSpPr>
        <xdr:cNvPr id="11" name="角丸四角形吹き出し 11">
          <a:extLst>
            <a:ext uri="{FF2B5EF4-FFF2-40B4-BE49-F238E27FC236}">
              <a16:creationId xmlns:a16="http://schemas.microsoft.com/office/drawing/2014/main" id="{00000000-0008-0000-0200-00000B000000}"/>
            </a:ext>
          </a:extLst>
        </xdr:cNvPr>
        <xdr:cNvSpPr/>
      </xdr:nvSpPr>
      <xdr:spPr>
        <a:xfrm>
          <a:off x="76993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15875</xdr:colOff>
      <xdr:row>14</xdr:row>
      <xdr:rowOff>95250</xdr:rowOff>
    </xdr:from>
    <xdr:to>
      <xdr:col>14</xdr:col>
      <xdr:colOff>670560</xdr:colOff>
      <xdr:row>15</xdr:row>
      <xdr:rowOff>259716</xdr:rowOff>
    </xdr:to>
    <xdr:sp macro="" textlink="">
      <xdr:nvSpPr>
        <xdr:cNvPr id="14" name="角丸四角形吹き出し 11">
          <a:extLst>
            <a:ext uri="{FF2B5EF4-FFF2-40B4-BE49-F238E27FC236}">
              <a16:creationId xmlns:a16="http://schemas.microsoft.com/office/drawing/2014/main" id="{00000000-0008-0000-0200-00000E000000}"/>
            </a:ext>
          </a:extLst>
        </xdr:cNvPr>
        <xdr:cNvSpPr/>
      </xdr:nvSpPr>
      <xdr:spPr>
        <a:xfrm>
          <a:off x="7715250" y="3635375"/>
          <a:ext cx="327406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8743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228600</xdr:colOff>
      <xdr:row>8</xdr:row>
      <xdr:rowOff>0</xdr:rowOff>
    </xdr:from>
    <xdr:to>
      <xdr:col>25</xdr:col>
      <xdr:colOff>189637</xdr:colOff>
      <xdr:row>22</xdr:row>
      <xdr:rowOff>73026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066520" y="1706880"/>
          <a:ext cx="4670197" cy="45688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twoCellAnchor>
    <xdr:from>
      <xdr:col>12</xdr:col>
      <xdr:colOff>127000</xdr:colOff>
      <xdr:row>9</xdr:row>
      <xdr:rowOff>31750</xdr:rowOff>
    </xdr:from>
    <xdr:to>
      <xdr:col>15</xdr:col>
      <xdr:colOff>82231</xdr:colOff>
      <xdr:row>10</xdr:row>
      <xdr:rowOff>118249</xdr:rowOff>
    </xdr:to>
    <xdr:sp macro="" textlink="">
      <xdr:nvSpPr>
        <xdr:cNvPr id="4" name="角丸四角形吹き出し 9">
          <a:extLst>
            <a:ext uri="{FF2B5EF4-FFF2-40B4-BE49-F238E27FC236}">
              <a16:creationId xmlns:a16="http://schemas.microsoft.com/office/drawing/2014/main" id="{00000000-0008-0000-0300-000004000000}"/>
            </a:ext>
          </a:extLst>
        </xdr:cNvPr>
        <xdr:cNvSpPr/>
      </xdr:nvSpPr>
      <xdr:spPr>
        <a:xfrm>
          <a:off x="9588500" y="1984375"/>
          <a:ext cx="2860356" cy="388124"/>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365125</xdr:colOff>
      <xdr:row>27</xdr:row>
      <xdr:rowOff>250825</xdr:rowOff>
    </xdr:from>
    <xdr:to>
      <xdr:col>23</xdr:col>
      <xdr:colOff>462986</xdr:colOff>
      <xdr:row>30</xdr:row>
      <xdr:rowOff>262619</xdr:rowOff>
    </xdr:to>
    <xdr:sp macro="" textlink="">
      <xdr:nvSpPr>
        <xdr:cNvPr id="5" name="角丸四角形吹き出し 12">
          <a:extLst>
            <a:ext uri="{FF2B5EF4-FFF2-40B4-BE49-F238E27FC236}">
              <a16:creationId xmlns:a16="http://schemas.microsoft.com/office/drawing/2014/main" id="{00000000-0008-0000-0300-000005000000}"/>
            </a:ext>
          </a:extLst>
        </xdr:cNvPr>
        <xdr:cNvSpPr/>
      </xdr:nvSpPr>
      <xdr:spPr>
        <a:xfrm>
          <a:off x="12849225" y="8937625"/>
          <a:ext cx="3145861" cy="926194"/>
        </a:xfrm>
        <a:prstGeom prst="wedgeRoundRectCallout">
          <a:avLst>
            <a:gd name="adj1" fmla="val -75534"/>
            <a:gd name="adj2" fmla="val 622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13</xdr:col>
      <xdr:colOff>222250</xdr:colOff>
      <xdr:row>38</xdr:row>
      <xdr:rowOff>31750</xdr:rowOff>
    </xdr:from>
    <xdr:to>
      <xdr:col>17</xdr:col>
      <xdr:colOff>29058</xdr:colOff>
      <xdr:row>42</xdr:row>
      <xdr:rowOff>160927</xdr:rowOff>
    </xdr:to>
    <xdr:sp macro="" textlink="">
      <xdr:nvSpPr>
        <xdr:cNvPr id="6" name="角丸四角形吹き出し 7">
          <a:extLst>
            <a:ext uri="{FF2B5EF4-FFF2-40B4-BE49-F238E27FC236}">
              <a16:creationId xmlns:a16="http://schemas.microsoft.com/office/drawing/2014/main" id="{00000000-0008-0000-0300-000006000000}"/>
            </a:ext>
          </a:extLst>
        </xdr:cNvPr>
        <xdr:cNvSpPr/>
      </xdr:nvSpPr>
      <xdr:spPr>
        <a:xfrm>
          <a:off x="10652125" y="11652250"/>
          <a:ext cx="3140558" cy="954677"/>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301625</xdr:colOff>
      <xdr:row>31</xdr:row>
      <xdr:rowOff>130175</xdr:rowOff>
    </xdr:from>
    <xdr:to>
      <xdr:col>24</xdr:col>
      <xdr:colOff>220373</xdr:colOff>
      <xdr:row>35</xdr:row>
      <xdr:rowOff>240144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12785725" y="10036175"/>
          <a:ext cx="3589048" cy="1684769"/>
        </a:xfrm>
        <a:prstGeom prst="wedgeRoundRectCallout">
          <a:avLst>
            <a:gd name="adj1" fmla="val -72997"/>
            <a:gd name="adj2" fmla="val -3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17</xdr:col>
      <xdr:colOff>212090</xdr:colOff>
      <xdr:row>22</xdr:row>
      <xdr:rowOff>238125</xdr:rowOff>
    </xdr:from>
    <xdr:to>
      <xdr:col>23</xdr:col>
      <xdr:colOff>304800</xdr:colOff>
      <xdr:row>23</xdr:row>
      <xdr:rowOff>334010</xdr:rowOff>
    </xdr:to>
    <xdr:sp macro="" textlink="">
      <xdr:nvSpPr>
        <xdr:cNvPr id="8" name="角丸四角形吹き出し 12">
          <a:extLst>
            <a:ext uri="{FF2B5EF4-FFF2-40B4-BE49-F238E27FC236}">
              <a16:creationId xmlns:a16="http://schemas.microsoft.com/office/drawing/2014/main" id="{00000000-0008-0000-0300-000008000000}"/>
            </a:ext>
          </a:extLst>
        </xdr:cNvPr>
        <xdr:cNvSpPr/>
      </xdr:nvSpPr>
      <xdr:spPr>
        <a:xfrm>
          <a:off x="12673965" y="6715125"/>
          <a:ext cx="3140710" cy="397510"/>
        </a:xfrm>
        <a:prstGeom prst="wedgeRoundRectCallout">
          <a:avLst>
            <a:gd name="adj1" fmla="val -79806"/>
            <a:gd name="adj2" fmla="val 424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メインオークションの応札容量を張り付けてください</a:t>
          </a:r>
        </a:p>
      </xdr:txBody>
    </xdr:sp>
    <xdr:clientData/>
  </xdr:twoCellAnchor>
  <xdr:twoCellAnchor>
    <xdr:from>
      <xdr:col>18</xdr:col>
      <xdr:colOff>12700</xdr:colOff>
      <xdr:row>36</xdr:row>
      <xdr:rowOff>88900</xdr:rowOff>
    </xdr:from>
    <xdr:to>
      <xdr:col>23</xdr:col>
      <xdr:colOff>508071</xdr:colOff>
      <xdr:row>37</xdr:row>
      <xdr:rowOff>158115</xdr:rowOff>
    </xdr:to>
    <xdr:sp macro="" textlink="">
      <xdr:nvSpPr>
        <xdr:cNvPr id="9" name="角丸四角形吹き出し 12">
          <a:extLst>
            <a:ext uri="{FF2B5EF4-FFF2-40B4-BE49-F238E27FC236}">
              <a16:creationId xmlns:a16="http://schemas.microsoft.com/office/drawing/2014/main" id="{00000000-0008-0000-0300-000009000000}"/>
            </a:ext>
          </a:extLst>
        </xdr:cNvPr>
        <xdr:cNvSpPr/>
      </xdr:nvSpPr>
      <xdr:spPr>
        <a:xfrm>
          <a:off x="12890500" y="11874500"/>
          <a:ext cx="3149671" cy="628015"/>
        </a:xfrm>
        <a:prstGeom prst="wedgeRoundRectCallout">
          <a:avLst>
            <a:gd name="adj1" fmla="val -78993"/>
            <a:gd name="adj2" fmla="val -8630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応札容量が約定した場合の、追加オークション分の各月のアセスメント対象容量となります</a:t>
          </a:r>
        </a:p>
      </xdr:txBody>
    </xdr:sp>
    <xdr:clientData/>
  </xdr:twoCellAnchor>
  <xdr:twoCellAnchor>
    <xdr:from>
      <xdr:col>17</xdr:col>
      <xdr:colOff>281940</xdr:colOff>
      <xdr:row>24</xdr:row>
      <xdr:rowOff>170815</xdr:rowOff>
    </xdr:from>
    <xdr:to>
      <xdr:col>23</xdr:col>
      <xdr:colOff>325076</xdr:colOff>
      <xdr:row>25</xdr:row>
      <xdr:rowOff>377825</xdr:rowOff>
    </xdr:to>
    <xdr:sp macro="" textlink="">
      <xdr:nvSpPr>
        <xdr:cNvPr id="12" name="角丸四角形吹き出し 12">
          <a:extLst>
            <a:ext uri="{FF2B5EF4-FFF2-40B4-BE49-F238E27FC236}">
              <a16:creationId xmlns:a16="http://schemas.microsoft.com/office/drawing/2014/main" id="{00000000-0008-0000-0300-00000C000000}"/>
            </a:ext>
          </a:extLst>
        </xdr:cNvPr>
        <xdr:cNvSpPr/>
      </xdr:nvSpPr>
      <xdr:spPr>
        <a:xfrm>
          <a:off x="12743815" y="7409815"/>
          <a:ext cx="3091136" cy="667385"/>
        </a:xfrm>
        <a:prstGeom prst="wedgeRoundRectCallout">
          <a:avLst>
            <a:gd name="adj1" fmla="val -83392"/>
            <a:gd name="adj2" fmla="val -3251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調達オークション時点の送電可能電力を入力してください</a:t>
          </a:r>
        </a:p>
      </xdr:txBody>
    </xdr:sp>
    <xdr:clientData/>
  </xdr:twoCellAnchor>
  <xdr:twoCellAnchor>
    <xdr:from>
      <xdr:col>11</xdr:col>
      <xdr:colOff>63500</xdr:colOff>
      <xdr:row>12</xdr:row>
      <xdr:rowOff>158750</xdr:rowOff>
    </xdr:from>
    <xdr:to>
      <xdr:col>14</xdr:col>
      <xdr:colOff>699588</xdr:colOff>
      <xdr:row>13</xdr:row>
      <xdr:rowOff>242660</xdr:rowOff>
    </xdr:to>
    <xdr:sp macro="" textlink="">
      <xdr:nvSpPr>
        <xdr:cNvPr id="11" name="角丸四角形吹き出し 11">
          <a:extLst>
            <a:ext uri="{FF2B5EF4-FFF2-40B4-BE49-F238E27FC236}">
              <a16:creationId xmlns:a16="http://schemas.microsoft.com/office/drawing/2014/main" id="{00000000-0008-0000-0300-00000B000000}"/>
            </a:ext>
          </a:extLst>
        </xdr:cNvPr>
        <xdr:cNvSpPr/>
      </xdr:nvSpPr>
      <xdr:spPr>
        <a:xfrm>
          <a:off x="7762875" y="3095625"/>
          <a:ext cx="3255463" cy="385535"/>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111125</xdr:colOff>
      <xdr:row>14</xdr:row>
      <xdr:rowOff>79375</xdr:rowOff>
    </xdr:from>
    <xdr:to>
      <xdr:col>14</xdr:col>
      <xdr:colOff>758190</xdr:colOff>
      <xdr:row>15</xdr:row>
      <xdr:rowOff>243841</xdr:rowOff>
    </xdr:to>
    <xdr:sp macro="" textlink="">
      <xdr:nvSpPr>
        <xdr:cNvPr id="14" name="角丸四角形吹き出し 11">
          <a:extLst>
            <a:ext uri="{FF2B5EF4-FFF2-40B4-BE49-F238E27FC236}">
              <a16:creationId xmlns:a16="http://schemas.microsoft.com/office/drawing/2014/main" id="{00000000-0008-0000-0300-00000E000000}"/>
            </a:ext>
          </a:extLst>
        </xdr:cNvPr>
        <xdr:cNvSpPr/>
      </xdr:nvSpPr>
      <xdr:spPr>
        <a:xfrm>
          <a:off x="7810500" y="3619500"/>
          <a:ext cx="3266440" cy="672466"/>
        </a:xfrm>
        <a:prstGeom prst="wedgeRoundRectCallout">
          <a:avLst>
            <a:gd name="adj1" fmla="val -68474"/>
            <a:gd name="adj2" fmla="val -1967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メインオークション応札時点の送電可能容量を入力してください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6587</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944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28575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139065</xdr:colOff>
      <xdr:row>11</xdr:row>
      <xdr:rowOff>7620</xdr:rowOff>
    </xdr:from>
    <xdr:to>
      <xdr:col>25</xdr:col>
      <xdr:colOff>102007</xdr:colOff>
      <xdr:row>22</xdr:row>
      <xdr:rowOff>221615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505440" y="2309495"/>
          <a:ext cx="4249192" cy="39763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71755</xdr:colOff>
      <xdr:row>4</xdr:row>
      <xdr:rowOff>35561</xdr:rowOff>
    </xdr:from>
    <xdr:to>
      <xdr:col>25</xdr:col>
      <xdr:colOff>51207</xdr:colOff>
      <xdr:row>18</xdr:row>
      <xdr:rowOff>215901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555855" y="848361"/>
          <a:ext cx="4272052" cy="439674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190500</xdr:colOff>
      <xdr:row>8</xdr:row>
      <xdr:rowOff>0</xdr:rowOff>
    </xdr:from>
    <xdr:to>
      <xdr:col>25</xdr:col>
      <xdr:colOff>151537</xdr:colOff>
      <xdr:row>20</xdr:row>
      <xdr:rowOff>304800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2674600" y="1625600"/>
          <a:ext cx="4596537" cy="43307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228600</xdr:colOff>
      <xdr:row>8</xdr:row>
      <xdr:rowOff>0</xdr:rowOff>
    </xdr:from>
    <xdr:to>
      <xdr:col>25</xdr:col>
      <xdr:colOff>189637</xdr:colOff>
      <xdr:row>20</xdr:row>
      <xdr:rowOff>368300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2712700" y="1625600"/>
          <a:ext cx="4253637" cy="434340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（容量提供事業者の皆さま）</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20</xdr:col>
      <xdr:colOff>363944</xdr:colOff>
      <xdr:row>8</xdr:row>
      <xdr:rowOff>68037</xdr:rowOff>
    </xdr:from>
    <xdr:to>
      <xdr:col>27</xdr:col>
      <xdr:colOff>528227</xdr:colOff>
      <xdr:row>10</xdr:row>
      <xdr:rowOff>251461</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3154658" y="1700894"/>
          <a:ext cx="4926783" cy="782138"/>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21</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345349</xdr:colOff>
      <xdr:row>9</xdr:row>
      <xdr:rowOff>133716</xdr:rowOff>
    </xdr:from>
    <xdr:to>
      <xdr:col>20</xdr:col>
      <xdr:colOff>365849</xdr:colOff>
      <xdr:row>9</xdr:row>
      <xdr:rowOff>158797</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3" idx="1"/>
        </xdr:cNvCxnSpPr>
      </xdr:nvCxnSpPr>
      <xdr:spPr>
        <a:xfrm flipH="1" flipV="1">
          <a:off x="11394349" y="2065930"/>
          <a:ext cx="1762214" cy="25081"/>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666750</xdr:colOff>
      <xdr:row>9</xdr:row>
      <xdr:rowOff>158797</xdr:rowOff>
    </xdr:from>
    <xdr:to>
      <xdr:col>20</xdr:col>
      <xdr:colOff>365849</xdr:colOff>
      <xdr:row>20</xdr:row>
      <xdr:rowOff>149680</xdr:rowOff>
    </xdr:to>
    <xdr:cxnSp macro="">
      <xdr:nvCxnSpPr>
        <xdr:cNvPr id="5" name="直線矢印コネクタ 4">
          <a:extLst>
            <a:ext uri="{FF2B5EF4-FFF2-40B4-BE49-F238E27FC236}">
              <a16:creationId xmlns:a16="http://schemas.microsoft.com/office/drawing/2014/main" id="{00000000-0008-0000-0900-000005000000}"/>
            </a:ext>
          </a:extLst>
        </xdr:cNvPr>
        <xdr:cNvCxnSpPr>
          <a:stCxn id="3" idx="1"/>
        </xdr:cNvCxnSpPr>
      </xdr:nvCxnSpPr>
      <xdr:spPr>
        <a:xfrm flipH="1">
          <a:off x="10940143" y="2091011"/>
          <a:ext cx="2216420" cy="336545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1"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6" Type="http://schemas.openxmlformats.org/officeDocument/2006/relationships/vmlDrawing" Target="../drawings/vmlDrawing4.vml"/><Relationship Id="rId5" Type="http://schemas.openxmlformats.org/officeDocument/2006/relationships/drawing" Target="../drawings/drawing14.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575A-178F-4B8B-AB92-91E601E8A86C}">
  <sheetPr codeName="Sheet8">
    <tabColor theme="0" tint="-0.499984740745262"/>
    <pageSetUpPr fitToPage="1"/>
  </sheetPr>
  <dimension ref="A1:Z48"/>
  <sheetViews>
    <sheetView tabSelected="1" view="pageBreakPreview" zoomScale="60" zoomScaleNormal="6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144</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40</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5" x14ac:dyDescent="0.25">
      <c r="A8" s="106" t="s">
        <v>167</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9.5" x14ac:dyDescent="0.25">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5" x14ac:dyDescent="0.25">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5" x14ac:dyDescent="0.25">
      <c r="A11" s="86"/>
      <c r="B11" s="86"/>
      <c r="C11" s="86"/>
      <c r="D11" s="86"/>
      <c r="E11" s="86"/>
      <c r="F11" s="86"/>
      <c r="G11" s="86"/>
      <c r="H11" s="86"/>
      <c r="I11" s="86"/>
      <c r="J11" s="86"/>
      <c r="K11" s="86"/>
      <c r="L11" s="86"/>
      <c r="M11" s="200" t="s">
        <v>75</v>
      </c>
      <c r="N11" s="200"/>
      <c r="O11" s="200"/>
      <c r="P11" s="200"/>
      <c r="Q11" s="200"/>
      <c r="R11" s="35"/>
      <c r="S11" s="35"/>
      <c r="T11" s="35"/>
      <c r="U11" s="35"/>
      <c r="V11" s="35"/>
      <c r="W11" s="35"/>
      <c r="X11" s="35"/>
      <c r="Y11" s="35"/>
      <c r="Z11" s="35"/>
    </row>
    <row r="12" spans="1:26" ht="24" customHeight="1" thickBot="1" x14ac:dyDescent="0.3">
      <c r="A12" s="165" t="s">
        <v>1</v>
      </c>
      <c r="B12" s="165"/>
      <c r="C12" s="165"/>
      <c r="D12" s="165"/>
      <c r="E12" s="201" t="s">
        <v>24</v>
      </c>
      <c r="F12" s="202"/>
      <c r="G12" s="202"/>
      <c r="H12" s="202"/>
      <c r="I12" s="202"/>
      <c r="J12" s="202"/>
      <c r="K12" s="202"/>
      <c r="L12" s="202"/>
      <c r="M12" s="202"/>
      <c r="N12" s="202"/>
      <c r="O12" s="202"/>
      <c r="P12" s="203"/>
      <c r="Q12" s="102" t="s">
        <v>2</v>
      </c>
      <c r="R12" s="35"/>
      <c r="S12" s="35"/>
      <c r="T12" s="35"/>
      <c r="U12" s="35"/>
      <c r="V12" s="35"/>
      <c r="W12" s="35"/>
      <c r="X12" s="35"/>
      <c r="Y12" s="35"/>
      <c r="Z12" s="35"/>
    </row>
    <row r="13" spans="1:26" ht="24" customHeight="1" x14ac:dyDescent="0.25">
      <c r="A13" s="165" t="s">
        <v>3</v>
      </c>
      <c r="B13" s="165"/>
      <c r="C13" s="165"/>
      <c r="D13" s="169"/>
      <c r="E13" s="194">
        <v>0</v>
      </c>
      <c r="F13" s="195"/>
      <c r="G13" s="195"/>
      <c r="H13" s="195"/>
      <c r="I13" s="195"/>
      <c r="J13" s="195"/>
      <c r="K13" s="195"/>
      <c r="L13" s="195"/>
      <c r="M13" s="195"/>
      <c r="N13" s="195"/>
      <c r="O13" s="195"/>
      <c r="P13" s="196"/>
      <c r="Q13" s="89"/>
      <c r="R13" s="35"/>
      <c r="S13" s="35"/>
      <c r="T13" s="35"/>
      <c r="U13" s="35"/>
      <c r="V13" s="35"/>
      <c r="W13" s="35"/>
      <c r="X13" s="35"/>
      <c r="Y13" s="35"/>
      <c r="Z13" s="35"/>
    </row>
    <row r="14" spans="1:26" ht="30" customHeight="1" x14ac:dyDescent="0.25">
      <c r="A14" s="164" t="s">
        <v>4</v>
      </c>
      <c r="B14" s="164"/>
      <c r="C14" s="164"/>
      <c r="D14" s="173"/>
      <c r="E14" s="182" t="s">
        <v>110</v>
      </c>
      <c r="F14" s="183"/>
      <c r="G14" s="183"/>
      <c r="H14" s="183"/>
      <c r="I14" s="183"/>
      <c r="J14" s="183"/>
      <c r="K14" s="183"/>
      <c r="L14" s="183"/>
      <c r="M14" s="183"/>
      <c r="N14" s="183"/>
      <c r="O14" s="183"/>
      <c r="P14" s="184"/>
      <c r="Q14" s="89"/>
      <c r="R14" s="35"/>
      <c r="S14" s="35"/>
      <c r="T14" s="35"/>
      <c r="U14" s="35"/>
      <c r="V14" s="35"/>
      <c r="W14" s="35"/>
      <c r="X14" s="35"/>
      <c r="Y14" s="35"/>
      <c r="Z14" s="35"/>
    </row>
    <row r="15" spans="1:26" ht="24" customHeight="1" x14ac:dyDescent="0.25">
      <c r="A15" s="165" t="s">
        <v>5</v>
      </c>
      <c r="B15" s="165"/>
      <c r="C15" s="165"/>
      <c r="D15" s="169"/>
      <c r="E15" s="182" t="s">
        <v>175</v>
      </c>
      <c r="F15" s="183"/>
      <c r="G15" s="183"/>
      <c r="H15" s="183"/>
      <c r="I15" s="183"/>
      <c r="J15" s="183"/>
      <c r="K15" s="183"/>
      <c r="L15" s="183"/>
      <c r="M15" s="183"/>
      <c r="N15" s="183"/>
      <c r="O15" s="183"/>
      <c r="P15" s="184"/>
      <c r="Q15" s="89"/>
      <c r="R15" s="35"/>
      <c r="S15" s="35"/>
      <c r="T15" s="35"/>
      <c r="U15" s="35"/>
      <c r="V15" s="35"/>
      <c r="W15" s="35"/>
      <c r="X15" s="35"/>
      <c r="Y15" s="35"/>
      <c r="Z15" s="35"/>
    </row>
    <row r="16" spans="1:26" ht="24" customHeight="1" x14ac:dyDescent="0.25">
      <c r="A16" s="165" t="s">
        <v>6</v>
      </c>
      <c r="B16" s="165"/>
      <c r="C16" s="165"/>
      <c r="D16" s="169"/>
      <c r="E16" s="182" t="s">
        <v>174</v>
      </c>
      <c r="F16" s="183"/>
      <c r="G16" s="183"/>
      <c r="H16" s="183"/>
      <c r="I16" s="183"/>
      <c r="J16" s="183"/>
      <c r="K16" s="183"/>
      <c r="L16" s="183"/>
      <c r="M16" s="183"/>
      <c r="N16" s="183"/>
      <c r="O16" s="183"/>
      <c r="P16" s="184"/>
      <c r="Q16" s="89"/>
      <c r="R16" s="35"/>
      <c r="S16" s="35"/>
      <c r="T16" s="35"/>
      <c r="U16" s="35"/>
      <c r="V16" s="35"/>
      <c r="W16" s="35"/>
      <c r="X16" s="35"/>
      <c r="Y16" s="35"/>
      <c r="Z16" s="35"/>
    </row>
    <row r="17" spans="1:26" ht="24" customHeight="1" x14ac:dyDescent="0.25">
      <c r="A17" s="165" t="s">
        <v>7</v>
      </c>
      <c r="B17" s="165"/>
      <c r="C17" s="165"/>
      <c r="D17" s="169"/>
      <c r="E17" s="182" t="s">
        <v>146</v>
      </c>
      <c r="F17" s="183"/>
      <c r="G17" s="183"/>
      <c r="H17" s="183"/>
      <c r="I17" s="183"/>
      <c r="J17" s="183"/>
      <c r="K17" s="183"/>
      <c r="L17" s="183"/>
      <c r="M17" s="183"/>
      <c r="N17" s="183"/>
      <c r="O17" s="183"/>
      <c r="P17" s="184"/>
      <c r="Q17" s="90" t="s">
        <v>23</v>
      </c>
      <c r="R17" s="35"/>
      <c r="S17" s="35"/>
      <c r="T17" s="35"/>
      <c r="U17" s="35"/>
      <c r="V17" s="35"/>
      <c r="W17" s="35"/>
      <c r="X17" s="35"/>
      <c r="Y17" s="35"/>
      <c r="Z17" s="35"/>
    </row>
    <row r="18" spans="1:26" ht="34.9" customHeight="1" thickBot="1" x14ac:dyDescent="0.3">
      <c r="A18" s="164" t="s">
        <v>172</v>
      </c>
      <c r="B18" s="165"/>
      <c r="C18" s="165"/>
      <c r="D18" s="169"/>
      <c r="E18" s="185" t="s">
        <v>146</v>
      </c>
      <c r="F18" s="186"/>
      <c r="G18" s="186"/>
      <c r="H18" s="186"/>
      <c r="I18" s="186"/>
      <c r="J18" s="186"/>
      <c r="K18" s="186"/>
      <c r="L18" s="186"/>
      <c r="M18" s="186"/>
      <c r="N18" s="186"/>
      <c r="O18" s="186"/>
      <c r="P18" s="187"/>
      <c r="Q18" s="90" t="s">
        <v>23</v>
      </c>
      <c r="R18" s="35"/>
      <c r="S18" s="35"/>
      <c r="T18" s="35"/>
      <c r="U18" s="35"/>
      <c r="V18" s="35"/>
      <c r="W18" s="35"/>
      <c r="X18" s="35"/>
      <c r="Y18" s="35"/>
      <c r="Z18" s="35"/>
    </row>
    <row r="19" spans="1:26" ht="24" customHeight="1" x14ac:dyDescent="0.25">
      <c r="A19" s="169" t="s">
        <v>42</v>
      </c>
      <c r="B19" s="188"/>
      <c r="C19" s="188"/>
      <c r="D19" s="188"/>
      <c r="E19" s="189" t="s">
        <v>51</v>
      </c>
      <c r="F19" s="190"/>
      <c r="G19" s="190"/>
      <c r="H19" s="190"/>
      <c r="I19" s="190"/>
      <c r="J19" s="190"/>
      <c r="K19" s="190"/>
      <c r="L19" s="190"/>
      <c r="M19" s="190"/>
      <c r="N19" s="190"/>
      <c r="O19" s="190"/>
      <c r="P19" s="191"/>
      <c r="Q19" s="90" t="s">
        <v>23</v>
      </c>
      <c r="R19" s="35"/>
      <c r="S19" s="35"/>
      <c r="T19" s="35"/>
      <c r="U19" s="35"/>
      <c r="V19" s="35"/>
      <c r="W19" s="35"/>
      <c r="X19" s="35"/>
      <c r="Y19" s="35"/>
      <c r="Z19" s="35"/>
    </row>
    <row r="20" spans="1:26" ht="24" customHeight="1" x14ac:dyDescent="0.25">
      <c r="A20" s="164" t="s">
        <v>137</v>
      </c>
      <c r="B20" s="165"/>
      <c r="C20" s="165"/>
      <c r="D20" s="169"/>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25">
      <c r="A21" s="165"/>
      <c r="B21" s="165"/>
      <c r="C21" s="165"/>
      <c r="D21" s="169"/>
      <c r="E21" s="120">
        <v>8622</v>
      </c>
      <c r="F21" s="33">
        <v>9055</v>
      </c>
      <c r="G21" s="33">
        <v>9387</v>
      </c>
      <c r="H21" s="33">
        <v>9142</v>
      </c>
      <c r="I21" s="33">
        <v>8721</v>
      </c>
      <c r="J21" s="33">
        <v>7380</v>
      </c>
      <c r="K21" s="33">
        <v>5963</v>
      </c>
      <c r="L21" s="33">
        <v>5946</v>
      </c>
      <c r="M21" s="33">
        <v>6601</v>
      </c>
      <c r="N21" s="33">
        <v>7436</v>
      </c>
      <c r="O21" s="33">
        <v>7618</v>
      </c>
      <c r="P21" s="121">
        <v>7995</v>
      </c>
      <c r="Q21" s="90" t="s">
        <v>23</v>
      </c>
      <c r="R21" s="35"/>
      <c r="S21" s="35"/>
      <c r="T21" s="35"/>
      <c r="U21" s="35"/>
      <c r="V21" s="35"/>
      <c r="W21" s="35"/>
      <c r="X21" s="35"/>
      <c r="Y21" s="35"/>
      <c r="Z21" s="35"/>
    </row>
    <row r="22" spans="1:26" ht="37.9" customHeight="1" x14ac:dyDescent="0.25">
      <c r="A22" s="164" t="s">
        <v>145</v>
      </c>
      <c r="B22" s="165"/>
      <c r="C22" s="165"/>
      <c r="D22" s="169"/>
      <c r="E22" s="192">
        <v>9294</v>
      </c>
      <c r="F22" s="180"/>
      <c r="G22" s="180"/>
      <c r="H22" s="180"/>
      <c r="I22" s="180"/>
      <c r="J22" s="180"/>
      <c r="K22" s="180"/>
      <c r="L22" s="180"/>
      <c r="M22" s="180"/>
      <c r="N22" s="180"/>
      <c r="O22" s="180"/>
      <c r="P22" s="193"/>
      <c r="Q22" s="90" t="s">
        <v>23</v>
      </c>
      <c r="R22" s="35"/>
      <c r="S22" s="35"/>
      <c r="T22" s="35"/>
      <c r="U22" s="35"/>
      <c r="V22" s="35"/>
      <c r="W22" s="35"/>
      <c r="X22" s="35"/>
      <c r="Y22" s="35"/>
      <c r="Z22" s="35"/>
    </row>
    <row r="23" spans="1:26" ht="24" customHeight="1" x14ac:dyDescent="0.25">
      <c r="A23" s="164" t="s">
        <v>135</v>
      </c>
      <c r="B23" s="165"/>
      <c r="C23" s="165"/>
      <c r="D23" s="169"/>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25">
      <c r="A24" s="165"/>
      <c r="B24" s="165"/>
      <c r="C24" s="165"/>
      <c r="D24" s="169"/>
      <c r="E24" s="154">
        <v>15000</v>
      </c>
      <c r="F24" s="155">
        <v>15000</v>
      </c>
      <c r="G24" s="155">
        <v>15000</v>
      </c>
      <c r="H24" s="155">
        <v>15000</v>
      </c>
      <c r="I24" s="155">
        <v>15000</v>
      </c>
      <c r="J24" s="155">
        <v>15000</v>
      </c>
      <c r="K24" s="155">
        <v>15000</v>
      </c>
      <c r="L24" s="155">
        <v>15000</v>
      </c>
      <c r="M24" s="155">
        <v>15000</v>
      </c>
      <c r="N24" s="155">
        <v>15000</v>
      </c>
      <c r="O24" s="155">
        <v>15000</v>
      </c>
      <c r="P24" s="156">
        <v>15000</v>
      </c>
      <c r="Q24" s="90" t="s">
        <v>23</v>
      </c>
      <c r="R24" s="35"/>
      <c r="S24" s="35"/>
      <c r="T24" s="35"/>
      <c r="U24" s="35"/>
      <c r="V24" s="35"/>
      <c r="W24" s="35"/>
      <c r="X24" s="35"/>
      <c r="Y24" s="35"/>
      <c r="Z24" s="35"/>
    </row>
    <row r="25" spans="1:26" s="147" customFormat="1" ht="33" customHeight="1" x14ac:dyDescent="0.25">
      <c r="A25" s="157" t="s">
        <v>173</v>
      </c>
      <c r="B25" s="158"/>
      <c r="C25" s="158"/>
      <c r="D25" s="158"/>
      <c r="E25" s="159" t="s">
        <v>146</v>
      </c>
      <c r="F25" s="160"/>
      <c r="G25" s="160"/>
      <c r="H25" s="160"/>
      <c r="I25" s="160"/>
      <c r="J25" s="160"/>
      <c r="K25" s="160"/>
      <c r="L25" s="160"/>
      <c r="M25" s="160"/>
      <c r="N25" s="160"/>
      <c r="O25" s="160"/>
      <c r="P25" s="161"/>
      <c r="Q25" s="93" t="s">
        <v>23</v>
      </c>
      <c r="R25" s="35"/>
      <c r="S25" s="35"/>
      <c r="T25" s="35"/>
      <c r="U25" s="35"/>
      <c r="V25" s="35"/>
      <c r="W25" s="35"/>
      <c r="X25" s="35"/>
      <c r="Y25" s="35"/>
      <c r="Z25" s="35"/>
    </row>
    <row r="26" spans="1:26" ht="40.9" customHeight="1" x14ac:dyDescent="0.25">
      <c r="A26" s="164" t="s">
        <v>136</v>
      </c>
      <c r="B26" s="165"/>
      <c r="C26" s="165"/>
      <c r="D26" s="169"/>
      <c r="E26" s="170">
        <v>4647</v>
      </c>
      <c r="F26" s="171"/>
      <c r="G26" s="171"/>
      <c r="H26" s="171"/>
      <c r="I26" s="171"/>
      <c r="J26" s="171"/>
      <c r="K26" s="171"/>
      <c r="L26" s="171"/>
      <c r="M26" s="171"/>
      <c r="N26" s="171"/>
      <c r="O26" s="171"/>
      <c r="P26" s="172"/>
      <c r="Q26" s="90" t="s">
        <v>23</v>
      </c>
      <c r="R26" s="35"/>
      <c r="S26" s="35"/>
      <c r="T26" s="35"/>
      <c r="U26" s="35"/>
      <c r="V26" s="35"/>
      <c r="W26" s="35"/>
      <c r="X26" s="35"/>
      <c r="Y26" s="35"/>
      <c r="Z26" s="35"/>
    </row>
    <row r="27" spans="1:26" ht="48.6" customHeight="1" x14ac:dyDescent="0.25">
      <c r="A27" s="173" t="s">
        <v>166</v>
      </c>
      <c r="B27" s="174"/>
      <c r="C27" s="174"/>
      <c r="D27" s="175"/>
      <c r="E27" s="176">
        <v>300000</v>
      </c>
      <c r="F27" s="177"/>
      <c r="G27" s="177"/>
      <c r="H27" s="177"/>
      <c r="I27" s="177"/>
      <c r="J27" s="177"/>
      <c r="K27" s="177"/>
      <c r="L27" s="177"/>
      <c r="M27" s="177"/>
      <c r="N27" s="177"/>
      <c r="O27" s="177"/>
      <c r="P27" s="178"/>
      <c r="Q27" s="23" t="s">
        <v>23</v>
      </c>
      <c r="R27" s="35"/>
      <c r="S27" s="35"/>
      <c r="T27" s="35"/>
      <c r="U27" s="35"/>
      <c r="V27" s="35"/>
      <c r="W27" s="35"/>
      <c r="X27" s="35"/>
      <c r="Y27" s="35"/>
      <c r="Z27" s="35"/>
    </row>
    <row r="28" spans="1:26" ht="24" customHeight="1" x14ac:dyDescent="0.25">
      <c r="A28" s="164" t="s">
        <v>141</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25">
      <c r="A29" s="165"/>
      <c r="B29" s="165"/>
      <c r="C29" s="165"/>
      <c r="D29" s="165"/>
      <c r="E29" s="33">
        <v>13372.857310918409</v>
      </c>
      <c r="F29" s="33">
        <v>18994.433913543515</v>
      </c>
      <c r="G29" s="33">
        <v>17102.142444175835</v>
      </c>
      <c r="H29" s="33">
        <v>14278.59171372751</v>
      </c>
      <c r="I29" s="33">
        <v>14209.145610002393</v>
      </c>
      <c r="J29" s="33">
        <v>12597.444639623816</v>
      </c>
      <c r="K29" s="33">
        <v>10520.339472013333</v>
      </c>
      <c r="L29" s="33">
        <v>11607.221351917662</v>
      </c>
      <c r="M29" s="33">
        <v>12392.82212099756</v>
      </c>
      <c r="N29" s="33">
        <v>9452.9289866475447</v>
      </c>
      <c r="O29" s="33">
        <v>10671.296775214558</v>
      </c>
      <c r="P29" s="33">
        <v>10152.964370474985</v>
      </c>
      <c r="Q29" s="23" t="s">
        <v>23</v>
      </c>
      <c r="R29" s="35"/>
      <c r="S29" s="35"/>
      <c r="T29" s="35"/>
      <c r="U29" s="35"/>
      <c r="V29" s="35"/>
      <c r="W29" s="35"/>
      <c r="X29" s="35"/>
      <c r="Y29" s="35"/>
      <c r="Z29" s="35"/>
    </row>
    <row r="30" spans="1:26" ht="39.6" customHeight="1" x14ac:dyDescent="0.25">
      <c r="A30" s="164" t="s">
        <v>142</v>
      </c>
      <c r="B30" s="165"/>
      <c r="C30" s="165"/>
      <c r="D30" s="165"/>
      <c r="E30" s="179">
        <v>19763</v>
      </c>
      <c r="F30" s="180"/>
      <c r="G30" s="180"/>
      <c r="H30" s="180"/>
      <c r="I30" s="180"/>
      <c r="J30" s="180"/>
      <c r="K30" s="180"/>
      <c r="L30" s="180"/>
      <c r="M30" s="180"/>
      <c r="N30" s="180"/>
      <c r="O30" s="180"/>
      <c r="P30" s="181"/>
      <c r="Q30" s="23" t="s">
        <v>23</v>
      </c>
      <c r="R30" s="35"/>
      <c r="S30" s="35"/>
      <c r="T30" s="35"/>
      <c r="U30" s="35"/>
      <c r="V30" s="35"/>
      <c r="W30" s="35"/>
      <c r="X30" s="35"/>
      <c r="Y30" s="35"/>
      <c r="Z30" s="35"/>
    </row>
    <row r="31" spans="1:26" ht="24" customHeight="1" x14ac:dyDescent="0.25">
      <c r="A31" s="162" t="s">
        <v>143</v>
      </c>
      <c r="B31" s="163"/>
      <c r="C31" s="163"/>
      <c r="D31" s="163"/>
      <c r="E31" s="102" t="s">
        <v>11</v>
      </c>
      <c r="F31" s="102" t="s">
        <v>12</v>
      </c>
      <c r="G31" s="102" t="s">
        <v>13</v>
      </c>
      <c r="H31" s="102" t="s">
        <v>14</v>
      </c>
      <c r="I31" s="102" t="s">
        <v>15</v>
      </c>
      <c r="J31" s="102" t="s">
        <v>16</v>
      </c>
      <c r="K31" s="102" t="s">
        <v>17</v>
      </c>
      <c r="L31" s="102" t="s">
        <v>18</v>
      </c>
      <c r="M31" s="102" t="s">
        <v>19</v>
      </c>
      <c r="N31" s="102" t="s">
        <v>20</v>
      </c>
      <c r="O31" s="102" t="s">
        <v>21</v>
      </c>
      <c r="P31" s="102" t="s">
        <v>22</v>
      </c>
      <c r="Q31" s="23"/>
      <c r="R31" s="35"/>
      <c r="S31" s="35"/>
      <c r="T31" s="35"/>
      <c r="U31" s="35"/>
      <c r="V31" s="35"/>
      <c r="W31" s="35"/>
      <c r="X31" s="35"/>
      <c r="Y31" s="35"/>
      <c r="Z31" s="35"/>
    </row>
    <row r="32" spans="1:26" ht="24" customHeight="1" x14ac:dyDescent="0.25">
      <c r="A32" s="163"/>
      <c r="B32" s="163"/>
      <c r="C32" s="163"/>
      <c r="D32" s="163"/>
      <c r="E32" s="33">
        <v>20000</v>
      </c>
      <c r="F32" s="33">
        <v>20000</v>
      </c>
      <c r="G32" s="33">
        <v>20000</v>
      </c>
      <c r="H32" s="33">
        <v>20000</v>
      </c>
      <c r="I32" s="33">
        <v>20000</v>
      </c>
      <c r="J32" s="33">
        <v>20000</v>
      </c>
      <c r="K32" s="33">
        <v>20000</v>
      </c>
      <c r="L32" s="33">
        <v>20000</v>
      </c>
      <c r="M32" s="33">
        <v>20000</v>
      </c>
      <c r="N32" s="33">
        <v>20000</v>
      </c>
      <c r="O32" s="33">
        <v>20000</v>
      </c>
      <c r="P32" s="33">
        <v>20000</v>
      </c>
      <c r="Q32" s="23" t="s">
        <v>23</v>
      </c>
      <c r="R32" s="35"/>
      <c r="S32" s="35"/>
      <c r="T32" s="35"/>
      <c r="U32" s="35"/>
      <c r="V32" s="35"/>
      <c r="W32" s="35"/>
      <c r="X32" s="35"/>
      <c r="Y32" s="35"/>
      <c r="Z32" s="35"/>
    </row>
    <row r="33" spans="1:26" ht="24" customHeight="1" x14ac:dyDescent="0.25">
      <c r="A33" s="164" t="s">
        <v>81</v>
      </c>
      <c r="B33" s="165"/>
      <c r="C33" s="165"/>
      <c r="D33" s="165"/>
      <c r="E33" s="102" t="s">
        <v>11</v>
      </c>
      <c r="F33" s="102" t="s">
        <v>12</v>
      </c>
      <c r="G33" s="102" t="s">
        <v>13</v>
      </c>
      <c r="H33" s="102" t="s">
        <v>14</v>
      </c>
      <c r="I33" s="102" t="s">
        <v>15</v>
      </c>
      <c r="J33" s="102" t="s">
        <v>16</v>
      </c>
      <c r="K33" s="102" t="s">
        <v>17</v>
      </c>
      <c r="L33" s="102" t="s">
        <v>18</v>
      </c>
      <c r="M33" s="102" t="s">
        <v>19</v>
      </c>
      <c r="N33" s="102" t="s">
        <v>20</v>
      </c>
      <c r="O33" s="102" t="s">
        <v>21</v>
      </c>
      <c r="P33" s="102" t="s">
        <v>22</v>
      </c>
      <c r="Q33" s="23"/>
      <c r="R33" s="35"/>
      <c r="S33" s="35"/>
      <c r="T33" s="35"/>
      <c r="U33" s="35"/>
      <c r="V33" s="35"/>
      <c r="W33" s="35"/>
      <c r="X33" s="35"/>
      <c r="Y33" s="35"/>
      <c r="Z33" s="35"/>
    </row>
    <row r="34" spans="1:26" ht="24" customHeight="1" x14ac:dyDescent="0.25">
      <c r="A34" s="165"/>
      <c r="B34" s="165"/>
      <c r="C34" s="165"/>
      <c r="D34" s="165"/>
      <c r="E34" s="33">
        <v>9382</v>
      </c>
      <c r="F34" s="33">
        <v>18547</v>
      </c>
      <c r="G34" s="33">
        <v>21364</v>
      </c>
      <c r="H34" s="33">
        <v>8187</v>
      </c>
      <c r="I34" s="33">
        <v>6849</v>
      </c>
      <c r="J34" s="33">
        <v>5929</v>
      </c>
      <c r="K34" s="33">
        <v>5450</v>
      </c>
      <c r="L34" s="33">
        <v>6639</v>
      </c>
      <c r="M34" s="33">
        <v>7272</v>
      </c>
      <c r="N34" s="33">
        <v>5300</v>
      </c>
      <c r="O34" s="33">
        <v>6520</v>
      </c>
      <c r="P34" s="33">
        <v>5933</v>
      </c>
      <c r="Q34" s="23" t="s">
        <v>23</v>
      </c>
      <c r="R34" s="35"/>
      <c r="S34" s="35"/>
      <c r="T34" s="35"/>
      <c r="U34" s="35"/>
      <c r="V34" s="35"/>
      <c r="W34" s="35"/>
      <c r="X34" s="35"/>
      <c r="Y34" s="35"/>
      <c r="Z34" s="35"/>
    </row>
    <row r="35" spans="1:26" ht="24" customHeight="1" x14ac:dyDescent="0.25">
      <c r="A35" s="165" t="s">
        <v>10</v>
      </c>
      <c r="B35" s="165"/>
      <c r="C35" s="165"/>
      <c r="D35" s="165"/>
      <c r="E35" s="166">
        <v>9364</v>
      </c>
      <c r="F35" s="167"/>
      <c r="G35" s="167"/>
      <c r="H35" s="167"/>
      <c r="I35" s="167"/>
      <c r="J35" s="167"/>
      <c r="K35" s="167"/>
      <c r="L35" s="167"/>
      <c r="M35" s="167"/>
      <c r="N35" s="167"/>
      <c r="O35" s="167"/>
      <c r="P35" s="168"/>
      <c r="Q35" s="23" t="s">
        <v>23</v>
      </c>
      <c r="R35" s="35"/>
      <c r="S35" s="35"/>
      <c r="T35" s="35"/>
      <c r="U35" s="35"/>
      <c r="V35" s="35"/>
      <c r="W35" s="35"/>
      <c r="X35" s="35"/>
      <c r="Y35" s="35"/>
      <c r="Z35" s="35"/>
    </row>
    <row r="36" spans="1:26" x14ac:dyDescent="0.25">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35" t="s">
        <v>159</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25">
      <c r="A38" s="35"/>
      <c r="B38" s="87" t="s">
        <v>160</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58</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101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35" t="s">
        <v>155</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t="s">
        <v>154</v>
      </c>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35" t="s">
        <v>100</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35" t="s">
        <v>158</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99</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sheetData>
  <sheetProtection algorithmName="SHA-512" hashValue="FRAOvxl6X3lVFAAhmDzKKpJL4BH/Sr3Z/5pHwMqGRl54Nat4Bvdgl09T17S6zteOLn9qkrE2W7AEMBLPFPCVfg==" saltValue="Ce6QyX/HofIb+PLUSPWwyw==" spinCount="100000" sheet="1" objects="1" scenarios="1"/>
  <dataConsolidate/>
  <mergeCells count="37">
    <mergeCell ref="A2:B2"/>
    <mergeCell ref="A4:Q4"/>
    <mergeCell ref="A6:Q6"/>
    <mergeCell ref="M11:Q11"/>
    <mergeCell ref="A12:D12"/>
    <mergeCell ref="E12:P12"/>
    <mergeCell ref="A13:D13"/>
    <mergeCell ref="E13:P13"/>
    <mergeCell ref="A14:D14"/>
    <mergeCell ref="E14:P14"/>
    <mergeCell ref="A15:D15"/>
    <mergeCell ref="E15:P15"/>
    <mergeCell ref="A23:D24"/>
    <mergeCell ref="A16:D16"/>
    <mergeCell ref="E16:P16"/>
    <mergeCell ref="A17:D17"/>
    <mergeCell ref="E17:P17"/>
    <mergeCell ref="A18:D18"/>
    <mergeCell ref="E18:P18"/>
    <mergeCell ref="A19:D19"/>
    <mergeCell ref="E19:P19"/>
    <mergeCell ref="A20:D21"/>
    <mergeCell ref="A22:D22"/>
    <mergeCell ref="E22:P22"/>
    <mergeCell ref="A25:D25"/>
    <mergeCell ref="E25:P25"/>
    <mergeCell ref="A31:D32"/>
    <mergeCell ref="A33:D34"/>
    <mergeCell ref="A35:D35"/>
    <mergeCell ref="E35:P35"/>
    <mergeCell ref="A26:D26"/>
    <mergeCell ref="E26:P26"/>
    <mergeCell ref="A27:D27"/>
    <mergeCell ref="E27:P27"/>
    <mergeCell ref="A28:D29"/>
    <mergeCell ref="A30:D30"/>
    <mergeCell ref="E30:P30"/>
  </mergeCells>
  <phoneticPr fontId="2"/>
  <conditionalFormatting sqref="E35:P35">
    <cfRule type="cellIs" dxfId="44" priority="1" operator="lessThan">
      <formula>1000</formula>
    </cfRule>
    <cfRule type="cellIs" dxfId="43" priority="2" operator="greaterThan">
      <formula>#REF!</formula>
    </cfRule>
  </conditionalFormatting>
  <pageMargins left="0.11811023622047245" right="0.11811023622047245" top="0.35433070866141736" bottom="0.35433070866141736"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0</xdr:col>
                    <xdr:colOff>161925</xdr:colOff>
                    <xdr:row>7</xdr:row>
                    <xdr:rowOff>152400</xdr:rowOff>
                  </from>
                  <to>
                    <xdr:col>1</xdr:col>
                    <xdr:colOff>95250</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1DCA8-0BF1-4E3E-85ED-072B6A85B108}">
  <sheetPr codeName="Sheet17">
    <tabColor rgb="FFFF0000"/>
    <pageSetUpPr fitToPage="1"/>
  </sheetPr>
  <dimension ref="A1:Q34"/>
  <sheetViews>
    <sheetView zoomScale="70" zoomScaleNormal="70" workbookViewId="0">
      <selection activeCell="E10" sqref="E10:P11"/>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6" t="s">
        <v>66</v>
      </c>
      <c r="B1" s="36"/>
      <c r="C1" s="36"/>
      <c r="D1" s="36"/>
      <c r="E1" s="36"/>
      <c r="F1" s="37" t="s">
        <v>68</v>
      </c>
      <c r="G1" s="37"/>
      <c r="H1" s="37"/>
      <c r="I1" s="38" t="s">
        <v>67</v>
      </c>
    </row>
    <row r="2" spans="1:17" ht="16.5" x14ac:dyDescent="0.25">
      <c r="A2" s="257" t="s">
        <v>0</v>
      </c>
      <c r="B2" s="258"/>
      <c r="C2" s="7"/>
      <c r="D2" s="7"/>
      <c r="E2" s="7"/>
      <c r="F2" s="7"/>
      <c r="G2" s="7"/>
      <c r="H2" s="7"/>
      <c r="I2" s="7"/>
      <c r="J2" s="7"/>
      <c r="K2" s="7"/>
      <c r="L2" s="7"/>
      <c r="M2" s="7"/>
      <c r="N2" s="7"/>
      <c r="O2" s="7"/>
      <c r="P2" s="7"/>
      <c r="Q2" s="7"/>
    </row>
    <row r="3" spans="1:17" ht="16.5" x14ac:dyDescent="0.25">
      <c r="A3" s="26"/>
      <c r="B3" s="26"/>
      <c r="C3" s="7"/>
      <c r="D3" s="7"/>
      <c r="E3" s="7"/>
      <c r="F3" s="7"/>
      <c r="G3" s="7"/>
      <c r="H3" s="7"/>
      <c r="I3" s="7"/>
      <c r="J3" s="7"/>
      <c r="K3" s="7"/>
      <c r="L3" s="7"/>
      <c r="M3" s="7"/>
      <c r="N3" s="7"/>
      <c r="O3" s="7"/>
      <c r="P3" s="7"/>
      <c r="Q3" s="7"/>
    </row>
    <row r="4" spans="1:17" ht="16.5" x14ac:dyDescent="0.25">
      <c r="A4" s="259" t="s">
        <v>162</v>
      </c>
      <c r="B4" s="259"/>
      <c r="C4" s="259"/>
      <c r="D4" s="259"/>
      <c r="E4" s="259"/>
      <c r="F4" s="259"/>
      <c r="G4" s="259"/>
      <c r="H4" s="259"/>
      <c r="I4" s="259"/>
      <c r="J4" s="259"/>
      <c r="K4" s="259"/>
      <c r="L4" s="259"/>
      <c r="M4" s="259"/>
      <c r="N4" s="259"/>
      <c r="O4" s="259"/>
      <c r="P4" s="259"/>
      <c r="Q4" s="259"/>
    </row>
    <row r="5" spans="1:17" ht="16.5" x14ac:dyDescent="0.25">
      <c r="A5" s="7"/>
      <c r="B5" s="7"/>
      <c r="C5" s="7"/>
      <c r="D5" s="7"/>
      <c r="E5" s="7"/>
      <c r="F5" s="7"/>
      <c r="G5" s="7"/>
      <c r="H5" s="7"/>
      <c r="I5" s="7"/>
      <c r="J5" s="7"/>
      <c r="K5" s="7"/>
      <c r="L5" s="7"/>
      <c r="M5" s="7"/>
      <c r="N5" s="7"/>
      <c r="O5" s="7"/>
      <c r="P5" s="7"/>
      <c r="Q5" s="7"/>
    </row>
    <row r="6" spans="1:17" ht="16.5" x14ac:dyDescent="0.25">
      <c r="A6" s="259" t="s">
        <v>40</v>
      </c>
      <c r="B6" s="259"/>
      <c r="C6" s="259"/>
      <c r="D6" s="259"/>
      <c r="E6" s="259"/>
      <c r="F6" s="259"/>
      <c r="G6" s="259"/>
      <c r="H6" s="259"/>
      <c r="I6" s="259"/>
      <c r="J6" s="259"/>
      <c r="K6" s="259"/>
      <c r="L6" s="259"/>
      <c r="M6" s="259"/>
      <c r="N6" s="259"/>
      <c r="O6" s="259"/>
      <c r="P6" s="259"/>
      <c r="Q6" s="259"/>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200" t="s">
        <v>75</v>
      </c>
      <c r="N8" s="200"/>
      <c r="O8" s="200"/>
      <c r="P8" s="200"/>
      <c r="Q8" s="200"/>
    </row>
    <row r="9" spans="1:17" ht="24" customHeight="1" x14ac:dyDescent="0.25">
      <c r="A9" s="165" t="s">
        <v>1</v>
      </c>
      <c r="B9" s="165"/>
      <c r="C9" s="165"/>
      <c r="D9" s="165"/>
      <c r="E9" s="169" t="s">
        <v>24</v>
      </c>
      <c r="F9" s="188"/>
      <c r="G9" s="188"/>
      <c r="H9" s="188"/>
      <c r="I9" s="188"/>
      <c r="J9" s="188"/>
      <c r="K9" s="188"/>
      <c r="L9" s="188"/>
      <c r="M9" s="188"/>
      <c r="N9" s="188"/>
      <c r="O9" s="188"/>
      <c r="P9" s="260"/>
      <c r="Q9" s="102" t="s">
        <v>2</v>
      </c>
    </row>
    <row r="10" spans="1:17" ht="24" customHeight="1" x14ac:dyDescent="0.25">
      <c r="A10" s="165" t="s">
        <v>3</v>
      </c>
      <c r="B10" s="165"/>
      <c r="C10" s="165"/>
      <c r="D10" s="165"/>
      <c r="E10" s="261">
        <f>'（実需給2025年度以降で使用）合計'!E13:P13</f>
        <v>0</v>
      </c>
      <c r="F10" s="262"/>
      <c r="G10" s="262"/>
      <c r="H10" s="262"/>
      <c r="I10" s="262"/>
      <c r="J10" s="262"/>
      <c r="K10" s="262"/>
      <c r="L10" s="262"/>
      <c r="M10" s="262"/>
      <c r="N10" s="262"/>
      <c r="O10" s="262"/>
      <c r="P10" s="263"/>
      <c r="Q10" s="5"/>
    </row>
    <row r="11" spans="1:17" ht="30" customHeight="1" x14ac:dyDescent="0.25">
      <c r="A11" s="268" t="s">
        <v>4</v>
      </c>
      <c r="B11" s="268"/>
      <c r="C11" s="268"/>
      <c r="D11" s="268"/>
      <c r="E11" s="269" t="s">
        <v>110</v>
      </c>
      <c r="F11" s="270"/>
      <c r="G11" s="270"/>
      <c r="H11" s="270"/>
      <c r="I11" s="270"/>
      <c r="J11" s="270"/>
      <c r="K11" s="270"/>
      <c r="L11" s="270"/>
      <c r="M11" s="270"/>
      <c r="N11" s="270"/>
      <c r="O11" s="270"/>
      <c r="P11" s="271"/>
      <c r="Q11" s="114"/>
    </row>
    <row r="12" spans="1:17" ht="24" customHeight="1" x14ac:dyDescent="0.25">
      <c r="A12" s="264" t="s">
        <v>5</v>
      </c>
      <c r="B12" s="264"/>
      <c r="C12" s="264"/>
      <c r="D12" s="264"/>
      <c r="E12" s="272" t="e">
        <f>IF(#REF!&gt;0,#REF!&amp; ",","")&amp;IF(#REF!&gt;0,#REF!&amp; ",","")&amp;IF(#REF!&gt;0,#REF!,"")</f>
        <v>#REF!</v>
      </c>
      <c r="F12" s="273"/>
      <c r="G12" s="273"/>
      <c r="H12" s="273"/>
      <c r="I12" s="273"/>
      <c r="J12" s="273"/>
      <c r="K12" s="273"/>
      <c r="L12" s="273"/>
      <c r="M12" s="273"/>
      <c r="N12" s="273"/>
      <c r="O12" s="273"/>
      <c r="P12" s="274"/>
      <c r="Q12" s="114"/>
    </row>
    <row r="13" spans="1:17" ht="24" customHeight="1" x14ac:dyDescent="0.25">
      <c r="A13" s="264" t="s">
        <v>6</v>
      </c>
      <c r="B13" s="264"/>
      <c r="C13" s="264"/>
      <c r="D13" s="264"/>
      <c r="E13" s="269"/>
      <c r="F13" s="270"/>
      <c r="G13" s="270"/>
      <c r="H13" s="270"/>
      <c r="I13" s="270"/>
      <c r="J13" s="270"/>
      <c r="K13" s="270"/>
      <c r="L13" s="270"/>
      <c r="M13" s="270"/>
      <c r="N13" s="270"/>
      <c r="O13" s="270"/>
      <c r="P13" s="271"/>
      <c r="Q13" s="114"/>
    </row>
    <row r="14" spans="1:17" ht="24" customHeight="1" x14ac:dyDescent="0.25">
      <c r="A14" s="264" t="s">
        <v>7</v>
      </c>
      <c r="B14" s="264"/>
      <c r="C14" s="264"/>
      <c r="D14" s="264"/>
      <c r="E14" s="265" t="s">
        <v>51</v>
      </c>
      <c r="F14" s="266"/>
      <c r="G14" s="266"/>
      <c r="H14" s="266"/>
      <c r="I14" s="266"/>
      <c r="J14" s="266"/>
      <c r="K14" s="266"/>
      <c r="L14" s="266"/>
      <c r="M14" s="266"/>
      <c r="N14" s="266"/>
      <c r="O14" s="266"/>
      <c r="P14" s="267"/>
      <c r="Q14" s="115" t="s">
        <v>23</v>
      </c>
    </row>
    <row r="15" spans="1:17" ht="24" customHeight="1" x14ac:dyDescent="0.25">
      <c r="A15" s="264" t="s">
        <v>41</v>
      </c>
      <c r="B15" s="264"/>
      <c r="C15" s="264"/>
      <c r="D15" s="264"/>
      <c r="E15" s="265" t="s">
        <v>51</v>
      </c>
      <c r="F15" s="266"/>
      <c r="G15" s="266"/>
      <c r="H15" s="266"/>
      <c r="I15" s="266"/>
      <c r="J15" s="266"/>
      <c r="K15" s="266"/>
      <c r="L15" s="266"/>
      <c r="M15" s="266"/>
      <c r="N15" s="266"/>
      <c r="O15" s="266"/>
      <c r="P15" s="267"/>
      <c r="Q15" s="115" t="s">
        <v>23</v>
      </c>
    </row>
    <row r="16" spans="1:17" ht="24" customHeight="1" x14ac:dyDescent="0.25">
      <c r="A16" s="264" t="s">
        <v>42</v>
      </c>
      <c r="B16" s="264"/>
      <c r="C16" s="264"/>
      <c r="D16" s="264"/>
      <c r="E16" s="265" t="s">
        <v>51</v>
      </c>
      <c r="F16" s="266"/>
      <c r="G16" s="266"/>
      <c r="H16" s="266"/>
      <c r="I16" s="266"/>
      <c r="J16" s="266"/>
      <c r="K16" s="266"/>
      <c r="L16" s="266"/>
      <c r="M16" s="266"/>
      <c r="N16" s="266"/>
      <c r="O16" s="266"/>
      <c r="P16" s="267"/>
      <c r="Q16" s="115" t="s">
        <v>23</v>
      </c>
    </row>
    <row r="17" spans="1:17" ht="24" customHeight="1" x14ac:dyDescent="0.25">
      <c r="A17" s="264" t="s">
        <v>8</v>
      </c>
      <c r="B17" s="264"/>
      <c r="C17" s="264"/>
      <c r="D17" s="264"/>
      <c r="E17" s="115" t="s">
        <v>11</v>
      </c>
      <c r="F17" s="115" t="s">
        <v>12</v>
      </c>
      <c r="G17" s="115" t="s">
        <v>13</v>
      </c>
      <c r="H17" s="115" t="s">
        <v>14</v>
      </c>
      <c r="I17" s="115" t="s">
        <v>15</v>
      </c>
      <c r="J17" s="115" t="s">
        <v>16</v>
      </c>
      <c r="K17" s="115" t="s">
        <v>17</v>
      </c>
      <c r="L17" s="115" t="s">
        <v>18</v>
      </c>
      <c r="M17" s="115" t="s">
        <v>19</v>
      </c>
      <c r="N17" s="115" t="s">
        <v>20</v>
      </c>
      <c r="O17" s="115" t="s">
        <v>21</v>
      </c>
      <c r="P17" s="115" t="s">
        <v>22</v>
      </c>
      <c r="Q17" s="114"/>
    </row>
    <row r="18" spans="1:17" ht="24" customHeight="1" x14ac:dyDescent="0.25">
      <c r="A18" s="264"/>
      <c r="B18" s="264"/>
      <c r="C18" s="264"/>
      <c r="D18" s="264"/>
      <c r="E18" s="116" t="e">
        <f>#REF!+#REF!+#REF!</f>
        <v>#REF!</v>
      </c>
      <c r="F18" s="116" t="e">
        <f>#REF!+#REF!+#REF!</f>
        <v>#REF!</v>
      </c>
      <c r="G18" s="116" t="e">
        <f>#REF!+#REF!+#REF!</f>
        <v>#REF!</v>
      </c>
      <c r="H18" s="116" t="e">
        <f>#REF!+#REF!+#REF!</f>
        <v>#REF!</v>
      </c>
      <c r="I18" s="116" t="e">
        <f>#REF!+#REF!+#REF!</f>
        <v>#REF!</v>
      </c>
      <c r="J18" s="116" t="e">
        <f>#REF!+#REF!+#REF!</f>
        <v>#REF!</v>
      </c>
      <c r="K18" s="116" t="e">
        <f>#REF!+#REF!+#REF!</f>
        <v>#REF!</v>
      </c>
      <c r="L18" s="116" t="e">
        <f>#REF!+#REF!+#REF!</f>
        <v>#REF!</v>
      </c>
      <c r="M18" s="116" t="e">
        <f>#REF!+#REF!+#REF!</f>
        <v>#REF!</v>
      </c>
      <c r="N18" s="116" t="e">
        <f>#REF!+#REF!+#REF!</f>
        <v>#REF!</v>
      </c>
      <c r="O18" s="116" t="e">
        <f>#REF!+#REF!+#REF!</f>
        <v>#REF!</v>
      </c>
      <c r="P18" s="116" t="e">
        <f>#REF!+#REF!+#REF!</f>
        <v>#REF!</v>
      </c>
      <c r="Q18" s="115" t="s">
        <v>23</v>
      </c>
    </row>
    <row r="19" spans="1:17" ht="24" customHeight="1" x14ac:dyDescent="0.25">
      <c r="A19" s="264" t="s">
        <v>9</v>
      </c>
      <c r="B19" s="264"/>
      <c r="C19" s="264"/>
      <c r="D19" s="264"/>
      <c r="E19" s="278" t="e">
        <f>#REF!+#REF!+#REF!</f>
        <v>#REF!</v>
      </c>
      <c r="F19" s="279"/>
      <c r="G19" s="279"/>
      <c r="H19" s="279"/>
      <c r="I19" s="279"/>
      <c r="J19" s="279"/>
      <c r="K19" s="279"/>
      <c r="L19" s="279"/>
      <c r="M19" s="279"/>
      <c r="N19" s="279"/>
      <c r="O19" s="279"/>
      <c r="P19" s="280"/>
      <c r="Q19" s="115" t="s">
        <v>23</v>
      </c>
    </row>
    <row r="20" spans="1:17" ht="24" customHeight="1" x14ac:dyDescent="0.25">
      <c r="A20" s="165" t="s">
        <v>131</v>
      </c>
      <c r="B20" s="165"/>
      <c r="C20" s="165"/>
      <c r="D20" s="165"/>
      <c r="E20" s="102" t="s">
        <v>11</v>
      </c>
      <c r="F20" s="102" t="s">
        <v>12</v>
      </c>
      <c r="G20" s="102" t="s">
        <v>13</v>
      </c>
      <c r="H20" s="102" t="s">
        <v>14</v>
      </c>
      <c r="I20" s="102" t="s">
        <v>15</v>
      </c>
      <c r="J20" s="102" t="s">
        <v>16</v>
      </c>
      <c r="K20" s="102" t="s">
        <v>17</v>
      </c>
      <c r="L20" s="102" t="s">
        <v>18</v>
      </c>
      <c r="M20" s="102" t="s">
        <v>19</v>
      </c>
      <c r="N20" s="102" t="s">
        <v>20</v>
      </c>
      <c r="O20" s="102" t="s">
        <v>21</v>
      </c>
      <c r="P20" s="102" t="s">
        <v>22</v>
      </c>
      <c r="Q20" s="5"/>
    </row>
    <row r="21" spans="1:17" ht="24" customHeight="1" x14ac:dyDescent="0.25">
      <c r="A21" s="165"/>
      <c r="B21" s="165"/>
      <c r="C21" s="165"/>
      <c r="D21" s="165"/>
      <c r="E21" s="117">
        <f>'（実需給2025年度以降で使用）合計'!E24</f>
        <v>0</v>
      </c>
      <c r="F21" s="117">
        <f>'（実需給2025年度以降で使用）合計'!F24</f>
        <v>0</v>
      </c>
      <c r="G21" s="117">
        <f>'（実需給2025年度以降で使用）合計'!G24</f>
        <v>0</v>
      </c>
      <c r="H21" s="117">
        <f>'（実需給2025年度以降で使用）合計'!H24</f>
        <v>0</v>
      </c>
      <c r="I21" s="117">
        <f>'（実需給2025年度以降で使用）合計'!I24</f>
        <v>0</v>
      </c>
      <c r="J21" s="117">
        <f>'（実需給2025年度以降で使用）合計'!J24</f>
        <v>0</v>
      </c>
      <c r="K21" s="117">
        <f>'（実需給2025年度以降で使用）合計'!K24</f>
        <v>0</v>
      </c>
      <c r="L21" s="117">
        <f>'（実需給2025年度以降で使用）合計'!L24</f>
        <v>0</v>
      </c>
      <c r="M21" s="117">
        <f>'（実需給2025年度以降で使用）合計'!M24</f>
        <v>0</v>
      </c>
      <c r="N21" s="117">
        <f>'（実需給2025年度以降で使用）合計'!N24</f>
        <v>0</v>
      </c>
      <c r="O21" s="117">
        <f>'（実需給2025年度以降で使用）合計'!O24</f>
        <v>0</v>
      </c>
      <c r="P21" s="117">
        <f>'（実需給2025年度以降で使用）合計'!P24</f>
        <v>0</v>
      </c>
      <c r="Q21" s="23" t="s">
        <v>23</v>
      </c>
    </row>
    <row r="22" spans="1:17" ht="24" customHeight="1" x14ac:dyDescent="0.25">
      <c r="A22" s="264" t="s">
        <v>10</v>
      </c>
      <c r="B22" s="264"/>
      <c r="C22" s="264"/>
      <c r="D22" s="264"/>
      <c r="E22" s="275" t="e">
        <f>#REF!+#REF!+#REF!</f>
        <v>#REF!</v>
      </c>
      <c r="F22" s="276"/>
      <c r="G22" s="276"/>
      <c r="H22" s="276"/>
      <c r="I22" s="276"/>
      <c r="J22" s="276"/>
      <c r="K22" s="276"/>
      <c r="L22" s="276"/>
      <c r="M22" s="276"/>
      <c r="N22" s="276"/>
      <c r="O22" s="276"/>
      <c r="P22" s="277"/>
      <c r="Q22" s="115" t="s">
        <v>23</v>
      </c>
    </row>
    <row r="23" spans="1:17" x14ac:dyDescent="0.25">
      <c r="A23" s="1" t="s">
        <v>25</v>
      </c>
    </row>
    <row r="24" spans="1:17" x14ac:dyDescent="0.25">
      <c r="A24" s="1" t="s">
        <v>130</v>
      </c>
    </row>
    <row r="25" spans="1:17" x14ac:dyDescent="0.25">
      <c r="B25" s="1" t="s">
        <v>129</v>
      </c>
    </row>
    <row r="26" spans="1:17" x14ac:dyDescent="0.25">
      <c r="B26" s="1" t="s">
        <v>59</v>
      </c>
    </row>
    <row r="27" spans="1:17" x14ac:dyDescent="0.25">
      <c r="B27" s="34" t="s">
        <v>58</v>
      </c>
    </row>
    <row r="28" spans="1:17" x14ac:dyDescent="0.25">
      <c r="B28" s="1" t="s">
        <v>56</v>
      </c>
    </row>
    <row r="29" spans="1:17" x14ac:dyDescent="0.25">
      <c r="B29" s="34" t="s">
        <v>74</v>
      </c>
    </row>
    <row r="30" spans="1:17" x14ac:dyDescent="0.25">
      <c r="B30" s="1" t="s">
        <v>54</v>
      </c>
    </row>
    <row r="32" spans="1:17" x14ac:dyDescent="0.25">
      <c r="A32" s="1" t="s">
        <v>128</v>
      </c>
    </row>
    <row r="33" spans="2:2" x14ac:dyDescent="0.25">
      <c r="B33" s="1" t="s">
        <v>127</v>
      </c>
    </row>
    <row r="34" spans="2:2" x14ac:dyDescent="0.25">
      <c r="B34" s="1" t="s">
        <v>126</v>
      </c>
    </row>
  </sheetData>
  <dataConsolidate/>
  <mergeCells count="26">
    <mergeCell ref="A22:D22"/>
    <mergeCell ref="E22:P22"/>
    <mergeCell ref="E13:P13"/>
    <mergeCell ref="A16:D16"/>
    <mergeCell ref="E16:P16"/>
    <mergeCell ref="A17:D18"/>
    <mergeCell ref="A19:D19"/>
    <mergeCell ref="E19:P19"/>
    <mergeCell ref="A20:D21"/>
    <mergeCell ref="A13:D13"/>
    <mergeCell ref="E10:P10"/>
    <mergeCell ref="A14:D14"/>
    <mergeCell ref="E14:P14"/>
    <mergeCell ref="A15:D15"/>
    <mergeCell ref="E15:P15"/>
    <mergeCell ref="A10:D10"/>
    <mergeCell ref="A11:D11"/>
    <mergeCell ref="E11:P11"/>
    <mergeCell ref="A12:D12"/>
    <mergeCell ref="E12:P12"/>
    <mergeCell ref="A2:B2"/>
    <mergeCell ref="A4:Q4"/>
    <mergeCell ref="A6:Q6"/>
    <mergeCell ref="A9:D9"/>
    <mergeCell ref="E9:P9"/>
    <mergeCell ref="M8:Q8"/>
  </mergeCells>
  <phoneticPr fontId="2"/>
  <dataValidations count="2">
    <dataValidation type="list" allowBlank="1" showInputMessage="1" showErrorMessage="1" sqref="E11:P11" xr:uid="{00000000-0002-0000-0400-000001000000}">
      <formula1>"変動電源（単独）,変動電源（アグリゲート）"</formula1>
    </dataValidation>
    <dataValidation type="list" allowBlank="1" showInputMessage="1" showErrorMessage="1" sqref="E13:P13"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Q40"/>
  <sheetViews>
    <sheetView zoomScale="70" zoomScaleNormal="70" workbookViewId="0">
      <selection activeCell="E10" sqref="E10:P11"/>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6" t="s">
        <v>66</v>
      </c>
      <c r="B1" s="36"/>
      <c r="C1" s="36"/>
      <c r="D1" s="36"/>
      <c r="E1" s="36"/>
      <c r="F1" s="37" t="s">
        <v>68</v>
      </c>
      <c r="G1" s="37"/>
      <c r="H1" s="37"/>
      <c r="I1" s="38" t="s">
        <v>67</v>
      </c>
    </row>
    <row r="2" spans="1:17" ht="16.5" x14ac:dyDescent="0.25">
      <c r="A2" s="257" t="s">
        <v>0</v>
      </c>
      <c r="B2" s="258"/>
      <c r="C2" s="7"/>
      <c r="D2" s="7"/>
      <c r="E2" s="7"/>
      <c r="F2" s="7"/>
      <c r="G2" s="7"/>
      <c r="H2" s="7"/>
      <c r="I2" s="7"/>
      <c r="J2" s="7"/>
      <c r="K2" s="7"/>
      <c r="L2" s="7"/>
      <c r="M2" s="7"/>
      <c r="N2" s="7"/>
      <c r="O2" s="7"/>
      <c r="P2" s="7"/>
      <c r="Q2" s="7"/>
    </row>
    <row r="3" spans="1:17" ht="16.5" x14ac:dyDescent="0.25">
      <c r="A3" s="26"/>
      <c r="B3" s="26"/>
      <c r="C3" s="7"/>
      <c r="D3" s="7"/>
      <c r="E3" s="7"/>
      <c r="F3" s="7"/>
      <c r="G3" s="7"/>
      <c r="H3" s="7"/>
      <c r="I3" s="7"/>
      <c r="J3" s="7"/>
      <c r="K3" s="7"/>
      <c r="L3" s="7"/>
      <c r="M3" s="7"/>
      <c r="N3" s="7"/>
      <c r="O3" s="7"/>
      <c r="P3" s="7"/>
      <c r="Q3" s="7"/>
    </row>
    <row r="4" spans="1:17" ht="16.5" x14ac:dyDescent="0.25">
      <c r="A4" s="259" t="s">
        <v>161</v>
      </c>
      <c r="B4" s="259"/>
      <c r="C4" s="259"/>
      <c r="D4" s="259"/>
      <c r="E4" s="259"/>
      <c r="F4" s="259"/>
      <c r="G4" s="259"/>
      <c r="H4" s="259"/>
      <c r="I4" s="259"/>
      <c r="J4" s="259"/>
      <c r="K4" s="259"/>
      <c r="L4" s="259"/>
      <c r="M4" s="259"/>
      <c r="N4" s="259"/>
      <c r="O4" s="259"/>
      <c r="P4" s="259"/>
      <c r="Q4" s="259"/>
    </row>
    <row r="5" spans="1:17" ht="16.5" x14ac:dyDescent="0.25">
      <c r="A5" s="7"/>
      <c r="B5" s="7"/>
      <c r="C5" s="7"/>
      <c r="D5" s="7"/>
      <c r="E5" s="7"/>
      <c r="F5" s="7"/>
      <c r="G5" s="7"/>
      <c r="H5" s="7"/>
      <c r="I5" s="7"/>
      <c r="J5" s="7"/>
      <c r="K5" s="7"/>
      <c r="L5" s="7"/>
      <c r="M5" s="7"/>
      <c r="N5" s="7"/>
      <c r="O5" s="7"/>
      <c r="P5" s="7"/>
      <c r="Q5" s="7"/>
    </row>
    <row r="6" spans="1:17" ht="16.5" x14ac:dyDescent="0.25">
      <c r="A6" s="259" t="s">
        <v>40</v>
      </c>
      <c r="B6" s="259"/>
      <c r="C6" s="259"/>
      <c r="D6" s="259"/>
      <c r="E6" s="259"/>
      <c r="F6" s="259"/>
      <c r="G6" s="259"/>
      <c r="H6" s="259"/>
      <c r="I6" s="259"/>
      <c r="J6" s="259"/>
      <c r="K6" s="259"/>
      <c r="L6" s="259"/>
      <c r="M6" s="259"/>
      <c r="N6" s="259"/>
      <c r="O6" s="259"/>
      <c r="P6" s="259"/>
      <c r="Q6" s="259"/>
    </row>
    <row r="7" spans="1:17" ht="16.5" x14ac:dyDescent="0.25">
      <c r="A7" s="48"/>
      <c r="B7" s="48"/>
      <c r="C7" s="48"/>
      <c r="D7" s="48"/>
      <c r="E7" s="48"/>
      <c r="F7" s="48"/>
      <c r="G7" s="48"/>
      <c r="H7" s="48"/>
      <c r="I7" s="48"/>
      <c r="J7" s="48"/>
      <c r="K7" s="48"/>
      <c r="L7" s="48"/>
      <c r="M7" s="48"/>
      <c r="N7" s="48"/>
      <c r="O7" s="48"/>
      <c r="P7" s="48"/>
      <c r="Q7" s="48"/>
    </row>
    <row r="8" spans="1:17" ht="16.5" x14ac:dyDescent="0.25">
      <c r="A8" s="49" t="s">
        <v>102</v>
      </c>
      <c r="B8" s="48"/>
      <c r="C8" s="48"/>
      <c r="D8" s="48"/>
      <c r="E8" s="48"/>
      <c r="F8" s="48"/>
      <c r="G8" s="48"/>
      <c r="H8" s="48"/>
      <c r="I8" s="48"/>
      <c r="J8" s="48"/>
      <c r="K8" s="48"/>
      <c r="L8" s="48"/>
      <c r="M8" s="48"/>
      <c r="N8" s="48"/>
      <c r="O8" s="48"/>
      <c r="P8" s="48"/>
      <c r="Q8" s="48"/>
    </row>
    <row r="9" spans="1:17" ht="16.5" x14ac:dyDescent="0.25">
      <c r="A9" s="48"/>
      <c r="B9" s="49" t="s">
        <v>103</v>
      </c>
      <c r="C9" s="48"/>
      <c r="D9" s="48"/>
      <c r="E9" s="48"/>
      <c r="F9" s="48"/>
      <c r="G9" s="48"/>
      <c r="H9" s="48"/>
      <c r="I9" s="48"/>
      <c r="J9" s="48"/>
      <c r="K9" s="48"/>
      <c r="L9" s="48"/>
      <c r="M9" s="48"/>
      <c r="N9" s="48"/>
      <c r="O9" s="48"/>
      <c r="P9" s="48"/>
      <c r="Q9" s="48"/>
    </row>
    <row r="10" spans="1:17" ht="16.5" x14ac:dyDescent="0.25">
      <c r="C10" s="7"/>
      <c r="D10" s="7"/>
      <c r="E10" s="7"/>
      <c r="F10" s="7"/>
      <c r="G10" s="7"/>
      <c r="H10" s="7"/>
      <c r="I10" s="7"/>
      <c r="J10" s="7"/>
      <c r="K10" s="7"/>
      <c r="L10" s="7"/>
      <c r="M10" s="7"/>
      <c r="N10" s="7"/>
      <c r="O10" s="7"/>
      <c r="P10" s="7"/>
      <c r="Q10" s="7"/>
    </row>
    <row r="11" spans="1:17" ht="16.5" x14ac:dyDescent="0.25">
      <c r="A11" s="28"/>
      <c r="B11" s="28"/>
      <c r="C11" s="28"/>
      <c r="D11" s="28"/>
      <c r="E11" s="28"/>
      <c r="F11" s="28"/>
      <c r="G11" s="28"/>
      <c r="H11" s="28"/>
      <c r="I11" s="28"/>
      <c r="J11" s="28"/>
      <c r="K11" s="28"/>
      <c r="L11" s="28"/>
      <c r="M11" s="200" t="s">
        <v>75</v>
      </c>
      <c r="N11" s="200"/>
      <c r="O11" s="200"/>
      <c r="P11" s="200"/>
      <c r="Q11" s="200"/>
    </row>
    <row r="12" spans="1:17" ht="24" customHeight="1" x14ac:dyDescent="0.25">
      <c r="A12" s="165" t="s">
        <v>1</v>
      </c>
      <c r="B12" s="165"/>
      <c r="C12" s="165"/>
      <c r="D12" s="165"/>
      <c r="E12" s="169" t="s">
        <v>24</v>
      </c>
      <c r="F12" s="188"/>
      <c r="G12" s="188"/>
      <c r="H12" s="188"/>
      <c r="I12" s="188"/>
      <c r="J12" s="188"/>
      <c r="K12" s="188"/>
      <c r="L12" s="188"/>
      <c r="M12" s="188"/>
      <c r="N12" s="188"/>
      <c r="O12" s="188"/>
      <c r="P12" s="260"/>
      <c r="Q12" s="24" t="s">
        <v>2</v>
      </c>
    </row>
    <row r="13" spans="1:17" ht="24" customHeight="1" x14ac:dyDescent="0.25">
      <c r="A13" s="165" t="s">
        <v>3</v>
      </c>
      <c r="B13" s="165"/>
      <c r="C13" s="165"/>
      <c r="D13" s="165"/>
      <c r="E13" s="261">
        <f>【調達AX】合計!E13</f>
        <v>0</v>
      </c>
      <c r="F13" s="262"/>
      <c r="G13" s="262"/>
      <c r="H13" s="262"/>
      <c r="I13" s="262"/>
      <c r="J13" s="262"/>
      <c r="K13" s="262"/>
      <c r="L13" s="262"/>
      <c r="M13" s="262"/>
      <c r="N13" s="262"/>
      <c r="O13" s="262"/>
      <c r="P13" s="263"/>
      <c r="Q13" s="5"/>
    </row>
    <row r="14" spans="1:17" ht="30" customHeight="1" x14ac:dyDescent="0.25">
      <c r="A14" s="268" t="s">
        <v>4</v>
      </c>
      <c r="B14" s="268"/>
      <c r="C14" s="268"/>
      <c r="D14" s="268"/>
      <c r="E14" s="281">
        <f>【調達AX】合計!E14</f>
        <v>0</v>
      </c>
      <c r="F14" s="282"/>
      <c r="G14" s="282"/>
      <c r="H14" s="282"/>
      <c r="I14" s="282"/>
      <c r="J14" s="282"/>
      <c r="K14" s="282"/>
      <c r="L14" s="282"/>
      <c r="M14" s="282"/>
      <c r="N14" s="282"/>
      <c r="O14" s="282"/>
      <c r="P14" s="283"/>
      <c r="Q14" s="114"/>
    </row>
    <row r="15" spans="1:17" ht="24" customHeight="1" x14ac:dyDescent="0.25">
      <c r="A15" s="264" t="s">
        <v>5</v>
      </c>
      <c r="B15" s="264"/>
      <c r="C15" s="264"/>
      <c r="D15" s="264"/>
      <c r="E15" s="281">
        <f>【調達AX】合計!E15</f>
        <v>0</v>
      </c>
      <c r="F15" s="282"/>
      <c r="G15" s="282"/>
      <c r="H15" s="282"/>
      <c r="I15" s="282"/>
      <c r="J15" s="282"/>
      <c r="K15" s="282"/>
      <c r="L15" s="282"/>
      <c r="M15" s="282"/>
      <c r="N15" s="282"/>
      <c r="O15" s="282"/>
      <c r="P15" s="283"/>
      <c r="Q15" s="114"/>
    </row>
    <row r="16" spans="1:17" ht="24" customHeight="1" x14ac:dyDescent="0.25">
      <c r="A16" s="264" t="s">
        <v>6</v>
      </c>
      <c r="B16" s="264"/>
      <c r="C16" s="264"/>
      <c r="D16" s="264"/>
      <c r="E16" s="281">
        <f>【調達AX】合計!E16</f>
        <v>0</v>
      </c>
      <c r="F16" s="282"/>
      <c r="G16" s="282"/>
      <c r="H16" s="282"/>
      <c r="I16" s="282"/>
      <c r="J16" s="282"/>
      <c r="K16" s="282"/>
      <c r="L16" s="282"/>
      <c r="M16" s="282"/>
      <c r="N16" s="282"/>
      <c r="O16" s="282"/>
      <c r="P16" s="283"/>
      <c r="Q16" s="114"/>
    </row>
    <row r="17" spans="1:17" ht="24" customHeight="1" x14ac:dyDescent="0.25">
      <c r="A17" s="264" t="s">
        <v>7</v>
      </c>
      <c r="B17" s="264"/>
      <c r="C17" s="264"/>
      <c r="D17" s="264"/>
      <c r="E17" s="281">
        <f>【調達AX】合計!E17</f>
        <v>0</v>
      </c>
      <c r="F17" s="282"/>
      <c r="G17" s="282"/>
      <c r="H17" s="282"/>
      <c r="I17" s="282"/>
      <c r="J17" s="282"/>
      <c r="K17" s="282"/>
      <c r="L17" s="282"/>
      <c r="M17" s="282"/>
      <c r="N17" s="282"/>
      <c r="O17" s="282"/>
      <c r="P17" s="283"/>
      <c r="Q17" s="115" t="s">
        <v>23</v>
      </c>
    </row>
    <row r="18" spans="1:17" ht="24" customHeight="1" x14ac:dyDescent="0.25">
      <c r="A18" s="264" t="s">
        <v>41</v>
      </c>
      <c r="B18" s="264"/>
      <c r="C18" s="264"/>
      <c r="D18" s="264"/>
      <c r="E18" s="281">
        <f>【調達AX】合計!E18</f>
        <v>0</v>
      </c>
      <c r="F18" s="282"/>
      <c r="G18" s="282"/>
      <c r="H18" s="282"/>
      <c r="I18" s="282"/>
      <c r="J18" s="282"/>
      <c r="K18" s="282"/>
      <c r="L18" s="282"/>
      <c r="M18" s="282"/>
      <c r="N18" s="282"/>
      <c r="O18" s="282"/>
      <c r="P18" s="283"/>
      <c r="Q18" s="115" t="s">
        <v>23</v>
      </c>
    </row>
    <row r="19" spans="1:17" ht="24" customHeight="1" x14ac:dyDescent="0.25">
      <c r="A19" s="264" t="s">
        <v>42</v>
      </c>
      <c r="B19" s="264"/>
      <c r="C19" s="264"/>
      <c r="D19" s="264"/>
      <c r="E19" s="281" t="str">
        <f>【調達AX】合計!E19</f>
        <v>－</v>
      </c>
      <c r="F19" s="282"/>
      <c r="G19" s="282"/>
      <c r="H19" s="282"/>
      <c r="I19" s="282"/>
      <c r="J19" s="282"/>
      <c r="K19" s="282"/>
      <c r="L19" s="282"/>
      <c r="M19" s="282"/>
      <c r="N19" s="282"/>
      <c r="O19" s="282"/>
      <c r="P19" s="283"/>
      <c r="Q19" s="115" t="s">
        <v>23</v>
      </c>
    </row>
    <row r="20" spans="1:17" ht="24" customHeight="1" x14ac:dyDescent="0.25">
      <c r="A20" s="268" t="s">
        <v>138</v>
      </c>
      <c r="B20" s="264"/>
      <c r="C20" s="264"/>
      <c r="D20" s="264"/>
      <c r="E20" s="115" t="s">
        <v>11</v>
      </c>
      <c r="F20" s="115" t="s">
        <v>12</v>
      </c>
      <c r="G20" s="115" t="s">
        <v>13</v>
      </c>
      <c r="H20" s="115" t="s">
        <v>14</v>
      </c>
      <c r="I20" s="115" t="s">
        <v>15</v>
      </c>
      <c r="J20" s="115" t="s">
        <v>16</v>
      </c>
      <c r="K20" s="115" t="s">
        <v>17</v>
      </c>
      <c r="L20" s="115" t="s">
        <v>18</v>
      </c>
      <c r="M20" s="115" t="s">
        <v>19</v>
      </c>
      <c r="N20" s="115" t="s">
        <v>20</v>
      </c>
      <c r="O20" s="115" t="s">
        <v>21</v>
      </c>
      <c r="P20" s="115" t="s">
        <v>22</v>
      </c>
      <c r="Q20" s="114"/>
    </row>
    <row r="21" spans="1:17" ht="24" customHeight="1" x14ac:dyDescent="0.25">
      <c r="A21" s="264"/>
      <c r="B21" s="264"/>
      <c r="C21" s="264"/>
      <c r="D21" s="264"/>
      <c r="E21" s="116">
        <f>【調達AX】合計!E29</f>
        <v>0</v>
      </c>
      <c r="F21" s="116">
        <f>【調達AX】合計!F29</f>
        <v>0</v>
      </c>
      <c r="G21" s="116">
        <f>【調達AX】合計!G29</f>
        <v>0</v>
      </c>
      <c r="H21" s="116">
        <f>【調達AX】合計!H29</f>
        <v>0</v>
      </c>
      <c r="I21" s="116">
        <f>【調達AX】合計!I29</f>
        <v>0</v>
      </c>
      <c r="J21" s="116">
        <f>【調達AX】合計!J29</f>
        <v>0</v>
      </c>
      <c r="K21" s="116">
        <f>【調達AX】合計!K29</f>
        <v>0</v>
      </c>
      <c r="L21" s="116">
        <f>【調達AX】合計!L29</f>
        <v>0</v>
      </c>
      <c r="M21" s="116">
        <f>【調達AX】合計!M29</f>
        <v>0</v>
      </c>
      <c r="N21" s="116">
        <f>【調達AX】合計!N29</f>
        <v>0</v>
      </c>
      <c r="O21" s="116">
        <f>【調達AX】合計!O29</f>
        <v>0</v>
      </c>
      <c r="P21" s="116">
        <f>【調達AX】合計!P29</f>
        <v>0</v>
      </c>
      <c r="Q21" s="115" t="s">
        <v>23</v>
      </c>
    </row>
    <row r="22" spans="1:17" ht="30.6" customHeight="1" x14ac:dyDescent="0.25">
      <c r="A22" s="268" t="s">
        <v>139</v>
      </c>
      <c r="B22" s="264"/>
      <c r="C22" s="264"/>
      <c r="D22" s="264"/>
      <c r="E22" s="278" t="e">
        <f>【調達AX】合計!E30</f>
        <v>#N/A</v>
      </c>
      <c r="F22" s="279"/>
      <c r="G22" s="279"/>
      <c r="H22" s="279"/>
      <c r="I22" s="279"/>
      <c r="J22" s="279"/>
      <c r="K22" s="279"/>
      <c r="L22" s="279"/>
      <c r="M22" s="279"/>
      <c r="N22" s="279"/>
      <c r="O22" s="279"/>
      <c r="P22" s="280"/>
      <c r="Q22" s="115" t="s">
        <v>23</v>
      </c>
    </row>
    <row r="23" spans="1:17" ht="24" customHeight="1" x14ac:dyDescent="0.25">
      <c r="A23" s="284" t="s">
        <v>140</v>
      </c>
      <c r="B23" s="285"/>
      <c r="C23" s="285"/>
      <c r="D23" s="285"/>
      <c r="E23" s="24" t="s">
        <v>11</v>
      </c>
      <c r="F23" s="24" t="s">
        <v>12</v>
      </c>
      <c r="G23" s="24" t="s">
        <v>13</v>
      </c>
      <c r="H23" s="24" t="s">
        <v>14</v>
      </c>
      <c r="I23" s="24" t="s">
        <v>15</v>
      </c>
      <c r="J23" s="24" t="s">
        <v>16</v>
      </c>
      <c r="K23" s="24" t="s">
        <v>17</v>
      </c>
      <c r="L23" s="24" t="s">
        <v>18</v>
      </c>
      <c r="M23" s="24" t="s">
        <v>19</v>
      </c>
      <c r="N23" s="24" t="s">
        <v>20</v>
      </c>
      <c r="O23" s="24" t="s">
        <v>21</v>
      </c>
      <c r="P23" s="24" t="s">
        <v>22</v>
      </c>
      <c r="Q23" s="5"/>
    </row>
    <row r="24" spans="1:17" ht="24" customHeight="1" x14ac:dyDescent="0.25">
      <c r="A24" s="285"/>
      <c r="B24" s="285"/>
      <c r="C24" s="285"/>
      <c r="D24" s="285"/>
      <c r="E24" s="117">
        <f>【調達AX】合計!E34+ROUND(【調達AX】合計!E24,0)</f>
        <v>0</v>
      </c>
      <c r="F24" s="117">
        <f>【調達AX】合計!F34+ROUND(【調達AX】合計!F24,0)</f>
        <v>0</v>
      </c>
      <c r="G24" s="117">
        <f>【調達AX】合計!G34+ROUND(【調達AX】合計!G24,0)</f>
        <v>0</v>
      </c>
      <c r="H24" s="117">
        <f>【調達AX】合計!H34+ROUND(【調達AX】合計!H24,0)</f>
        <v>0</v>
      </c>
      <c r="I24" s="117">
        <f>【調達AX】合計!I34+ROUND(【調達AX】合計!I24,0)</f>
        <v>0</v>
      </c>
      <c r="J24" s="117">
        <f>【調達AX】合計!J34+ROUND(【調達AX】合計!J24,0)</f>
        <v>0</v>
      </c>
      <c r="K24" s="117">
        <f>【調達AX】合計!K34+ROUND(【調達AX】合計!K24,0)</f>
        <v>0</v>
      </c>
      <c r="L24" s="117">
        <f>【調達AX】合計!L34+ROUND(【調達AX】合計!L24,0)</f>
        <v>0</v>
      </c>
      <c r="M24" s="117">
        <f>【調達AX】合計!M34+ROUND(【調達AX】合計!M24,0)</f>
        <v>0</v>
      </c>
      <c r="N24" s="117">
        <f>【調達AX】合計!N34+ROUND(【調達AX】合計!N24,0)</f>
        <v>0</v>
      </c>
      <c r="O24" s="117">
        <f>【調達AX】合計!O34+ROUND(【調達AX】合計!O24,0)</f>
        <v>0</v>
      </c>
      <c r="P24" s="117">
        <f>【調達AX】合計!P34+ROUND(【調達AX】合計!P24,0)</f>
        <v>0</v>
      </c>
      <c r="Q24" s="23" t="s">
        <v>23</v>
      </c>
    </row>
    <row r="25" spans="1:17" ht="24" customHeight="1" x14ac:dyDescent="0.25">
      <c r="A25" s="268" t="s">
        <v>81</v>
      </c>
      <c r="B25" s="264"/>
      <c r="C25" s="264"/>
      <c r="D25" s="264"/>
      <c r="E25" s="115" t="s">
        <v>11</v>
      </c>
      <c r="F25" s="115" t="s">
        <v>12</v>
      </c>
      <c r="G25" s="115" t="s">
        <v>13</v>
      </c>
      <c r="H25" s="115" t="s">
        <v>14</v>
      </c>
      <c r="I25" s="115" t="s">
        <v>15</v>
      </c>
      <c r="J25" s="115" t="s">
        <v>16</v>
      </c>
      <c r="K25" s="115" t="s">
        <v>17</v>
      </c>
      <c r="L25" s="115" t="s">
        <v>18</v>
      </c>
      <c r="M25" s="115" t="s">
        <v>19</v>
      </c>
      <c r="N25" s="115" t="s">
        <v>20</v>
      </c>
      <c r="O25" s="115" t="s">
        <v>21</v>
      </c>
      <c r="P25" s="115" t="s">
        <v>22</v>
      </c>
      <c r="Q25" s="114"/>
    </row>
    <row r="26" spans="1:17" ht="24" customHeight="1" x14ac:dyDescent="0.25">
      <c r="A26" s="264"/>
      <c r="B26" s="264"/>
      <c r="C26" s="264"/>
      <c r="D26" s="264"/>
      <c r="E26" s="116">
        <f>【調達AX】合計!E34</f>
        <v>0</v>
      </c>
      <c r="F26" s="116">
        <f>【調達AX】合計!F34</f>
        <v>0</v>
      </c>
      <c r="G26" s="116">
        <f>【調達AX】合計!G34</f>
        <v>0</v>
      </c>
      <c r="H26" s="116">
        <f>【調達AX】合計!H34</f>
        <v>0</v>
      </c>
      <c r="I26" s="116">
        <f>【調達AX】合計!I34</f>
        <v>0</v>
      </c>
      <c r="J26" s="116">
        <f>【調達AX】合計!J34</f>
        <v>0</v>
      </c>
      <c r="K26" s="116">
        <f>【調達AX】合計!K34</f>
        <v>0</v>
      </c>
      <c r="L26" s="116">
        <f>【調達AX】合計!L34</f>
        <v>0</v>
      </c>
      <c r="M26" s="116">
        <f>【調達AX】合計!M34</f>
        <v>0</v>
      </c>
      <c r="N26" s="116">
        <f>【調達AX】合計!N34</f>
        <v>0</v>
      </c>
      <c r="O26" s="116">
        <f>【調達AX】合計!O34</f>
        <v>0</v>
      </c>
      <c r="P26" s="116">
        <f>【調達AX】合計!P34</f>
        <v>0</v>
      </c>
      <c r="Q26" s="115" t="s">
        <v>23</v>
      </c>
    </row>
    <row r="27" spans="1:17" ht="24" customHeight="1" x14ac:dyDescent="0.25">
      <c r="A27" s="264" t="s">
        <v>10</v>
      </c>
      <c r="B27" s="264"/>
      <c r="C27" s="264"/>
      <c r="D27" s="264"/>
      <c r="E27" s="275" t="e">
        <f>【調達AX】合計!E35</f>
        <v>#DIV/0!</v>
      </c>
      <c r="F27" s="276"/>
      <c r="G27" s="276"/>
      <c r="H27" s="276"/>
      <c r="I27" s="276"/>
      <c r="J27" s="276"/>
      <c r="K27" s="276"/>
      <c r="L27" s="276"/>
      <c r="M27" s="276"/>
      <c r="N27" s="276"/>
      <c r="O27" s="276"/>
      <c r="P27" s="277"/>
      <c r="Q27" s="115" t="s">
        <v>23</v>
      </c>
    </row>
    <row r="28" spans="1:17" x14ac:dyDescent="0.25">
      <c r="A28" s="1" t="s">
        <v>25</v>
      </c>
    </row>
    <row r="29" spans="1:17" x14ac:dyDescent="0.25">
      <c r="A29" s="1" t="s">
        <v>119</v>
      </c>
    </row>
    <row r="30" spans="1:17" x14ac:dyDescent="0.25">
      <c r="B30" s="1" t="s">
        <v>121</v>
      </c>
    </row>
    <row r="31" spans="1:17" x14ac:dyDescent="0.25">
      <c r="B31" s="1" t="s">
        <v>59</v>
      </c>
    </row>
    <row r="32" spans="1:17" x14ac:dyDescent="0.25">
      <c r="B32" s="34" t="s">
        <v>58</v>
      </c>
    </row>
    <row r="33" spans="1:2" x14ac:dyDescent="0.25">
      <c r="B33" s="1" t="s">
        <v>56</v>
      </c>
    </row>
    <row r="34" spans="1:2" x14ac:dyDescent="0.25">
      <c r="B34" s="34" t="s">
        <v>101</v>
      </c>
    </row>
    <row r="35" spans="1:2" x14ac:dyDescent="0.25">
      <c r="B35" s="1" t="s">
        <v>54</v>
      </c>
    </row>
    <row r="37" spans="1:2" x14ac:dyDescent="0.25">
      <c r="A37" s="1" t="s">
        <v>120</v>
      </c>
    </row>
    <row r="38" spans="1:2" x14ac:dyDescent="0.25">
      <c r="B38" s="1" t="s">
        <v>100</v>
      </c>
    </row>
    <row r="39" spans="1:2" x14ac:dyDescent="0.25">
      <c r="B39" s="1" t="s">
        <v>98</v>
      </c>
    </row>
    <row r="40" spans="1:2" x14ac:dyDescent="0.25">
      <c r="B40" s="1" t="s">
        <v>99</v>
      </c>
    </row>
  </sheetData>
  <dataConsolidate/>
  <mergeCells count="27">
    <mergeCell ref="A2:B2"/>
    <mergeCell ref="A4:Q4"/>
    <mergeCell ref="A6:Q6"/>
    <mergeCell ref="A12:D12"/>
    <mergeCell ref="E12:P12"/>
    <mergeCell ref="M11:Q11"/>
    <mergeCell ref="E13:P13"/>
    <mergeCell ref="A17:D17"/>
    <mergeCell ref="E17:P17"/>
    <mergeCell ref="A18:D18"/>
    <mergeCell ref="E18:P18"/>
    <mergeCell ref="A13:D13"/>
    <mergeCell ref="A14:D14"/>
    <mergeCell ref="E14:P14"/>
    <mergeCell ref="A15:D15"/>
    <mergeCell ref="E15:P15"/>
    <mergeCell ref="A27:D27"/>
    <mergeCell ref="E27:P27"/>
    <mergeCell ref="E16:P16"/>
    <mergeCell ref="A19:D19"/>
    <mergeCell ref="E19:P19"/>
    <mergeCell ref="A20:D21"/>
    <mergeCell ref="A22:D22"/>
    <mergeCell ref="E22:P22"/>
    <mergeCell ref="A23:D24"/>
    <mergeCell ref="A16:D16"/>
    <mergeCell ref="A25:D26"/>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view="pageBreakPreview" zoomScale="60" zoomScaleNormal="70" workbookViewId="0">
      <selection activeCell="E10" sqref="E10:P11"/>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6" t="s">
        <v>66</v>
      </c>
      <c r="B1" s="36"/>
      <c r="C1" s="36"/>
      <c r="D1" s="36"/>
      <c r="E1" s="36"/>
      <c r="F1" s="37" t="s">
        <v>68</v>
      </c>
      <c r="G1" s="37"/>
      <c r="H1" s="37"/>
      <c r="I1" s="38" t="s">
        <v>67</v>
      </c>
    </row>
    <row r="2" spans="1:17" ht="16.5" x14ac:dyDescent="0.25">
      <c r="A2" s="257" t="s">
        <v>0</v>
      </c>
      <c r="B2" s="258"/>
      <c r="C2" s="7"/>
      <c r="D2" s="7"/>
      <c r="E2" s="7"/>
      <c r="F2" s="7"/>
      <c r="G2" s="7"/>
      <c r="H2" s="7"/>
      <c r="I2" s="7"/>
      <c r="J2" s="7"/>
      <c r="K2" s="7"/>
      <c r="L2" s="7"/>
      <c r="M2" s="7"/>
      <c r="N2" s="7"/>
      <c r="O2" s="7"/>
      <c r="P2" s="7"/>
      <c r="Q2" s="7"/>
    </row>
    <row r="3" spans="1:17" ht="16.5" x14ac:dyDescent="0.25">
      <c r="A3" s="26"/>
      <c r="B3" s="26"/>
      <c r="C3" s="7"/>
      <c r="D3" s="7"/>
      <c r="E3" s="7"/>
      <c r="F3" s="7"/>
      <c r="G3" s="7"/>
      <c r="H3" s="7"/>
      <c r="I3" s="7"/>
      <c r="J3" s="7"/>
      <c r="K3" s="7"/>
      <c r="L3" s="7"/>
      <c r="M3" s="7"/>
      <c r="N3" s="7"/>
      <c r="O3" s="7"/>
      <c r="P3" s="7"/>
      <c r="Q3" s="7"/>
    </row>
    <row r="4" spans="1:17" ht="16.5" x14ac:dyDescent="0.25">
      <c r="A4" s="259" t="s">
        <v>118</v>
      </c>
      <c r="B4" s="259"/>
      <c r="C4" s="259"/>
      <c r="D4" s="259"/>
      <c r="E4" s="259"/>
      <c r="F4" s="259"/>
      <c r="G4" s="259"/>
      <c r="H4" s="259"/>
      <c r="I4" s="259"/>
      <c r="J4" s="259"/>
      <c r="K4" s="259"/>
      <c r="L4" s="259"/>
      <c r="M4" s="259"/>
      <c r="N4" s="259"/>
      <c r="O4" s="259"/>
      <c r="P4" s="259"/>
      <c r="Q4" s="259"/>
    </row>
    <row r="5" spans="1:17" ht="16.5" x14ac:dyDescent="0.25">
      <c r="A5" s="7"/>
      <c r="B5" s="7"/>
      <c r="C5" s="7"/>
      <c r="D5" s="7"/>
      <c r="E5" s="7"/>
      <c r="F5" s="7"/>
      <c r="G5" s="7"/>
      <c r="H5" s="7"/>
      <c r="I5" s="7"/>
      <c r="J5" s="7"/>
      <c r="K5" s="7"/>
      <c r="L5" s="7"/>
      <c r="M5" s="7"/>
      <c r="N5" s="7"/>
      <c r="O5" s="7"/>
      <c r="P5" s="7"/>
      <c r="Q5" s="7"/>
    </row>
    <row r="6" spans="1:17" ht="16.5" x14ac:dyDescent="0.25">
      <c r="A6" s="259" t="s">
        <v>52</v>
      </c>
      <c r="B6" s="259"/>
      <c r="C6" s="259"/>
      <c r="D6" s="259"/>
      <c r="E6" s="259"/>
      <c r="F6" s="259"/>
      <c r="G6" s="259"/>
      <c r="H6" s="259"/>
      <c r="I6" s="259"/>
      <c r="J6" s="259"/>
      <c r="K6" s="259"/>
      <c r="L6" s="259"/>
      <c r="M6" s="259"/>
      <c r="N6" s="259"/>
      <c r="O6" s="259"/>
      <c r="P6" s="259"/>
      <c r="Q6" s="259"/>
    </row>
    <row r="7" spans="1:17" ht="16.5" x14ac:dyDescent="0.25">
      <c r="C7" s="7"/>
      <c r="D7" s="7"/>
      <c r="E7" s="7"/>
      <c r="F7" s="7"/>
      <c r="G7" s="7"/>
      <c r="H7" s="7"/>
      <c r="I7" s="7"/>
      <c r="J7" s="7"/>
      <c r="K7" s="7"/>
      <c r="L7" s="7"/>
      <c r="M7" s="7"/>
      <c r="N7" s="7"/>
      <c r="O7" s="7"/>
      <c r="P7" s="7"/>
      <c r="Q7" s="7"/>
    </row>
    <row r="8" spans="1:17" ht="16.5" x14ac:dyDescent="0.25">
      <c r="A8" s="27"/>
      <c r="B8" s="27"/>
      <c r="C8" s="27"/>
      <c r="D8" s="27"/>
      <c r="E8" s="27"/>
      <c r="F8" s="27"/>
      <c r="G8" s="27"/>
      <c r="H8" s="27"/>
      <c r="I8" s="27"/>
      <c r="J8" s="27"/>
      <c r="K8" s="27"/>
      <c r="L8" s="27"/>
      <c r="M8" s="289" t="str">
        <f>'（実需給2025年度以降で使用）合計'!M11</f>
        <v>&lt;会社名&gt;</v>
      </c>
      <c r="N8" s="289"/>
      <c r="O8" s="289"/>
      <c r="P8" s="289"/>
      <c r="Q8" s="289"/>
    </row>
    <row r="9" spans="1:17" ht="24" customHeight="1" x14ac:dyDescent="0.25">
      <c r="A9" s="165" t="s">
        <v>1</v>
      </c>
      <c r="B9" s="165"/>
      <c r="C9" s="165"/>
      <c r="D9" s="165"/>
      <c r="E9" s="169" t="s">
        <v>24</v>
      </c>
      <c r="F9" s="188"/>
      <c r="G9" s="188"/>
      <c r="H9" s="188"/>
      <c r="I9" s="188"/>
      <c r="J9" s="188"/>
      <c r="K9" s="188"/>
      <c r="L9" s="188"/>
      <c r="M9" s="188"/>
      <c r="N9" s="188"/>
      <c r="O9" s="188"/>
      <c r="P9" s="260"/>
      <c r="Q9" s="6" t="s">
        <v>2</v>
      </c>
    </row>
    <row r="10" spans="1:17" ht="24" customHeight="1" x14ac:dyDescent="0.25">
      <c r="A10" s="165" t="s">
        <v>3</v>
      </c>
      <c r="B10" s="165"/>
      <c r="C10" s="165"/>
      <c r="D10" s="165"/>
      <c r="E10" s="299">
        <f>'（実需給2025年度以降で使用）合計'!E13</f>
        <v>0</v>
      </c>
      <c r="F10" s="300"/>
      <c r="G10" s="300"/>
      <c r="H10" s="300"/>
      <c r="I10" s="300"/>
      <c r="J10" s="300"/>
      <c r="K10" s="300"/>
      <c r="L10" s="300"/>
      <c r="M10" s="300"/>
      <c r="N10" s="300"/>
      <c r="O10" s="300"/>
      <c r="P10" s="301"/>
      <c r="Q10" s="5"/>
    </row>
    <row r="11" spans="1:17" ht="30" customHeight="1" x14ac:dyDescent="0.25">
      <c r="A11" s="164" t="s">
        <v>4</v>
      </c>
      <c r="B11" s="164"/>
      <c r="C11" s="164"/>
      <c r="D11" s="164"/>
      <c r="E11" s="302">
        <f>'（実需給2025年度以降で使用）合計'!E14</f>
        <v>0</v>
      </c>
      <c r="F11" s="303"/>
      <c r="G11" s="303"/>
      <c r="H11" s="303"/>
      <c r="I11" s="303"/>
      <c r="J11" s="303"/>
      <c r="K11" s="303"/>
      <c r="L11" s="303"/>
      <c r="M11" s="303"/>
      <c r="N11" s="303"/>
      <c r="O11" s="303"/>
      <c r="P11" s="304"/>
      <c r="Q11" s="5"/>
    </row>
    <row r="12" spans="1:17" ht="24" customHeight="1" x14ac:dyDescent="0.25">
      <c r="A12" s="165" t="s">
        <v>5</v>
      </c>
      <c r="B12" s="165"/>
      <c r="C12" s="165"/>
      <c r="D12" s="165"/>
      <c r="E12" s="305" t="str">
        <f>'【調達AX】入力(太陽光)'!$E$12</f>
        <v>太陽光</v>
      </c>
      <c r="F12" s="306"/>
      <c r="G12" s="306"/>
      <c r="H12" s="306"/>
      <c r="I12" s="306"/>
      <c r="J12" s="306"/>
      <c r="K12" s="306"/>
      <c r="L12" s="306"/>
      <c r="M12" s="306"/>
      <c r="N12" s="306"/>
      <c r="O12" s="306"/>
      <c r="P12" s="307"/>
      <c r="Q12" s="5"/>
    </row>
    <row r="13" spans="1:17" ht="24" customHeight="1" x14ac:dyDescent="0.25">
      <c r="A13" s="165" t="s">
        <v>6</v>
      </c>
      <c r="B13" s="165"/>
      <c r="C13" s="165"/>
      <c r="D13" s="165"/>
      <c r="E13" s="308">
        <f>'（実需給2025年度以降で使用）合計'!E16</f>
        <v>0</v>
      </c>
      <c r="F13" s="309"/>
      <c r="G13" s="309"/>
      <c r="H13" s="309"/>
      <c r="I13" s="309"/>
      <c r="J13" s="309"/>
      <c r="K13" s="309"/>
      <c r="L13" s="309"/>
      <c r="M13" s="309"/>
      <c r="N13" s="309"/>
      <c r="O13" s="309"/>
      <c r="P13" s="310"/>
      <c r="Q13" s="5"/>
    </row>
    <row r="14" spans="1:17" ht="24" customHeight="1" x14ac:dyDescent="0.25">
      <c r="A14" s="165" t="s">
        <v>7</v>
      </c>
      <c r="B14" s="165"/>
      <c r="C14" s="165"/>
      <c r="D14" s="165"/>
      <c r="E14" s="311">
        <f>ROUND('【調達AX】入力(太陽光)'!E14,0)</f>
        <v>0</v>
      </c>
      <c r="F14" s="312"/>
      <c r="G14" s="312"/>
      <c r="H14" s="312"/>
      <c r="I14" s="312"/>
      <c r="J14" s="312"/>
      <c r="K14" s="312"/>
      <c r="L14" s="312"/>
      <c r="M14" s="312"/>
      <c r="N14" s="312"/>
      <c r="O14" s="312"/>
      <c r="P14" s="313"/>
      <c r="Q14" s="3" t="s">
        <v>23</v>
      </c>
    </row>
    <row r="15" spans="1:17" ht="49.9" customHeight="1" x14ac:dyDescent="0.25">
      <c r="A15" s="290" t="s">
        <v>166</v>
      </c>
      <c r="B15" s="291"/>
      <c r="C15" s="291"/>
      <c r="D15" s="292"/>
      <c r="E15" s="286">
        <f>ROUND('【調達AX】入力(太陽光)'!E26,0)</f>
        <v>0</v>
      </c>
      <c r="F15" s="287"/>
      <c r="G15" s="287"/>
      <c r="H15" s="287"/>
      <c r="I15" s="287"/>
      <c r="J15" s="287"/>
      <c r="K15" s="287"/>
      <c r="L15" s="287"/>
      <c r="M15" s="287"/>
      <c r="N15" s="287"/>
      <c r="O15" s="287"/>
      <c r="P15" s="288"/>
      <c r="Q15" s="78" t="s">
        <v>23</v>
      </c>
    </row>
    <row r="16" spans="1:17" ht="24" customHeight="1" x14ac:dyDescent="0.25">
      <c r="A16" s="165" t="s">
        <v>79</v>
      </c>
      <c r="B16" s="165"/>
      <c r="C16" s="165"/>
      <c r="D16" s="165"/>
      <c r="E16" s="210" t="e">
        <f>'計算用(太陽光)'!B83</f>
        <v>#N/A</v>
      </c>
      <c r="F16" s="211"/>
      <c r="G16" s="211"/>
      <c r="H16" s="211"/>
      <c r="I16" s="211"/>
      <c r="J16" s="211"/>
      <c r="K16" s="211"/>
      <c r="L16" s="211"/>
      <c r="M16" s="211"/>
      <c r="N16" s="211"/>
      <c r="O16" s="211"/>
      <c r="P16" s="212"/>
      <c r="Q16" s="4" t="s">
        <v>80</v>
      </c>
    </row>
    <row r="17" spans="1:26" ht="24" customHeight="1" x14ac:dyDescent="0.25">
      <c r="A17" s="165" t="s">
        <v>78</v>
      </c>
      <c r="B17" s="165"/>
      <c r="C17" s="165"/>
      <c r="D17" s="165"/>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25">
      <c r="A18" s="165"/>
      <c r="B18" s="165"/>
      <c r="C18" s="165"/>
      <c r="D18" s="165"/>
      <c r="E18" s="42" t="e">
        <f>'計算用(太陽光)'!N20</f>
        <v>#N/A</v>
      </c>
      <c r="F18" s="42" t="e">
        <f>'計算用(太陽光)'!N21</f>
        <v>#N/A</v>
      </c>
      <c r="G18" s="42" t="e">
        <f>'計算用(太陽光)'!N22</f>
        <v>#N/A</v>
      </c>
      <c r="H18" s="42" t="e">
        <f>'計算用(太陽光)'!N23</f>
        <v>#N/A</v>
      </c>
      <c r="I18" s="42" t="e">
        <f>'計算用(太陽光)'!N24</f>
        <v>#N/A</v>
      </c>
      <c r="J18" s="42" t="e">
        <f>'計算用(太陽光)'!N25</f>
        <v>#N/A</v>
      </c>
      <c r="K18" s="42" t="e">
        <f>'計算用(太陽光)'!N26</f>
        <v>#N/A</v>
      </c>
      <c r="L18" s="42" t="e">
        <f>'計算用(太陽光)'!N27</f>
        <v>#N/A</v>
      </c>
      <c r="M18" s="42" t="e">
        <f>'計算用(太陽光)'!N28</f>
        <v>#N/A</v>
      </c>
      <c r="N18" s="42" t="e">
        <f>'計算用(太陽光)'!N29</f>
        <v>#N/A</v>
      </c>
      <c r="O18" s="42" t="e">
        <f>'計算用(太陽光)'!N30</f>
        <v>#N/A</v>
      </c>
      <c r="P18" s="42" t="e">
        <f>'計算用(太陽光)'!N31</f>
        <v>#N/A</v>
      </c>
      <c r="Q18" s="3" t="s">
        <v>80</v>
      </c>
    </row>
    <row r="19" spans="1:26" ht="24" customHeight="1" x14ac:dyDescent="0.25">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26" ht="24" customHeight="1" x14ac:dyDescent="0.25">
      <c r="A20" s="165"/>
      <c r="B20" s="165"/>
      <c r="C20" s="165"/>
      <c r="D20" s="165"/>
      <c r="E20" s="80">
        <f>'計算用(太陽光)'!N34</f>
        <v>0</v>
      </c>
      <c r="F20" s="80">
        <f>'計算用(太陽光)'!N35</f>
        <v>0</v>
      </c>
      <c r="G20" s="80">
        <f>'計算用(太陽光)'!N36</f>
        <v>0</v>
      </c>
      <c r="H20" s="80">
        <f>'計算用(太陽光)'!N37</f>
        <v>0</v>
      </c>
      <c r="I20" s="80">
        <f>'計算用(太陽光)'!N38</f>
        <v>0</v>
      </c>
      <c r="J20" s="80">
        <f>'計算用(太陽光)'!N39</f>
        <v>0</v>
      </c>
      <c r="K20" s="80">
        <f>'計算用(太陽光)'!N40</f>
        <v>0</v>
      </c>
      <c r="L20" s="80">
        <f>'計算用(太陽光)'!N41</f>
        <v>0</v>
      </c>
      <c r="M20" s="80">
        <f>'計算用(太陽光)'!N42</f>
        <v>0</v>
      </c>
      <c r="N20" s="80">
        <f>'計算用(太陽光)'!N43</f>
        <v>0</v>
      </c>
      <c r="O20" s="80">
        <f>'計算用(太陽光)'!N44</f>
        <v>0</v>
      </c>
      <c r="P20" s="80">
        <f>'計算用(太陽光)'!N45</f>
        <v>0</v>
      </c>
      <c r="Q20" s="23" t="s">
        <v>23</v>
      </c>
    </row>
    <row r="21" spans="1:26" ht="24" customHeight="1" x14ac:dyDescent="0.25">
      <c r="A21" s="165" t="s">
        <v>9</v>
      </c>
      <c r="B21" s="165"/>
      <c r="C21" s="165"/>
      <c r="D21" s="165"/>
      <c r="E21" s="293" t="e">
        <f>ROUND('計算用(太陽光)'!B81,0)</f>
        <v>#N/A</v>
      </c>
      <c r="F21" s="294"/>
      <c r="G21" s="294"/>
      <c r="H21" s="294"/>
      <c r="I21" s="294"/>
      <c r="J21" s="294"/>
      <c r="K21" s="294"/>
      <c r="L21" s="294"/>
      <c r="M21" s="294"/>
      <c r="N21" s="294"/>
      <c r="O21" s="294"/>
      <c r="P21" s="295"/>
      <c r="Q21" s="3" t="s">
        <v>23</v>
      </c>
    </row>
    <row r="22" spans="1:26" ht="24" customHeight="1" x14ac:dyDescent="0.25">
      <c r="A22" s="284" t="s">
        <v>122</v>
      </c>
      <c r="B22" s="285"/>
      <c r="C22" s="285"/>
      <c r="D22" s="285"/>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25">
      <c r="A23" s="285"/>
      <c r="B23" s="285"/>
      <c r="C23" s="285"/>
      <c r="D23" s="285"/>
      <c r="E23" s="81">
        <f>ROUND('【調達AX】入力(太陽光)'!E34,0)</f>
        <v>0</v>
      </c>
      <c r="F23" s="81">
        <f>ROUND('【調達AX】入力(太陽光)'!F34,0)</f>
        <v>0</v>
      </c>
      <c r="G23" s="81">
        <f>ROUND('【調達AX】入力(太陽光)'!G34,0)</f>
        <v>0</v>
      </c>
      <c r="H23" s="81">
        <f>ROUND('【調達AX】入力(太陽光)'!H34,0)</f>
        <v>0</v>
      </c>
      <c r="I23" s="81">
        <f>ROUND('【調達AX】入力(太陽光)'!I34,0)</f>
        <v>0</v>
      </c>
      <c r="J23" s="81">
        <f>ROUND('【調達AX】入力(太陽光)'!J34,0)</f>
        <v>0</v>
      </c>
      <c r="K23" s="81">
        <f>ROUND('【調達AX】入力(太陽光)'!K34,0)</f>
        <v>0</v>
      </c>
      <c r="L23" s="81">
        <f>ROUND('【調達AX】入力(太陽光)'!L34,0)</f>
        <v>0</v>
      </c>
      <c r="M23" s="81">
        <f>ROUND('【調達AX】入力(太陽光)'!M34,0)</f>
        <v>0</v>
      </c>
      <c r="N23" s="81">
        <f>ROUND('【調達AX】入力(太陽光)'!N34,0)</f>
        <v>0</v>
      </c>
      <c r="O23" s="81">
        <f>ROUND('【調達AX】入力(太陽光)'!O34,0)</f>
        <v>0</v>
      </c>
      <c r="P23" s="81">
        <f>ROUND('【調達AX】入力(太陽光)'!P34,0)</f>
        <v>0</v>
      </c>
      <c r="Q23" s="78" t="s">
        <v>23</v>
      </c>
    </row>
    <row r="24" spans="1:26" ht="24" customHeight="1" x14ac:dyDescent="0.25">
      <c r="A24" s="164" t="s">
        <v>81</v>
      </c>
      <c r="B24" s="165"/>
      <c r="C24" s="165"/>
      <c r="D24" s="165"/>
      <c r="E24" s="39" t="s">
        <v>11</v>
      </c>
      <c r="F24" s="39" t="s">
        <v>12</v>
      </c>
      <c r="G24" s="39" t="s">
        <v>13</v>
      </c>
      <c r="H24" s="39" t="s">
        <v>14</v>
      </c>
      <c r="I24" s="39" t="s">
        <v>15</v>
      </c>
      <c r="J24" s="39" t="s">
        <v>16</v>
      </c>
      <c r="K24" s="39" t="s">
        <v>17</v>
      </c>
      <c r="L24" s="39" t="s">
        <v>18</v>
      </c>
      <c r="M24" s="39" t="s">
        <v>19</v>
      </c>
      <c r="N24" s="39" t="s">
        <v>20</v>
      </c>
      <c r="O24" s="39" t="s">
        <v>21</v>
      </c>
      <c r="P24" s="39" t="s">
        <v>22</v>
      </c>
      <c r="Q24" s="5"/>
      <c r="Z24" s="40"/>
    </row>
    <row r="25" spans="1:26" ht="24" customHeight="1" x14ac:dyDescent="0.25">
      <c r="A25" s="165"/>
      <c r="B25" s="165"/>
      <c r="C25" s="165"/>
      <c r="D25" s="165"/>
      <c r="E25" s="81">
        <f>ROUND('計算用(太陽光)'!AD34,0)</f>
        <v>0</v>
      </c>
      <c r="F25" s="81">
        <f>ROUND('計算用(太陽光)'!AD35,0)</f>
        <v>0</v>
      </c>
      <c r="G25" s="81">
        <f>ROUND('計算用(太陽光)'!AD36,0)</f>
        <v>0</v>
      </c>
      <c r="H25" s="81">
        <f>ROUND('計算用(太陽光)'!AD37,0)</f>
        <v>0</v>
      </c>
      <c r="I25" s="81">
        <f>ROUND('計算用(太陽光)'!AD38,0)</f>
        <v>0</v>
      </c>
      <c r="J25" s="81">
        <f>ROUND('計算用(太陽光)'!AD39,0)</f>
        <v>0</v>
      </c>
      <c r="K25" s="81">
        <f>ROUND('計算用(太陽光)'!AD40,0)</f>
        <v>0</v>
      </c>
      <c r="L25" s="81">
        <f>ROUND('計算用(太陽光)'!AD41,0)</f>
        <v>0</v>
      </c>
      <c r="M25" s="81">
        <f>ROUND('計算用(太陽光)'!AD42,0)</f>
        <v>0</v>
      </c>
      <c r="N25" s="81">
        <f>ROUND('計算用(太陽光)'!AD43,0)</f>
        <v>0</v>
      </c>
      <c r="O25" s="81">
        <f>ROUND('計算用(太陽光)'!AD44,0)</f>
        <v>0</v>
      </c>
      <c r="P25" s="81">
        <f>ROUND('計算用(太陽光)'!AD45,0)</f>
        <v>0</v>
      </c>
      <c r="Q25" s="23" t="s">
        <v>23</v>
      </c>
      <c r="Z25" s="40"/>
    </row>
    <row r="26" spans="1:26" ht="24" customHeight="1" x14ac:dyDescent="0.25">
      <c r="A26" s="165" t="s">
        <v>10</v>
      </c>
      <c r="B26" s="165"/>
      <c r="C26" s="165"/>
      <c r="D26" s="165"/>
      <c r="E26" s="296" t="e">
        <f>ROUND('計算用(太陽光)'!R81,0)</f>
        <v>#DIV/0!</v>
      </c>
      <c r="F26" s="297"/>
      <c r="G26" s="297"/>
      <c r="H26" s="297"/>
      <c r="I26" s="297"/>
      <c r="J26" s="297"/>
      <c r="K26" s="297"/>
      <c r="L26" s="297"/>
      <c r="M26" s="297"/>
      <c r="N26" s="297"/>
      <c r="O26" s="297"/>
      <c r="P26" s="298"/>
      <c r="Q26" s="3" t="s">
        <v>23</v>
      </c>
    </row>
    <row r="27" spans="1:26" x14ac:dyDescent="0.25">
      <c r="A27" s="1" t="s">
        <v>25</v>
      </c>
    </row>
    <row r="28" spans="1:26" x14ac:dyDescent="0.25">
      <c r="A28" s="1" t="s">
        <v>119</v>
      </c>
    </row>
    <row r="29" spans="1:26" x14ac:dyDescent="0.25">
      <c r="B29" s="34" t="s">
        <v>71</v>
      </c>
    </row>
    <row r="30" spans="1:26" x14ac:dyDescent="0.25">
      <c r="B30" s="34" t="s">
        <v>60</v>
      </c>
    </row>
    <row r="31" spans="1:26" x14ac:dyDescent="0.25">
      <c r="B31" s="34" t="s">
        <v>61</v>
      </c>
    </row>
    <row r="32" spans="1:26" x14ac:dyDescent="0.25">
      <c r="B32" s="34" t="s">
        <v>69</v>
      </c>
    </row>
    <row r="33" spans="1:2" x14ac:dyDescent="0.25">
      <c r="B33" s="34" t="s">
        <v>62</v>
      </c>
    </row>
    <row r="34" spans="1:2" x14ac:dyDescent="0.25">
      <c r="B34" s="34" t="s">
        <v>63</v>
      </c>
    </row>
    <row r="35" spans="1:2" x14ac:dyDescent="0.25">
      <c r="B35" s="1" t="s">
        <v>123</v>
      </c>
    </row>
    <row r="36" spans="1:2" x14ac:dyDescent="0.25">
      <c r="B36" s="1" t="s">
        <v>96</v>
      </c>
    </row>
    <row r="37" spans="1:2" x14ac:dyDescent="0.25">
      <c r="B37" s="34" t="s">
        <v>74</v>
      </c>
    </row>
    <row r="38" spans="1:2" x14ac:dyDescent="0.25">
      <c r="B38" s="1" t="s">
        <v>55</v>
      </c>
    </row>
    <row r="40" spans="1:2" x14ac:dyDescent="0.25">
      <c r="A40" s="1" t="s">
        <v>120</v>
      </c>
    </row>
    <row r="41" spans="1:2" x14ac:dyDescent="0.25">
      <c r="B41" s="1" t="s">
        <v>97</v>
      </c>
    </row>
    <row r="42" spans="1:2" x14ac:dyDescent="0.25">
      <c r="B42" s="1" t="s">
        <v>98</v>
      </c>
    </row>
    <row r="43" spans="1:2" x14ac:dyDescent="0.25">
      <c r="B43" s="1" t="s">
        <v>99</v>
      </c>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A6:Q6"/>
    <mergeCell ref="A4:Q4"/>
    <mergeCell ref="A2:B2"/>
    <mergeCell ref="E15:P15"/>
    <mergeCell ref="M8:Q8"/>
  </mergeCells>
  <phoneticPr fontId="2"/>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view="pageBreakPreview" zoomScale="60" zoomScaleNormal="70" workbookViewId="0">
      <selection activeCell="E10" sqref="E10:P11"/>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6" t="s">
        <v>66</v>
      </c>
      <c r="B1" s="36"/>
      <c r="C1" s="36"/>
      <c r="D1" s="36"/>
      <c r="E1" s="36"/>
      <c r="F1" s="37" t="s">
        <v>68</v>
      </c>
      <c r="G1" s="37"/>
      <c r="H1" s="37"/>
      <c r="I1" s="38" t="s">
        <v>67</v>
      </c>
    </row>
    <row r="2" spans="1:17" ht="16.5" x14ac:dyDescent="0.25">
      <c r="A2" s="257" t="s">
        <v>0</v>
      </c>
      <c r="B2" s="258"/>
      <c r="C2" s="7"/>
      <c r="D2" s="7"/>
      <c r="E2" s="7"/>
      <c r="F2" s="7"/>
      <c r="G2" s="7"/>
      <c r="H2" s="7"/>
      <c r="I2" s="7"/>
      <c r="J2" s="7"/>
      <c r="K2" s="7"/>
      <c r="L2" s="7"/>
      <c r="M2" s="7"/>
      <c r="N2" s="7"/>
      <c r="O2" s="7"/>
      <c r="P2" s="7"/>
      <c r="Q2" s="7"/>
    </row>
    <row r="3" spans="1:17" ht="16.5" x14ac:dyDescent="0.25">
      <c r="A3" s="26"/>
      <c r="B3" s="26"/>
      <c r="C3" s="7"/>
      <c r="D3" s="7"/>
      <c r="E3" s="7"/>
      <c r="F3" s="7"/>
      <c r="G3" s="7"/>
      <c r="H3" s="7"/>
      <c r="I3" s="7"/>
      <c r="J3" s="7"/>
      <c r="K3" s="7"/>
      <c r="L3" s="7"/>
      <c r="M3" s="7"/>
      <c r="N3" s="7"/>
      <c r="O3" s="7"/>
      <c r="P3" s="7"/>
      <c r="Q3" s="7"/>
    </row>
    <row r="4" spans="1:17" ht="16.5" x14ac:dyDescent="0.25">
      <c r="A4" s="259" t="s">
        <v>118</v>
      </c>
      <c r="B4" s="259"/>
      <c r="C4" s="259"/>
      <c r="D4" s="259"/>
      <c r="E4" s="259"/>
      <c r="F4" s="259"/>
      <c r="G4" s="259"/>
      <c r="H4" s="259"/>
      <c r="I4" s="259"/>
      <c r="J4" s="259"/>
      <c r="K4" s="259"/>
      <c r="L4" s="259"/>
      <c r="M4" s="259"/>
      <c r="N4" s="259"/>
      <c r="O4" s="259"/>
      <c r="P4" s="259"/>
      <c r="Q4" s="259"/>
    </row>
    <row r="5" spans="1:17" ht="16.5" x14ac:dyDescent="0.25">
      <c r="A5" s="7"/>
      <c r="B5" s="7"/>
      <c r="C5" s="7"/>
      <c r="D5" s="7"/>
      <c r="E5" s="7"/>
      <c r="F5" s="7"/>
      <c r="G5" s="7"/>
      <c r="H5" s="7"/>
      <c r="I5" s="7"/>
      <c r="J5" s="7"/>
      <c r="K5" s="7"/>
      <c r="L5" s="7"/>
      <c r="M5" s="7"/>
      <c r="N5" s="7"/>
      <c r="O5" s="7"/>
      <c r="P5" s="7"/>
      <c r="Q5" s="7"/>
    </row>
    <row r="6" spans="1:17" ht="16.5" x14ac:dyDescent="0.25">
      <c r="A6" s="259" t="s">
        <v>52</v>
      </c>
      <c r="B6" s="259"/>
      <c r="C6" s="259"/>
      <c r="D6" s="259"/>
      <c r="E6" s="259"/>
      <c r="F6" s="259"/>
      <c r="G6" s="259"/>
      <c r="H6" s="259"/>
      <c r="I6" s="259"/>
      <c r="J6" s="259"/>
      <c r="K6" s="259"/>
      <c r="L6" s="259"/>
      <c r="M6" s="259"/>
      <c r="N6" s="259"/>
      <c r="O6" s="259"/>
      <c r="P6" s="259"/>
      <c r="Q6" s="259"/>
    </row>
    <row r="7" spans="1:17" ht="16.5" x14ac:dyDescent="0.25">
      <c r="C7" s="7"/>
      <c r="D7" s="7"/>
      <c r="E7" s="7"/>
      <c r="F7" s="7"/>
      <c r="G7" s="7"/>
      <c r="H7" s="7"/>
      <c r="I7" s="7"/>
      <c r="J7" s="7"/>
      <c r="K7" s="7"/>
      <c r="L7" s="7"/>
      <c r="M7" s="7"/>
      <c r="N7" s="7"/>
      <c r="O7" s="7"/>
      <c r="P7" s="7"/>
      <c r="Q7" s="7"/>
    </row>
    <row r="8" spans="1:17" ht="16.5" x14ac:dyDescent="0.25">
      <c r="A8" s="27"/>
      <c r="B8" s="27"/>
      <c r="C8" s="27"/>
      <c r="D8" s="27"/>
      <c r="E8" s="27"/>
      <c r="F8" s="27"/>
      <c r="G8" s="27"/>
      <c r="H8" s="27"/>
      <c r="I8" s="27"/>
      <c r="J8" s="27"/>
      <c r="K8" s="27"/>
      <c r="L8" s="27"/>
      <c r="M8" s="289" t="str">
        <f>'（実需給2025年度以降で使用）合計'!M11</f>
        <v>&lt;会社名&gt;</v>
      </c>
      <c r="N8" s="289"/>
      <c r="O8" s="289"/>
      <c r="P8" s="289"/>
      <c r="Q8" s="289"/>
    </row>
    <row r="9" spans="1:17" ht="24" customHeight="1" x14ac:dyDescent="0.25">
      <c r="A9" s="165" t="s">
        <v>1</v>
      </c>
      <c r="B9" s="165"/>
      <c r="C9" s="165"/>
      <c r="D9" s="165"/>
      <c r="E9" s="169" t="s">
        <v>24</v>
      </c>
      <c r="F9" s="188"/>
      <c r="G9" s="188"/>
      <c r="H9" s="188"/>
      <c r="I9" s="188"/>
      <c r="J9" s="188"/>
      <c r="K9" s="188"/>
      <c r="L9" s="188"/>
      <c r="M9" s="188"/>
      <c r="N9" s="188"/>
      <c r="O9" s="188"/>
      <c r="P9" s="260"/>
      <c r="Q9" s="24" t="s">
        <v>2</v>
      </c>
    </row>
    <row r="10" spans="1:17" ht="24" customHeight="1" x14ac:dyDescent="0.25">
      <c r="A10" s="165" t="s">
        <v>3</v>
      </c>
      <c r="B10" s="165"/>
      <c r="C10" s="165"/>
      <c r="D10" s="165"/>
      <c r="E10" s="299">
        <f>'（実需給2025年度以降で使用）合計'!E13</f>
        <v>0</v>
      </c>
      <c r="F10" s="300"/>
      <c r="G10" s="300"/>
      <c r="H10" s="300"/>
      <c r="I10" s="300"/>
      <c r="J10" s="300"/>
      <c r="K10" s="300"/>
      <c r="L10" s="300"/>
      <c r="M10" s="300"/>
      <c r="N10" s="300"/>
      <c r="O10" s="300"/>
      <c r="P10" s="301"/>
      <c r="Q10" s="5"/>
    </row>
    <row r="11" spans="1:17" ht="30" customHeight="1" x14ac:dyDescent="0.25">
      <c r="A11" s="164" t="s">
        <v>4</v>
      </c>
      <c r="B11" s="164"/>
      <c r="C11" s="164"/>
      <c r="D11" s="164"/>
      <c r="E11" s="302">
        <f>'（実需給2025年度以降で使用）合計'!E14</f>
        <v>0</v>
      </c>
      <c r="F11" s="303"/>
      <c r="G11" s="303"/>
      <c r="H11" s="303"/>
      <c r="I11" s="303"/>
      <c r="J11" s="303"/>
      <c r="K11" s="303"/>
      <c r="L11" s="303"/>
      <c r="M11" s="303"/>
      <c r="N11" s="303"/>
      <c r="O11" s="303"/>
      <c r="P11" s="304"/>
      <c r="Q11" s="5"/>
    </row>
    <row r="12" spans="1:17" ht="24" customHeight="1" x14ac:dyDescent="0.25">
      <c r="A12" s="165" t="s">
        <v>5</v>
      </c>
      <c r="B12" s="165"/>
      <c r="C12" s="165"/>
      <c r="D12" s="165"/>
      <c r="E12" s="305" t="e">
        <f>#REF!</f>
        <v>#REF!</v>
      </c>
      <c r="F12" s="306"/>
      <c r="G12" s="306"/>
      <c r="H12" s="306"/>
      <c r="I12" s="306"/>
      <c r="J12" s="306"/>
      <c r="K12" s="306"/>
      <c r="L12" s="306"/>
      <c r="M12" s="306"/>
      <c r="N12" s="306"/>
      <c r="O12" s="306"/>
      <c r="P12" s="307"/>
      <c r="Q12" s="5"/>
    </row>
    <row r="13" spans="1:17" ht="24" customHeight="1" x14ac:dyDescent="0.25">
      <c r="A13" s="165" t="s">
        <v>6</v>
      </c>
      <c r="B13" s="165"/>
      <c r="C13" s="165"/>
      <c r="D13" s="165"/>
      <c r="E13" s="308">
        <f>'（実需給2025年度以降で使用）合計'!E16</f>
        <v>0</v>
      </c>
      <c r="F13" s="309"/>
      <c r="G13" s="309"/>
      <c r="H13" s="309"/>
      <c r="I13" s="309"/>
      <c r="J13" s="309"/>
      <c r="K13" s="309"/>
      <c r="L13" s="309"/>
      <c r="M13" s="309"/>
      <c r="N13" s="309"/>
      <c r="O13" s="309"/>
      <c r="P13" s="310"/>
      <c r="Q13" s="5"/>
    </row>
    <row r="14" spans="1:17" ht="24" customHeight="1" x14ac:dyDescent="0.25">
      <c r="A14" s="165" t="s">
        <v>7</v>
      </c>
      <c r="B14" s="165"/>
      <c r="C14" s="165"/>
      <c r="D14" s="165"/>
      <c r="E14" s="314">
        <f>'【調達AX】入力(風力)'!E14:P14</f>
        <v>0</v>
      </c>
      <c r="F14" s="315"/>
      <c r="G14" s="315"/>
      <c r="H14" s="315"/>
      <c r="I14" s="315"/>
      <c r="J14" s="315"/>
      <c r="K14" s="315"/>
      <c r="L14" s="315"/>
      <c r="M14" s="315"/>
      <c r="N14" s="315"/>
      <c r="O14" s="315"/>
      <c r="P14" s="316"/>
      <c r="Q14" s="23" t="s">
        <v>23</v>
      </c>
    </row>
    <row r="15" spans="1:17" ht="37.5" customHeight="1" x14ac:dyDescent="0.25">
      <c r="A15" s="290" t="s">
        <v>166</v>
      </c>
      <c r="B15" s="291"/>
      <c r="C15" s="291"/>
      <c r="D15" s="292"/>
      <c r="E15" s="286">
        <f>'【調達AX】入力(風力)'!E26:P26</f>
        <v>0</v>
      </c>
      <c r="F15" s="287"/>
      <c r="G15" s="287"/>
      <c r="H15" s="287"/>
      <c r="I15" s="287"/>
      <c r="J15" s="287"/>
      <c r="K15" s="287"/>
      <c r="L15" s="287"/>
      <c r="M15" s="287"/>
      <c r="N15" s="287"/>
      <c r="O15" s="287"/>
      <c r="P15" s="288"/>
      <c r="Q15" s="79" t="s">
        <v>125</v>
      </c>
    </row>
    <row r="16" spans="1:17" ht="24" customHeight="1" x14ac:dyDescent="0.25">
      <c r="A16" s="165" t="s">
        <v>79</v>
      </c>
      <c r="B16" s="165"/>
      <c r="C16" s="165"/>
      <c r="D16" s="165"/>
      <c r="E16" s="210" t="e">
        <f>'計算用(風力)'!B83</f>
        <v>#N/A</v>
      </c>
      <c r="F16" s="211"/>
      <c r="G16" s="211"/>
      <c r="H16" s="211"/>
      <c r="I16" s="211"/>
      <c r="J16" s="211"/>
      <c r="K16" s="211"/>
      <c r="L16" s="211"/>
      <c r="M16" s="211"/>
      <c r="N16" s="211"/>
      <c r="O16" s="211"/>
      <c r="P16" s="212"/>
      <c r="Q16" s="23" t="s">
        <v>80</v>
      </c>
    </row>
    <row r="17" spans="1:17" ht="24" customHeight="1" x14ac:dyDescent="0.25">
      <c r="A17" s="165" t="s">
        <v>78</v>
      </c>
      <c r="B17" s="165"/>
      <c r="C17" s="165"/>
      <c r="D17" s="165"/>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25">
      <c r="A18" s="165"/>
      <c r="B18" s="165"/>
      <c r="C18" s="165"/>
      <c r="D18" s="165"/>
      <c r="E18" s="42" t="e">
        <f>'計算用(風力)'!N20</f>
        <v>#N/A</v>
      </c>
      <c r="F18" s="42" t="e">
        <f>'計算用(風力)'!N21</f>
        <v>#N/A</v>
      </c>
      <c r="G18" s="42" t="e">
        <f>'計算用(風力)'!N22</f>
        <v>#N/A</v>
      </c>
      <c r="H18" s="42" t="e">
        <f>'計算用(風力)'!N23</f>
        <v>#N/A</v>
      </c>
      <c r="I18" s="42" t="e">
        <f>'計算用(風力)'!N24</f>
        <v>#N/A</v>
      </c>
      <c r="J18" s="42" t="e">
        <f>'計算用(風力)'!N25</f>
        <v>#N/A</v>
      </c>
      <c r="K18" s="42" t="e">
        <f>'計算用(風力)'!N26</f>
        <v>#N/A</v>
      </c>
      <c r="L18" s="42" t="e">
        <f>'計算用(風力)'!N27</f>
        <v>#N/A</v>
      </c>
      <c r="M18" s="42" t="e">
        <f>'計算用(風力)'!N28</f>
        <v>#N/A</v>
      </c>
      <c r="N18" s="42" t="e">
        <f>'計算用(風力)'!N29</f>
        <v>#N/A</v>
      </c>
      <c r="O18" s="42" t="e">
        <f>'計算用(風力)'!N30</f>
        <v>#N/A</v>
      </c>
      <c r="P18" s="42" t="e">
        <f>'計算用(風力)'!N31</f>
        <v>#N/A</v>
      </c>
      <c r="Q18" s="23" t="s">
        <v>80</v>
      </c>
    </row>
    <row r="19" spans="1:17" ht="24" customHeight="1" x14ac:dyDescent="0.25">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25">
      <c r="A20" s="165"/>
      <c r="B20" s="165"/>
      <c r="C20" s="165"/>
      <c r="D20" s="165"/>
      <c r="E20" s="80">
        <f>'計算用(風力)'!N34</f>
        <v>0</v>
      </c>
      <c r="F20" s="80">
        <f>'計算用(風力)'!N35</f>
        <v>0</v>
      </c>
      <c r="G20" s="80">
        <f>'計算用(風力)'!N36</f>
        <v>0</v>
      </c>
      <c r="H20" s="80">
        <f>'計算用(風力)'!N37</f>
        <v>0</v>
      </c>
      <c r="I20" s="80">
        <f>'計算用(風力)'!N38</f>
        <v>0</v>
      </c>
      <c r="J20" s="80">
        <f>'計算用(風力)'!N39</f>
        <v>0</v>
      </c>
      <c r="K20" s="80">
        <f>'計算用(風力)'!N40</f>
        <v>0</v>
      </c>
      <c r="L20" s="80">
        <f>'計算用(風力)'!N41</f>
        <v>0</v>
      </c>
      <c r="M20" s="80">
        <f>'計算用(風力)'!N42</f>
        <v>0</v>
      </c>
      <c r="N20" s="80">
        <f>'計算用(風力)'!N43</f>
        <v>0</v>
      </c>
      <c r="O20" s="80">
        <f>'計算用(風力)'!N44</f>
        <v>0</v>
      </c>
      <c r="P20" s="80">
        <f>'計算用(風力)'!N45</f>
        <v>0</v>
      </c>
      <c r="Q20" s="23" t="s">
        <v>23</v>
      </c>
    </row>
    <row r="21" spans="1:17" ht="24" customHeight="1" x14ac:dyDescent="0.25">
      <c r="A21" s="165" t="s">
        <v>9</v>
      </c>
      <c r="B21" s="165"/>
      <c r="C21" s="165"/>
      <c r="D21" s="165"/>
      <c r="E21" s="293" t="e">
        <f>ROUND('計算用(風力)'!B81,0)</f>
        <v>#N/A</v>
      </c>
      <c r="F21" s="294"/>
      <c r="G21" s="294"/>
      <c r="H21" s="294"/>
      <c r="I21" s="294"/>
      <c r="J21" s="294"/>
      <c r="K21" s="294"/>
      <c r="L21" s="294"/>
      <c r="M21" s="294"/>
      <c r="N21" s="294"/>
      <c r="O21" s="294"/>
      <c r="P21" s="295"/>
      <c r="Q21" s="23" t="s">
        <v>23</v>
      </c>
    </row>
    <row r="22" spans="1:17" ht="24" customHeight="1" x14ac:dyDescent="0.25">
      <c r="A22" s="284" t="s">
        <v>122</v>
      </c>
      <c r="B22" s="285"/>
      <c r="C22" s="285"/>
      <c r="D22" s="285"/>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25">
      <c r="A23" s="285"/>
      <c r="B23" s="285"/>
      <c r="C23" s="285"/>
      <c r="D23" s="285"/>
      <c r="E23" s="81">
        <f>'【調達AX】入力(風力)'!E34</f>
        <v>0</v>
      </c>
      <c r="F23" s="81">
        <f>'【調達AX】入力(風力)'!F34</f>
        <v>0</v>
      </c>
      <c r="G23" s="81">
        <f>'【調達AX】入力(風力)'!G34</f>
        <v>0</v>
      </c>
      <c r="H23" s="81">
        <f>'【調達AX】入力(風力)'!H34</f>
        <v>0</v>
      </c>
      <c r="I23" s="81">
        <f>'【調達AX】入力(風力)'!I34</f>
        <v>0</v>
      </c>
      <c r="J23" s="81">
        <f>'【調達AX】入力(風力)'!J34</f>
        <v>0</v>
      </c>
      <c r="K23" s="81">
        <f>'【調達AX】入力(風力)'!K34</f>
        <v>0</v>
      </c>
      <c r="L23" s="81">
        <f>'【調達AX】入力(風力)'!L34</f>
        <v>0</v>
      </c>
      <c r="M23" s="81">
        <f>'【調達AX】入力(風力)'!M34</f>
        <v>0</v>
      </c>
      <c r="N23" s="81">
        <f>'【調達AX】入力(風力)'!N34</f>
        <v>0</v>
      </c>
      <c r="O23" s="81">
        <f>'【調達AX】入力(風力)'!O34</f>
        <v>0</v>
      </c>
      <c r="P23" s="81">
        <f>'【調達AX】入力(風力)'!P34</f>
        <v>0</v>
      </c>
      <c r="Q23" s="79" t="s">
        <v>125</v>
      </c>
    </row>
    <row r="24" spans="1:17" ht="24" customHeight="1" x14ac:dyDescent="0.25">
      <c r="A24" s="164" t="s">
        <v>81</v>
      </c>
      <c r="B24" s="165"/>
      <c r="C24" s="165"/>
      <c r="D24" s="165"/>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25">
      <c r="A25" s="165"/>
      <c r="B25" s="165"/>
      <c r="C25" s="165"/>
      <c r="D25" s="165"/>
      <c r="E25" s="81">
        <f>ROUND('計算用(風力)'!AD34,0)</f>
        <v>0</v>
      </c>
      <c r="F25" s="81">
        <f>ROUND('計算用(風力)'!AD35,0)</f>
        <v>0</v>
      </c>
      <c r="G25" s="81">
        <f>ROUND('計算用(風力)'!AD36,0)</f>
        <v>0</v>
      </c>
      <c r="H25" s="81">
        <f>ROUND('計算用(風力)'!AD37,0)</f>
        <v>0</v>
      </c>
      <c r="I25" s="81">
        <f>ROUND('計算用(風力)'!AD38,0)</f>
        <v>0</v>
      </c>
      <c r="J25" s="81">
        <f>ROUND('計算用(風力)'!AD39,0)</f>
        <v>0</v>
      </c>
      <c r="K25" s="81">
        <f>ROUND('計算用(風力)'!AD40,0)</f>
        <v>0</v>
      </c>
      <c r="L25" s="81">
        <f>ROUND('計算用(風力)'!AD41,0)</f>
        <v>0</v>
      </c>
      <c r="M25" s="81">
        <f>ROUND('計算用(風力)'!AD42,0)</f>
        <v>0</v>
      </c>
      <c r="N25" s="81">
        <f>ROUND('計算用(風力)'!AD43,0)</f>
        <v>0</v>
      </c>
      <c r="O25" s="81">
        <f>ROUND('計算用(風力)'!AD44,0)</f>
        <v>0</v>
      </c>
      <c r="P25" s="81">
        <f>ROUND('計算用(風力)'!AD45,0)</f>
        <v>0</v>
      </c>
      <c r="Q25" s="23" t="s">
        <v>23</v>
      </c>
    </row>
    <row r="26" spans="1:17" ht="24" customHeight="1" x14ac:dyDescent="0.25">
      <c r="A26" s="165" t="s">
        <v>10</v>
      </c>
      <c r="B26" s="165"/>
      <c r="C26" s="165"/>
      <c r="D26" s="165"/>
      <c r="E26" s="296" t="e">
        <f>ROUND('計算用(風力)'!R81,0)</f>
        <v>#DIV/0!</v>
      </c>
      <c r="F26" s="297"/>
      <c r="G26" s="297"/>
      <c r="H26" s="297"/>
      <c r="I26" s="297"/>
      <c r="J26" s="297"/>
      <c r="K26" s="297"/>
      <c r="L26" s="297"/>
      <c r="M26" s="297"/>
      <c r="N26" s="297"/>
      <c r="O26" s="297"/>
      <c r="P26" s="298"/>
      <c r="Q26" s="23" t="s">
        <v>23</v>
      </c>
    </row>
    <row r="27" spans="1:17" x14ac:dyDescent="0.25">
      <c r="A27" s="1" t="s">
        <v>25</v>
      </c>
    </row>
    <row r="28" spans="1:17" x14ac:dyDescent="0.25">
      <c r="A28" s="1" t="s">
        <v>119</v>
      </c>
    </row>
    <row r="29" spans="1:17" x14ac:dyDescent="0.25">
      <c r="B29" s="34" t="s">
        <v>71</v>
      </c>
    </row>
    <row r="30" spans="1:17" x14ac:dyDescent="0.25">
      <c r="B30" s="34" t="s">
        <v>60</v>
      </c>
    </row>
    <row r="31" spans="1:17" x14ac:dyDescent="0.25">
      <c r="B31" s="34" t="s">
        <v>61</v>
      </c>
    </row>
    <row r="32" spans="1:17" x14ac:dyDescent="0.25">
      <c r="B32" s="34" t="s">
        <v>70</v>
      </c>
    </row>
    <row r="33" spans="1:2" x14ac:dyDescent="0.25">
      <c r="B33" s="34" t="s">
        <v>62</v>
      </c>
    </row>
    <row r="34" spans="1:2" x14ac:dyDescent="0.25">
      <c r="B34" s="34" t="s">
        <v>63</v>
      </c>
    </row>
    <row r="35" spans="1:2" x14ac:dyDescent="0.25">
      <c r="B35" s="1" t="s">
        <v>123</v>
      </c>
    </row>
    <row r="36" spans="1:2" x14ac:dyDescent="0.25">
      <c r="B36" s="1" t="s">
        <v>96</v>
      </c>
    </row>
    <row r="37" spans="1:2" x14ac:dyDescent="0.25">
      <c r="B37" s="34" t="s">
        <v>74</v>
      </c>
    </row>
    <row r="38" spans="1:2" x14ac:dyDescent="0.25">
      <c r="B38" s="34" t="s">
        <v>73</v>
      </c>
    </row>
    <row r="39" spans="1:2" x14ac:dyDescent="0.25">
      <c r="B39" s="34"/>
    </row>
    <row r="40" spans="1:2" x14ac:dyDescent="0.25">
      <c r="A40" s="1" t="s">
        <v>120</v>
      </c>
      <c r="B40" s="34"/>
    </row>
    <row r="41" spans="1:2" x14ac:dyDescent="0.25">
      <c r="B41" s="1" t="s">
        <v>97</v>
      </c>
    </row>
    <row r="42" spans="1:2" x14ac:dyDescent="0.25">
      <c r="B42" s="1" t="s">
        <v>98</v>
      </c>
    </row>
    <row r="43" spans="1:2" x14ac:dyDescent="0.25">
      <c r="B43" s="1" t="s">
        <v>99</v>
      </c>
    </row>
  </sheetData>
  <dataConsolidate/>
  <mergeCells count="28">
    <mergeCell ref="A13:D13"/>
    <mergeCell ref="E13:P13"/>
    <mergeCell ref="A14:D14"/>
    <mergeCell ref="A10:D10"/>
    <mergeCell ref="E10:P10"/>
    <mergeCell ref="A11:D11"/>
    <mergeCell ref="E11:P11"/>
    <mergeCell ref="A12:D12"/>
    <mergeCell ref="E12:P12"/>
    <mergeCell ref="E14:P14"/>
    <mergeCell ref="A2:B2"/>
    <mergeCell ref="A4:Q4"/>
    <mergeCell ref="A6:Q6"/>
    <mergeCell ref="A9:D9"/>
    <mergeCell ref="E9:P9"/>
    <mergeCell ref="M8:Q8"/>
    <mergeCell ref="E15:P15"/>
    <mergeCell ref="A26:D26"/>
    <mergeCell ref="E26:P26"/>
    <mergeCell ref="A16:D16"/>
    <mergeCell ref="E16:P16"/>
    <mergeCell ref="A19:D20"/>
    <mergeCell ref="A21:D21"/>
    <mergeCell ref="E21:P21"/>
    <mergeCell ref="A22:D23"/>
    <mergeCell ref="A24:D25"/>
    <mergeCell ref="A17:D18"/>
    <mergeCell ref="A15:D15"/>
  </mergeCells>
  <phoneticPr fontId="2"/>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view="pageBreakPreview" zoomScale="60" zoomScaleNormal="100" workbookViewId="0">
      <selection activeCell="E10" sqref="E10:P11"/>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6" t="s">
        <v>66</v>
      </c>
      <c r="B1" s="36"/>
      <c r="C1" s="36"/>
      <c r="D1" s="36"/>
      <c r="E1" s="36"/>
      <c r="F1" s="37" t="s">
        <v>68</v>
      </c>
      <c r="G1" s="37"/>
      <c r="H1" s="37"/>
      <c r="I1" s="38" t="s">
        <v>67</v>
      </c>
    </row>
    <row r="2" spans="1:17" ht="16.5" x14ac:dyDescent="0.25">
      <c r="A2" s="257" t="s">
        <v>0</v>
      </c>
      <c r="B2" s="258"/>
      <c r="C2" s="7"/>
      <c r="D2" s="7"/>
      <c r="E2" s="7"/>
      <c r="F2" s="7"/>
      <c r="G2" s="7"/>
      <c r="H2" s="7"/>
      <c r="I2" s="7"/>
      <c r="J2" s="7"/>
      <c r="K2" s="7"/>
      <c r="L2" s="7"/>
      <c r="M2" s="7"/>
      <c r="N2" s="7"/>
      <c r="O2" s="7"/>
      <c r="P2" s="7"/>
      <c r="Q2" s="7"/>
    </row>
    <row r="3" spans="1:17" ht="16.5" x14ac:dyDescent="0.25">
      <c r="A3" s="26"/>
      <c r="B3" s="26"/>
      <c r="C3" s="7"/>
      <c r="D3" s="7"/>
      <c r="E3" s="7"/>
      <c r="F3" s="7"/>
      <c r="G3" s="7"/>
      <c r="H3" s="7"/>
      <c r="I3" s="7"/>
      <c r="J3" s="7"/>
      <c r="K3" s="7"/>
      <c r="L3" s="7"/>
      <c r="M3" s="7"/>
      <c r="N3" s="7"/>
      <c r="O3" s="7"/>
      <c r="P3" s="7"/>
      <c r="Q3" s="7"/>
    </row>
    <row r="4" spans="1:17" ht="16.5" x14ac:dyDescent="0.25">
      <c r="A4" s="259" t="s">
        <v>118</v>
      </c>
      <c r="B4" s="259"/>
      <c r="C4" s="259"/>
      <c r="D4" s="259"/>
      <c r="E4" s="259"/>
      <c r="F4" s="259"/>
      <c r="G4" s="259"/>
      <c r="H4" s="259"/>
      <c r="I4" s="259"/>
      <c r="J4" s="259"/>
      <c r="K4" s="259"/>
      <c r="L4" s="259"/>
      <c r="M4" s="259"/>
      <c r="N4" s="259"/>
      <c r="O4" s="259"/>
      <c r="P4" s="259"/>
      <c r="Q4" s="259"/>
    </row>
    <row r="5" spans="1:17" ht="16.5" x14ac:dyDescent="0.25">
      <c r="A5" s="7"/>
      <c r="B5" s="7"/>
      <c r="C5" s="7"/>
      <c r="D5" s="7"/>
      <c r="E5" s="7"/>
      <c r="F5" s="7"/>
      <c r="G5" s="7"/>
      <c r="H5" s="7"/>
      <c r="I5" s="7"/>
      <c r="J5" s="7"/>
      <c r="K5" s="7"/>
      <c r="L5" s="7"/>
      <c r="M5" s="7"/>
      <c r="N5" s="7"/>
      <c r="O5" s="7"/>
      <c r="P5" s="7"/>
      <c r="Q5" s="7"/>
    </row>
    <row r="6" spans="1:17" ht="16.5" x14ac:dyDescent="0.25">
      <c r="A6" s="259" t="s">
        <v>52</v>
      </c>
      <c r="B6" s="259"/>
      <c r="C6" s="259"/>
      <c r="D6" s="259"/>
      <c r="E6" s="259"/>
      <c r="F6" s="259"/>
      <c r="G6" s="259"/>
      <c r="H6" s="259"/>
      <c r="I6" s="259"/>
      <c r="J6" s="259"/>
      <c r="K6" s="259"/>
      <c r="L6" s="259"/>
      <c r="M6" s="259"/>
      <c r="N6" s="259"/>
      <c r="O6" s="259"/>
      <c r="P6" s="259"/>
      <c r="Q6" s="259"/>
    </row>
    <row r="7" spans="1:17" ht="16.5" x14ac:dyDescent="0.25">
      <c r="C7" s="7"/>
      <c r="D7" s="7"/>
      <c r="E7" s="7"/>
      <c r="F7" s="7"/>
      <c r="G7" s="7"/>
      <c r="H7" s="7"/>
      <c r="I7" s="7"/>
      <c r="J7" s="7"/>
      <c r="K7" s="7"/>
      <c r="L7" s="7"/>
      <c r="M7" s="7"/>
      <c r="N7" s="7"/>
      <c r="O7" s="7"/>
      <c r="P7" s="7"/>
      <c r="Q7" s="7"/>
    </row>
    <row r="8" spans="1:17" ht="16.5" x14ac:dyDescent="0.25">
      <c r="A8" s="27"/>
      <c r="B8" s="27"/>
      <c r="C8" s="27"/>
      <c r="D8" s="27"/>
      <c r="E8" s="27"/>
      <c r="F8" s="27"/>
      <c r="G8" s="27"/>
      <c r="H8" s="27"/>
      <c r="I8" s="27"/>
      <c r="J8" s="27"/>
      <c r="K8" s="27"/>
      <c r="L8" s="27"/>
      <c r="M8" s="289" t="str">
        <f>'（実需給2025年度以降で使用）合計'!M11</f>
        <v>&lt;会社名&gt;</v>
      </c>
      <c r="N8" s="289"/>
      <c r="O8" s="289"/>
      <c r="P8" s="289"/>
      <c r="Q8" s="289"/>
    </row>
    <row r="9" spans="1:17" ht="24" customHeight="1" x14ac:dyDescent="0.25">
      <c r="A9" s="165" t="s">
        <v>1</v>
      </c>
      <c r="B9" s="165"/>
      <c r="C9" s="165"/>
      <c r="D9" s="165"/>
      <c r="E9" s="169" t="s">
        <v>24</v>
      </c>
      <c r="F9" s="188"/>
      <c r="G9" s="188"/>
      <c r="H9" s="188"/>
      <c r="I9" s="188"/>
      <c r="J9" s="188"/>
      <c r="K9" s="188"/>
      <c r="L9" s="188"/>
      <c r="M9" s="188"/>
      <c r="N9" s="188"/>
      <c r="O9" s="188"/>
      <c r="P9" s="260"/>
      <c r="Q9" s="24" t="s">
        <v>2</v>
      </c>
    </row>
    <row r="10" spans="1:17" ht="24" customHeight="1" x14ac:dyDescent="0.25">
      <c r="A10" s="165" t="s">
        <v>3</v>
      </c>
      <c r="B10" s="165"/>
      <c r="C10" s="165"/>
      <c r="D10" s="165"/>
      <c r="E10" s="299">
        <f>'（実需給2025年度以降で使用）合計'!E13</f>
        <v>0</v>
      </c>
      <c r="F10" s="300"/>
      <c r="G10" s="300"/>
      <c r="H10" s="300"/>
      <c r="I10" s="300"/>
      <c r="J10" s="300"/>
      <c r="K10" s="300"/>
      <c r="L10" s="300"/>
      <c r="M10" s="300"/>
      <c r="N10" s="300"/>
      <c r="O10" s="300"/>
      <c r="P10" s="301"/>
      <c r="Q10" s="5"/>
    </row>
    <row r="11" spans="1:17" ht="30" customHeight="1" x14ac:dyDescent="0.25">
      <c r="A11" s="164" t="s">
        <v>4</v>
      </c>
      <c r="B11" s="164"/>
      <c r="C11" s="164"/>
      <c r="D11" s="164"/>
      <c r="E11" s="302">
        <f>'（実需給2025年度以降で使用）合計'!E14</f>
        <v>0</v>
      </c>
      <c r="F11" s="303"/>
      <c r="G11" s="303"/>
      <c r="H11" s="303"/>
      <c r="I11" s="303"/>
      <c r="J11" s="303"/>
      <c r="K11" s="303"/>
      <c r="L11" s="303"/>
      <c r="M11" s="303"/>
      <c r="N11" s="303"/>
      <c r="O11" s="303"/>
      <c r="P11" s="304"/>
      <c r="Q11" s="5"/>
    </row>
    <row r="12" spans="1:17" ht="24" customHeight="1" x14ac:dyDescent="0.25">
      <c r="A12" s="165" t="s">
        <v>5</v>
      </c>
      <c r="B12" s="165"/>
      <c r="C12" s="165"/>
      <c r="D12" s="165"/>
      <c r="E12" s="323" t="s">
        <v>53</v>
      </c>
      <c r="F12" s="324"/>
      <c r="G12" s="324"/>
      <c r="H12" s="324"/>
      <c r="I12" s="324"/>
      <c r="J12" s="324"/>
      <c r="K12" s="324"/>
      <c r="L12" s="324"/>
      <c r="M12" s="324"/>
      <c r="N12" s="324"/>
      <c r="O12" s="324"/>
      <c r="P12" s="325"/>
      <c r="Q12" s="5"/>
    </row>
    <row r="13" spans="1:17" ht="24" customHeight="1" x14ac:dyDescent="0.25">
      <c r="A13" s="165" t="s">
        <v>6</v>
      </c>
      <c r="B13" s="165"/>
      <c r="C13" s="165"/>
      <c r="D13" s="165"/>
      <c r="E13" s="308">
        <f>'（実需給2025年度以降で使用）合計'!E16</f>
        <v>0</v>
      </c>
      <c r="F13" s="309"/>
      <c r="G13" s="309"/>
      <c r="H13" s="309"/>
      <c r="I13" s="309"/>
      <c r="J13" s="309"/>
      <c r="K13" s="309"/>
      <c r="L13" s="309"/>
      <c r="M13" s="309"/>
      <c r="N13" s="309"/>
      <c r="O13" s="309"/>
      <c r="P13" s="310"/>
      <c r="Q13" s="5"/>
    </row>
    <row r="14" spans="1:17" ht="24" customHeight="1" x14ac:dyDescent="0.25">
      <c r="A14" s="165" t="s">
        <v>7</v>
      </c>
      <c r="B14" s="165"/>
      <c r="C14" s="165"/>
      <c r="D14" s="165"/>
      <c r="E14" s="311">
        <v>10000</v>
      </c>
      <c r="F14" s="312"/>
      <c r="G14" s="312"/>
      <c r="H14" s="312"/>
      <c r="I14" s="312"/>
      <c r="J14" s="312"/>
      <c r="K14" s="312"/>
      <c r="L14" s="312"/>
      <c r="M14" s="312"/>
      <c r="N14" s="312"/>
      <c r="O14" s="312"/>
      <c r="P14" s="313"/>
      <c r="Q14" s="23" t="s">
        <v>23</v>
      </c>
    </row>
    <row r="15" spans="1:17" ht="48.75" customHeight="1" x14ac:dyDescent="0.25">
      <c r="A15" s="290" t="s">
        <v>166</v>
      </c>
      <c r="B15" s="291"/>
      <c r="C15" s="291"/>
      <c r="D15" s="292"/>
      <c r="E15" s="320">
        <f>'【調達AX】入力(水力)'!E26:P26</f>
        <v>0</v>
      </c>
      <c r="F15" s="321"/>
      <c r="G15" s="321"/>
      <c r="H15" s="321"/>
      <c r="I15" s="321"/>
      <c r="J15" s="321"/>
      <c r="K15" s="321"/>
      <c r="L15" s="321"/>
      <c r="M15" s="321"/>
      <c r="N15" s="321"/>
      <c r="O15" s="321"/>
      <c r="P15" s="322"/>
      <c r="Q15" s="23" t="s">
        <v>23</v>
      </c>
    </row>
    <row r="16" spans="1:17" ht="24" customHeight="1" x14ac:dyDescent="0.25">
      <c r="A16" s="165" t="s">
        <v>79</v>
      </c>
      <c r="B16" s="165"/>
      <c r="C16" s="165"/>
      <c r="D16" s="165"/>
      <c r="E16" s="210" t="e">
        <f>'計算用(水力)'!B83</f>
        <v>#N/A</v>
      </c>
      <c r="F16" s="211"/>
      <c r="G16" s="211"/>
      <c r="H16" s="211"/>
      <c r="I16" s="211"/>
      <c r="J16" s="211"/>
      <c r="K16" s="211"/>
      <c r="L16" s="211"/>
      <c r="M16" s="211"/>
      <c r="N16" s="211"/>
      <c r="O16" s="211"/>
      <c r="P16" s="212"/>
      <c r="Q16" s="23" t="s">
        <v>80</v>
      </c>
    </row>
    <row r="17" spans="1:17" ht="24" customHeight="1" x14ac:dyDescent="0.25">
      <c r="A17" s="165" t="s">
        <v>78</v>
      </c>
      <c r="B17" s="165"/>
      <c r="C17" s="165"/>
      <c r="D17" s="165"/>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25">
      <c r="A18" s="165"/>
      <c r="B18" s="165"/>
      <c r="C18" s="165"/>
      <c r="D18" s="165"/>
      <c r="E18" s="42" t="e">
        <f>'計算用(水力)'!N20</f>
        <v>#N/A</v>
      </c>
      <c r="F18" s="42" t="e">
        <f>'計算用(水力)'!N21</f>
        <v>#N/A</v>
      </c>
      <c r="G18" s="42" t="e">
        <f>'計算用(水力)'!N22</f>
        <v>#N/A</v>
      </c>
      <c r="H18" s="42" t="e">
        <f>'計算用(水力)'!N23</f>
        <v>#N/A</v>
      </c>
      <c r="I18" s="42" t="e">
        <f>'計算用(水力)'!N24</f>
        <v>#N/A</v>
      </c>
      <c r="J18" s="42" t="e">
        <f>'計算用(水力)'!N25</f>
        <v>#N/A</v>
      </c>
      <c r="K18" s="42" t="e">
        <f>'計算用(水力)'!N26</f>
        <v>#N/A</v>
      </c>
      <c r="L18" s="42" t="e">
        <f>'計算用(水力)'!N27</f>
        <v>#N/A</v>
      </c>
      <c r="M18" s="42" t="e">
        <f>'計算用(水力)'!N28</f>
        <v>#N/A</v>
      </c>
      <c r="N18" s="42" t="e">
        <f>'計算用(水力)'!N29</f>
        <v>#N/A</v>
      </c>
      <c r="O18" s="42" t="e">
        <f>'計算用(水力)'!N30</f>
        <v>#N/A</v>
      </c>
      <c r="P18" s="42" t="e">
        <f>'計算用(水力)'!N31</f>
        <v>#N/A</v>
      </c>
      <c r="Q18" s="23" t="s">
        <v>80</v>
      </c>
    </row>
    <row r="19" spans="1:17" ht="24" customHeight="1" x14ac:dyDescent="0.25">
      <c r="A19" s="165" t="s">
        <v>8</v>
      </c>
      <c r="B19" s="165"/>
      <c r="C19" s="165"/>
      <c r="D19" s="165"/>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25">
      <c r="A20" s="165"/>
      <c r="B20" s="165"/>
      <c r="C20" s="165"/>
      <c r="D20" s="165"/>
      <c r="E20" s="80">
        <f>'計算用(水力)'!N34</f>
        <v>0</v>
      </c>
      <c r="F20" s="80">
        <f>'計算用(水力)'!N35</f>
        <v>0</v>
      </c>
      <c r="G20" s="80">
        <f>'計算用(水力)'!N36</f>
        <v>0</v>
      </c>
      <c r="H20" s="80">
        <f>'計算用(水力)'!N37</f>
        <v>0</v>
      </c>
      <c r="I20" s="80">
        <f>'計算用(水力)'!N38</f>
        <v>0</v>
      </c>
      <c r="J20" s="80">
        <f>'計算用(水力)'!N39</f>
        <v>0</v>
      </c>
      <c r="K20" s="80">
        <f>'計算用(水力)'!N40</f>
        <v>0</v>
      </c>
      <c r="L20" s="80">
        <f>'計算用(水力)'!N41</f>
        <v>0</v>
      </c>
      <c r="M20" s="80">
        <f>'計算用(水力)'!N42</f>
        <v>0</v>
      </c>
      <c r="N20" s="80">
        <f>'計算用(水力)'!N43</f>
        <v>0</v>
      </c>
      <c r="O20" s="80">
        <f>'計算用(水力)'!N44</f>
        <v>0</v>
      </c>
      <c r="P20" s="80">
        <f>'計算用(水力)'!N45</f>
        <v>0</v>
      </c>
      <c r="Q20" s="23" t="s">
        <v>23</v>
      </c>
    </row>
    <row r="21" spans="1:17" ht="24" customHeight="1" x14ac:dyDescent="0.25">
      <c r="A21" s="165" t="s">
        <v>9</v>
      </c>
      <c r="B21" s="165"/>
      <c r="C21" s="165"/>
      <c r="D21" s="165"/>
      <c r="E21" s="317" t="e">
        <f>ROUND('計算用(水力)'!B81,0)</f>
        <v>#N/A</v>
      </c>
      <c r="F21" s="318"/>
      <c r="G21" s="318"/>
      <c r="H21" s="318"/>
      <c r="I21" s="318"/>
      <c r="J21" s="318"/>
      <c r="K21" s="318"/>
      <c r="L21" s="318"/>
      <c r="M21" s="318"/>
      <c r="N21" s="318"/>
      <c r="O21" s="318"/>
      <c r="P21" s="319"/>
      <c r="Q21" s="23" t="s">
        <v>23</v>
      </c>
    </row>
    <row r="22" spans="1:17" ht="24" customHeight="1" x14ac:dyDescent="0.25">
      <c r="A22" s="284" t="s">
        <v>122</v>
      </c>
      <c r="B22" s="285"/>
      <c r="C22" s="285"/>
      <c r="D22" s="285"/>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25">
      <c r="A23" s="285"/>
      <c r="B23" s="285"/>
      <c r="C23" s="285"/>
      <c r="D23" s="285"/>
      <c r="E23" s="81">
        <f>'【調達AX】入力(水力)'!E34</f>
        <v>0</v>
      </c>
      <c r="F23" s="81">
        <f>'【調達AX】入力(水力)'!F34</f>
        <v>0</v>
      </c>
      <c r="G23" s="81">
        <f>'【調達AX】入力(水力)'!G34</f>
        <v>0</v>
      </c>
      <c r="H23" s="81">
        <f>'【調達AX】入力(水力)'!H34</f>
        <v>0</v>
      </c>
      <c r="I23" s="81">
        <f>'【調達AX】入力(水力)'!I34</f>
        <v>0</v>
      </c>
      <c r="J23" s="81">
        <f>'【調達AX】入力(水力)'!J34</f>
        <v>0</v>
      </c>
      <c r="K23" s="81">
        <f>'【調達AX】入力(水力)'!K34</f>
        <v>0</v>
      </c>
      <c r="L23" s="81">
        <f>'【調達AX】入力(水力)'!L34</f>
        <v>0</v>
      </c>
      <c r="M23" s="81">
        <f>'【調達AX】入力(水力)'!M34</f>
        <v>0</v>
      </c>
      <c r="N23" s="81">
        <f>'【調達AX】入力(水力)'!N34</f>
        <v>0</v>
      </c>
      <c r="O23" s="81">
        <f>'【調達AX】入力(水力)'!O34</f>
        <v>0</v>
      </c>
      <c r="P23" s="81">
        <f>'【調達AX】入力(水力)'!P34</f>
        <v>0</v>
      </c>
      <c r="Q23" s="79" t="s">
        <v>124</v>
      </c>
    </row>
    <row r="24" spans="1:17" ht="24" customHeight="1" x14ac:dyDescent="0.25">
      <c r="A24" s="164" t="s">
        <v>81</v>
      </c>
      <c r="B24" s="165"/>
      <c r="C24" s="165"/>
      <c r="D24" s="165"/>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25">
      <c r="A25" s="165"/>
      <c r="B25" s="165"/>
      <c r="C25" s="165"/>
      <c r="D25" s="165"/>
      <c r="E25" s="81">
        <f>ROUND('計算用(水力)'!AD34,0)</f>
        <v>0</v>
      </c>
      <c r="F25" s="81">
        <f>ROUND('計算用(水力)'!AD35,0)</f>
        <v>0</v>
      </c>
      <c r="G25" s="81">
        <f>ROUND('計算用(水力)'!AD36,0)</f>
        <v>0</v>
      </c>
      <c r="H25" s="81">
        <f>ROUND('計算用(水力)'!AD37,0)</f>
        <v>0</v>
      </c>
      <c r="I25" s="81">
        <f>ROUND('計算用(水力)'!AD38,0)</f>
        <v>0</v>
      </c>
      <c r="J25" s="81">
        <f>ROUND('計算用(水力)'!AD39,0)</f>
        <v>0</v>
      </c>
      <c r="K25" s="81">
        <f>ROUND('計算用(水力)'!AD40,0)</f>
        <v>0</v>
      </c>
      <c r="L25" s="81">
        <f>ROUND('計算用(水力)'!AD41,0)</f>
        <v>0</v>
      </c>
      <c r="M25" s="81">
        <f>ROUND('計算用(水力)'!AD42,0)</f>
        <v>0</v>
      </c>
      <c r="N25" s="81">
        <f>ROUND('計算用(水力)'!AD43,0)</f>
        <v>0</v>
      </c>
      <c r="O25" s="81">
        <f>ROUND('計算用(水力)'!AD44,0)</f>
        <v>0</v>
      </c>
      <c r="P25" s="81">
        <f>ROUND('計算用(水力)'!AD45,0)</f>
        <v>0</v>
      </c>
      <c r="Q25" s="23" t="s">
        <v>23</v>
      </c>
    </row>
    <row r="26" spans="1:17" ht="24" customHeight="1" x14ac:dyDescent="0.25">
      <c r="A26" s="165" t="s">
        <v>10</v>
      </c>
      <c r="B26" s="165"/>
      <c r="C26" s="165"/>
      <c r="D26" s="165"/>
      <c r="E26" s="296" t="e">
        <f>ROUND('計算用(水力)'!R81,0)</f>
        <v>#DIV/0!</v>
      </c>
      <c r="F26" s="297"/>
      <c r="G26" s="297"/>
      <c r="H26" s="297"/>
      <c r="I26" s="297"/>
      <c r="J26" s="297"/>
      <c r="K26" s="297"/>
      <c r="L26" s="297"/>
      <c r="M26" s="297"/>
      <c r="N26" s="297"/>
      <c r="O26" s="297"/>
      <c r="P26" s="298"/>
      <c r="Q26" s="23" t="s">
        <v>23</v>
      </c>
    </row>
    <row r="27" spans="1:17" x14ac:dyDescent="0.25">
      <c r="A27" s="1" t="s">
        <v>25</v>
      </c>
    </row>
    <row r="28" spans="1:17" x14ac:dyDescent="0.25">
      <c r="A28" s="1" t="s">
        <v>119</v>
      </c>
    </row>
    <row r="29" spans="1:17" x14ac:dyDescent="0.25">
      <c r="B29" s="34" t="s">
        <v>71</v>
      </c>
    </row>
    <row r="30" spans="1:17" x14ac:dyDescent="0.25">
      <c r="B30" s="34" t="s">
        <v>60</v>
      </c>
    </row>
    <row r="31" spans="1:17" x14ac:dyDescent="0.25">
      <c r="B31" s="34" t="s">
        <v>61</v>
      </c>
    </row>
    <row r="32" spans="1:17" x14ac:dyDescent="0.25">
      <c r="B32" s="34" t="s">
        <v>72</v>
      </c>
    </row>
    <row r="33" spans="1:2" x14ac:dyDescent="0.25">
      <c r="B33" s="34" t="s">
        <v>62</v>
      </c>
    </row>
    <row r="34" spans="1:2" x14ac:dyDescent="0.25">
      <c r="B34" s="34" t="s">
        <v>63</v>
      </c>
    </row>
    <row r="35" spans="1:2" x14ac:dyDescent="0.25">
      <c r="B35" s="1" t="s">
        <v>123</v>
      </c>
    </row>
    <row r="36" spans="1:2" x14ac:dyDescent="0.25">
      <c r="B36" s="1" t="s">
        <v>96</v>
      </c>
    </row>
    <row r="37" spans="1:2" x14ac:dyDescent="0.25">
      <c r="B37" s="34" t="s">
        <v>74</v>
      </c>
    </row>
    <row r="38" spans="1:2" x14ac:dyDescent="0.25">
      <c r="B38" s="34" t="s">
        <v>73</v>
      </c>
    </row>
    <row r="39" spans="1:2" x14ac:dyDescent="0.25">
      <c r="B39" s="34"/>
    </row>
    <row r="40" spans="1:2" x14ac:dyDescent="0.25">
      <c r="A40" s="1" t="s">
        <v>120</v>
      </c>
      <c r="B40" s="34"/>
    </row>
    <row r="41" spans="1:2" x14ac:dyDescent="0.25">
      <c r="B41" s="1" t="s">
        <v>97</v>
      </c>
    </row>
    <row r="42" spans="1:2" x14ac:dyDescent="0.25">
      <c r="B42" s="1" t="s">
        <v>98</v>
      </c>
    </row>
    <row r="43" spans="1:2" x14ac:dyDescent="0.25">
      <c r="B43" s="1" t="s">
        <v>99</v>
      </c>
    </row>
  </sheetData>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E15:P15"/>
    <mergeCell ref="A15:D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69"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zoomScale="80" zoomScaleNormal="80" workbookViewId="0">
      <selection activeCell="L30" sqref="L30"/>
    </sheetView>
  </sheetViews>
  <sheetFormatPr defaultColWidth="9" defaultRowHeight="15.75" x14ac:dyDescent="0.25"/>
  <cols>
    <col min="1" max="1" width="29.125" style="1" customWidth="1"/>
    <col min="2" max="2" width="10.75" style="1" customWidth="1"/>
    <col min="3" max="3" width="9.75" style="1" customWidth="1"/>
    <col min="4" max="4" width="13.375" style="1" bestFit="1" customWidth="1"/>
    <col min="5" max="10" width="9.75" style="1" bestFit="1" customWidth="1"/>
    <col min="11" max="11" width="10.625" style="1" bestFit="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28" width="10.875" style="1" customWidth="1"/>
    <col min="29" max="29" width="9" style="1"/>
    <col min="30" max="30" width="10.875" style="1" customWidth="1"/>
    <col min="31" max="16384" width="9" style="1"/>
  </cols>
  <sheetData>
    <row r="1" spans="1:34" x14ac:dyDescent="0.25">
      <c r="A1" s="35"/>
      <c r="J1" s="10" t="s">
        <v>35</v>
      </c>
      <c r="L1" s="8"/>
      <c r="M1" s="9" t="s">
        <v>64</v>
      </c>
      <c r="AH1" s="1" t="s">
        <v>113</v>
      </c>
    </row>
    <row r="2" spans="1:34" x14ac:dyDescent="0.25">
      <c r="B2" s="11" t="s">
        <v>26</v>
      </c>
      <c r="C2" s="11" t="s">
        <v>27</v>
      </c>
      <c r="D2" s="11" t="s">
        <v>28</v>
      </c>
      <c r="E2" s="11" t="s">
        <v>29</v>
      </c>
      <c r="F2" s="11" t="s">
        <v>30</v>
      </c>
      <c r="G2" s="11" t="s">
        <v>31</v>
      </c>
      <c r="H2" s="11" t="s">
        <v>32</v>
      </c>
      <c r="I2" s="11" t="s">
        <v>33</v>
      </c>
      <c r="J2" s="11" t="s">
        <v>34</v>
      </c>
      <c r="AH2" s="1" t="s">
        <v>114</v>
      </c>
    </row>
    <row r="3" spans="1:34" x14ac:dyDescent="0.25">
      <c r="A3" s="101" t="s">
        <v>104</v>
      </c>
      <c r="AH3" s="1" t="s">
        <v>115</v>
      </c>
    </row>
    <row r="4" spans="1:34" x14ac:dyDescent="0.25">
      <c r="A4" s="10" t="s">
        <v>11</v>
      </c>
      <c r="B4" s="52">
        <v>4805.63</v>
      </c>
      <c r="C4" s="52">
        <v>11926.145</v>
      </c>
      <c r="D4" s="52">
        <v>41451.332999999999</v>
      </c>
      <c r="E4" s="52">
        <v>18671.510000000002</v>
      </c>
      <c r="F4" s="52">
        <v>4603.2289999999994</v>
      </c>
      <c r="G4" s="52">
        <v>18385.63</v>
      </c>
      <c r="H4" s="52">
        <v>7641.5</v>
      </c>
      <c r="I4" s="52">
        <v>3811.34</v>
      </c>
      <c r="J4" s="52">
        <v>12195.402</v>
      </c>
      <c r="M4" s="14"/>
      <c r="N4" s="14"/>
      <c r="O4" s="14"/>
      <c r="P4" s="14"/>
      <c r="Q4" s="14"/>
      <c r="R4" s="14"/>
      <c r="S4" s="14"/>
    </row>
    <row r="5" spans="1:34" x14ac:dyDescent="0.25">
      <c r="A5" s="10" t="s">
        <v>12</v>
      </c>
      <c r="B5" s="52">
        <v>4297.4800000000005</v>
      </c>
      <c r="C5" s="52">
        <v>11134.058999999999</v>
      </c>
      <c r="D5" s="52">
        <v>40067.487000000001</v>
      </c>
      <c r="E5" s="52">
        <v>18764.399999999998</v>
      </c>
      <c r="F5" s="52">
        <v>4190.1889999999994</v>
      </c>
      <c r="G5" s="52">
        <v>18693.8</v>
      </c>
      <c r="H5" s="52">
        <v>7542.35</v>
      </c>
      <c r="I5" s="52">
        <v>3914.35</v>
      </c>
      <c r="J5" s="52">
        <v>12788.225</v>
      </c>
      <c r="M5" s="14"/>
      <c r="N5" s="14"/>
      <c r="O5" s="14"/>
      <c r="P5" s="14"/>
      <c r="Q5" s="14"/>
      <c r="R5" s="14"/>
      <c r="S5" s="14"/>
      <c r="AH5" s="1" t="s">
        <v>116</v>
      </c>
    </row>
    <row r="6" spans="1:34" x14ac:dyDescent="0.25">
      <c r="A6" s="10" t="s">
        <v>13</v>
      </c>
      <c r="B6" s="52">
        <v>4309.58</v>
      </c>
      <c r="C6" s="52">
        <v>11916.74</v>
      </c>
      <c r="D6" s="52">
        <v>46144.127</v>
      </c>
      <c r="E6" s="52">
        <v>20962.87</v>
      </c>
      <c r="F6" s="52">
        <v>4818.7289999999994</v>
      </c>
      <c r="G6" s="52">
        <v>21647.99</v>
      </c>
      <c r="H6" s="52">
        <v>8432.67</v>
      </c>
      <c r="I6" s="52">
        <v>4406.5</v>
      </c>
      <c r="J6" s="52">
        <v>14666.454</v>
      </c>
      <c r="M6" s="14"/>
      <c r="N6" s="14"/>
      <c r="O6" s="14"/>
      <c r="P6" s="14"/>
      <c r="Q6" s="14"/>
      <c r="R6" s="14"/>
      <c r="S6" s="14"/>
      <c r="AH6" s="1" t="s">
        <v>117</v>
      </c>
    </row>
    <row r="7" spans="1:34" x14ac:dyDescent="0.25">
      <c r="A7" s="10" t="s">
        <v>14</v>
      </c>
      <c r="B7" s="52">
        <v>4949.6099999999997</v>
      </c>
      <c r="C7" s="52">
        <v>14430.923999999999</v>
      </c>
      <c r="D7" s="52">
        <v>59230.731</v>
      </c>
      <c r="E7" s="52">
        <v>25493.99</v>
      </c>
      <c r="F7" s="52">
        <v>5902.2290000000003</v>
      </c>
      <c r="G7" s="52">
        <v>27614.59</v>
      </c>
      <c r="H7" s="52">
        <v>10529.96</v>
      </c>
      <c r="I7" s="52">
        <v>5665.5</v>
      </c>
      <c r="J7" s="52">
        <v>18742.799000000003</v>
      </c>
      <c r="M7" s="14"/>
      <c r="N7" s="14"/>
      <c r="O7" s="14"/>
      <c r="P7" s="14"/>
      <c r="Q7" s="14"/>
      <c r="R7" s="14"/>
      <c r="S7" s="14"/>
    </row>
    <row r="8" spans="1:34" x14ac:dyDescent="0.25">
      <c r="A8" s="10" t="s">
        <v>15</v>
      </c>
      <c r="B8" s="52">
        <v>5034.2999999999993</v>
      </c>
      <c r="C8" s="52">
        <v>14711.519</v>
      </c>
      <c r="D8" s="52">
        <v>59229.328000000001</v>
      </c>
      <c r="E8" s="52">
        <v>25493.99</v>
      </c>
      <c r="F8" s="52">
        <v>5902.2290000000003</v>
      </c>
      <c r="G8" s="52">
        <v>27614.59</v>
      </c>
      <c r="H8" s="52">
        <v>10529.96</v>
      </c>
      <c r="I8" s="52">
        <v>5665.5</v>
      </c>
      <c r="J8" s="52">
        <v>18742.799000000003</v>
      </c>
      <c r="M8" s="14"/>
      <c r="N8" s="14"/>
      <c r="O8" s="14"/>
      <c r="P8" s="14"/>
      <c r="Q8" s="14"/>
      <c r="R8" s="14"/>
      <c r="S8" s="14"/>
    </row>
    <row r="9" spans="1:34" x14ac:dyDescent="0.25">
      <c r="A9" s="10" t="s">
        <v>16</v>
      </c>
      <c r="B9" s="52">
        <v>4683.4399999999996</v>
      </c>
      <c r="C9" s="52">
        <v>12981.893</v>
      </c>
      <c r="D9" s="52">
        <v>50106.303</v>
      </c>
      <c r="E9" s="52">
        <v>22923.949999999997</v>
      </c>
      <c r="F9" s="52">
        <v>5219.8090000000002</v>
      </c>
      <c r="G9" s="52">
        <v>23665.629999999997</v>
      </c>
      <c r="H9" s="52">
        <v>9401.89</v>
      </c>
      <c r="I9" s="52">
        <v>4852.8799999999992</v>
      </c>
      <c r="J9" s="52">
        <v>16083.418</v>
      </c>
      <c r="M9" s="14"/>
      <c r="N9" s="14"/>
      <c r="O9" s="14"/>
      <c r="P9" s="14"/>
      <c r="Q9" s="14"/>
      <c r="R9" s="14"/>
      <c r="S9" s="14"/>
    </row>
    <row r="10" spans="1:34" x14ac:dyDescent="0.25">
      <c r="A10" s="10" t="s">
        <v>17</v>
      </c>
      <c r="B10" s="52">
        <v>4720.9400000000005</v>
      </c>
      <c r="C10" s="52">
        <v>11373.371000000001</v>
      </c>
      <c r="D10" s="52">
        <v>41236.484000000004</v>
      </c>
      <c r="E10" s="52">
        <v>19507.54</v>
      </c>
      <c r="F10" s="52">
        <v>4459.5590000000002</v>
      </c>
      <c r="G10" s="52">
        <v>19333.219999999998</v>
      </c>
      <c r="H10" s="52">
        <v>7775.05</v>
      </c>
      <c r="I10" s="52">
        <v>4211.93</v>
      </c>
      <c r="J10" s="52">
        <v>13521.094999999999</v>
      </c>
      <c r="M10" s="14"/>
      <c r="N10" s="14"/>
      <c r="O10" s="14"/>
      <c r="P10" s="14"/>
      <c r="Q10" s="14"/>
      <c r="R10" s="14"/>
      <c r="S10" s="14"/>
    </row>
    <row r="11" spans="1:34" x14ac:dyDescent="0.25">
      <c r="A11" s="10" t="s">
        <v>18</v>
      </c>
      <c r="B11" s="52">
        <v>5374.28</v>
      </c>
      <c r="C11" s="52">
        <v>12775.347</v>
      </c>
      <c r="D11" s="52">
        <v>43323.765000000007</v>
      </c>
      <c r="E11" s="52">
        <v>19744.939999999999</v>
      </c>
      <c r="F11" s="52">
        <v>4908.5289999999995</v>
      </c>
      <c r="G11" s="52">
        <v>19572.13</v>
      </c>
      <c r="H11" s="52">
        <v>8439.75</v>
      </c>
      <c r="I11" s="52">
        <v>4223.3799999999992</v>
      </c>
      <c r="J11" s="52">
        <v>14069.698999999999</v>
      </c>
      <c r="M11" s="14"/>
      <c r="N11" s="14"/>
      <c r="O11" s="14"/>
      <c r="P11" s="14"/>
      <c r="Q11" s="14"/>
      <c r="R11" s="14"/>
      <c r="S11" s="14"/>
    </row>
    <row r="12" spans="1:34" x14ac:dyDescent="0.25">
      <c r="A12" s="10" t="s">
        <v>19</v>
      </c>
      <c r="B12" s="52">
        <v>5821.93</v>
      </c>
      <c r="C12" s="52">
        <v>14362.960000000001</v>
      </c>
      <c r="D12" s="52">
        <v>48121.777999999998</v>
      </c>
      <c r="E12" s="52">
        <v>22418.190000000002</v>
      </c>
      <c r="F12" s="52">
        <v>5692.7089999999998</v>
      </c>
      <c r="G12" s="52">
        <v>24027</v>
      </c>
      <c r="H12" s="52">
        <v>10228.470000000001</v>
      </c>
      <c r="I12" s="52">
        <v>5219.13</v>
      </c>
      <c r="J12" s="52">
        <v>17029.368000000002</v>
      </c>
      <c r="M12" s="14"/>
      <c r="N12" s="14"/>
      <c r="O12" s="14"/>
      <c r="P12" s="14"/>
      <c r="Q12" s="14"/>
      <c r="R12" s="14"/>
      <c r="S12" s="14"/>
    </row>
    <row r="13" spans="1:34" x14ac:dyDescent="0.25">
      <c r="A13" s="10" t="s">
        <v>20</v>
      </c>
      <c r="B13" s="52">
        <v>6027.61</v>
      </c>
      <c r="C13" s="52">
        <v>15070.370999999999</v>
      </c>
      <c r="D13" s="52">
        <v>52579.100999999995</v>
      </c>
      <c r="E13" s="52">
        <v>24317.34</v>
      </c>
      <c r="F13" s="52">
        <v>6201.5289999999995</v>
      </c>
      <c r="G13" s="52">
        <v>25366.07</v>
      </c>
      <c r="H13" s="52">
        <v>10469.25</v>
      </c>
      <c r="I13" s="52">
        <v>5219.13</v>
      </c>
      <c r="J13" s="52">
        <v>17769.507000000001</v>
      </c>
      <c r="M13" s="14"/>
      <c r="N13" s="14"/>
      <c r="O13" s="14"/>
      <c r="P13" s="14"/>
      <c r="Q13" s="14"/>
      <c r="R13" s="14"/>
      <c r="S13" s="14"/>
    </row>
    <row r="14" spans="1:34" x14ac:dyDescent="0.25">
      <c r="A14" s="10" t="s">
        <v>21</v>
      </c>
      <c r="B14" s="52">
        <v>5991.31</v>
      </c>
      <c r="C14" s="52">
        <v>15026.645999999999</v>
      </c>
      <c r="D14" s="52">
        <v>52579.737000000001</v>
      </c>
      <c r="E14" s="52">
        <v>24317.34</v>
      </c>
      <c r="F14" s="52">
        <v>6201.5289999999995</v>
      </c>
      <c r="G14" s="52">
        <v>25366.07</v>
      </c>
      <c r="H14" s="52">
        <v>10469.25</v>
      </c>
      <c r="I14" s="52">
        <v>5219.13</v>
      </c>
      <c r="J14" s="52">
        <v>17769.507000000001</v>
      </c>
      <c r="M14" s="14"/>
      <c r="N14" s="14"/>
      <c r="O14" s="14"/>
      <c r="P14" s="14"/>
      <c r="Q14" s="14"/>
      <c r="R14" s="14"/>
      <c r="S14" s="14"/>
    </row>
    <row r="15" spans="1:34" x14ac:dyDescent="0.25">
      <c r="A15" s="10" t="s">
        <v>22</v>
      </c>
      <c r="B15" s="52">
        <v>5483.16</v>
      </c>
      <c r="C15" s="52">
        <v>13526.371999999999</v>
      </c>
      <c r="D15" s="52">
        <v>46715.897000000004</v>
      </c>
      <c r="E15" s="52">
        <v>21282.83</v>
      </c>
      <c r="F15" s="52">
        <v>5411.3589999999995</v>
      </c>
      <c r="G15" s="52">
        <v>21624.9</v>
      </c>
      <c r="H15" s="52">
        <v>9106.4699999999993</v>
      </c>
      <c r="I15" s="52">
        <v>4509.5099999999993</v>
      </c>
      <c r="J15" s="52">
        <v>14944.33</v>
      </c>
      <c r="M15" s="14"/>
      <c r="N15" s="14"/>
      <c r="O15" s="14"/>
      <c r="P15" s="14"/>
      <c r="Q15" s="14"/>
      <c r="R15" s="14"/>
      <c r="S15" s="14"/>
    </row>
    <row r="16" spans="1:34" x14ac:dyDescent="0.25">
      <c r="B16" s="2"/>
      <c r="C16" s="2"/>
      <c r="D16" s="2"/>
      <c r="E16" s="2"/>
      <c r="F16" s="2"/>
      <c r="G16" s="2"/>
      <c r="H16" s="2"/>
      <c r="I16" s="2"/>
      <c r="J16" s="2"/>
      <c r="K16" s="2"/>
    </row>
    <row r="17" spans="1:30" x14ac:dyDescent="0.25">
      <c r="A17" s="101" t="s">
        <v>153</v>
      </c>
      <c r="B17" s="51">
        <v>174024.87910891091</v>
      </c>
      <c r="C17" s="2"/>
      <c r="D17" s="2"/>
      <c r="E17" s="2"/>
      <c r="F17" s="2"/>
      <c r="G17" s="2"/>
      <c r="H17" s="2"/>
      <c r="I17" s="2"/>
      <c r="J17" s="2"/>
      <c r="K17" s="2"/>
    </row>
    <row r="19" spans="1:30" x14ac:dyDescent="0.25">
      <c r="A19" s="101" t="s">
        <v>112</v>
      </c>
      <c r="B19" s="17" t="s">
        <v>44</v>
      </c>
      <c r="N19" s="1" t="s">
        <v>65</v>
      </c>
    </row>
    <row r="20" spans="1:30" x14ac:dyDescent="0.25">
      <c r="A20" s="10" t="s">
        <v>11</v>
      </c>
      <c r="B20" s="53">
        <v>1.6727427428826092E-2</v>
      </c>
      <c r="C20" s="53">
        <v>4.2805468114851176E-2</v>
      </c>
      <c r="D20" s="53">
        <v>2.2146181667089534E-2</v>
      </c>
      <c r="E20" s="53">
        <v>9.4965916005796736E-2</v>
      </c>
      <c r="F20" s="53">
        <v>0.12581991650962904</v>
      </c>
      <c r="G20" s="53">
        <v>9.5811354483540848E-2</v>
      </c>
      <c r="H20" s="53">
        <v>6.669555147995905E-2</v>
      </c>
      <c r="I20" s="53">
        <v>8.8801593786723573E-2</v>
      </c>
      <c r="J20" s="53">
        <v>1.7399605534149907E-2</v>
      </c>
      <c r="N20" s="66" t="e">
        <f>HLOOKUP('入力(太陽光)'!$E$13,$B$2:$J$31,ROW()-1,0)</f>
        <v>#N/A</v>
      </c>
      <c r="Q20" s="44"/>
      <c r="R20" s="44"/>
      <c r="S20" s="44"/>
      <c r="T20" s="44"/>
      <c r="U20" s="44"/>
      <c r="V20" s="44"/>
      <c r="W20" s="44"/>
    </row>
    <row r="21" spans="1:30" x14ac:dyDescent="0.25">
      <c r="A21" s="10" t="s">
        <v>12</v>
      </c>
      <c r="B21" s="53">
        <v>4.4798746843773635E-2</v>
      </c>
      <c r="C21" s="53">
        <v>0.14030250432389371</v>
      </c>
      <c r="D21" s="53">
        <v>9.6957502375915244E-2</v>
      </c>
      <c r="E21" s="53">
        <v>0.11246624897204732</v>
      </c>
      <c r="F21" s="53">
        <v>0.20276999864737547</v>
      </c>
      <c r="G21" s="53">
        <v>0.12964752555519776</v>
      </c>
      <c r="H21" s="53">
        <v>0.15260903671399509</v>
      </c>
      <c r="I21" s="53">
        <v>0.19297446316930852</v>
      </c>
      <c r="J21" s="53">
        <v>4.4194386626041929E-2</v>
      </c>
      <c r="N21" s="66" t="e">
        <f>HLOOKUP('入力(太陽光)'!$E$13,$B$2:$J$31,ROW()-1,0)</f>
        <v>#N/A</v>
      </c>
      <c r="Q21" s="44"/>
      <c r="R21" s="44"/>
      <c r="S21" s="44"/>
      <c r="T21" s="44"/>
      <c r="U21" s="44"/>
      <c r="V21" s="44"/>
      <c r="W21" s="44"/>
    </row>
    <row r="22" spans="1:30" x14ac:dyDescent="0.25">
      <c r="A22" s="10" t="s">
        <v>13</v>
      </c>
      <c r="B22" s="53">
        <v>6.2439344315454365E-2</v>
      </c>
      <c r="C22" s="53">
        <v>0.18789063897345254</v>
      </c>
      <c r="D22" s="53">
        <v>0.15836595497982806</v>
      </c>
      <c r="E22" s="53">
        <v>0.19026053537602061</v>
      </c>
      <c r="F22" s="53">
        <v>0.247818706408201</v>
      </c>
      <c r="G22" s="53">
        <v>0.19241344454694997</v>
      </c>
      <c r="H22" s="53">
        <v>0.18291438554211908</v>
      </c>
      <c r="I22" s="53">
        <v>0.20110481349359591</v>
      </c>
      <c r="J22" s="53">
        <v>9.2957183210517116E-2</v>
      </c>
      <c r="N22" s="66" t="e">
        <f>HLOOKUP('入力(太陽光)'!$E$13,$B$2:$J$31,ROW()-1,0)</f>
        <v>#N/A</v>
      </c>
      <c r="Q22" s="44"/>
      <c r="R22" s="44"/>
      <c r="S22" s="44"/>
      <c r="T22" s="44"/>
      <c r="U22" s="44"/>
      <c r="V22" s="44"/>
      <c r="W22" s="44"/>
    </row>
    <row r="23" spans="1:30" x14ac:dyDescent="0.25">
      <c r="A23" s="10" t="s">
        <v>14</v>
      </c>
      <c r="B23" s="53">
        <v>8.4820368855084705E-2</v>
      </c>
      <c r="C23" s="53">
        <v>0.18384997226626407</v>
      </c>
      <c r="D23" s="53">
        <v>0.21685508113531327</v>
      </c>
      <c r="E23" s="53">
        <v>0.23680695098244464</v>
      </c>
      <c r="F23" s="53">
        <v>0.29368382308301422</v>
      </c>
      <c r="G23" s="53">
        <v>0.24485185980564539</v>
      </c>
      <c r="H23" s="53">
        <v>0.27321233279363666</v>
      </c>
      <c r="I23" s="53">
        <v>0.31089342954191806</v>
      </c>
      <c r="J23" s="53">
        <v>0.11150442241287319</v>
      </c>
      <c r="N23" s="66" t="e">
        <f>HLOOKUP('入力(太陽光)'!$E$13,$B$2:$J$31,ROW()-1,0)</f>
        <v>#N/A</v>
      </c>
      <c r="Q23" s="44"/>
      <c r="R23" s="44"/>
      <c r="S23" s="44"/>
      <c r="T23" s="44"/>
      <c r="U23" s="44"/>
      <c r="V23" s="44"/>
      <c r="W23" s="44"/>
    </row>
    <row r="24" spans="1:30" x14ac:dyDescent="0.25">
      <c r="A24" s="10" t="s">
        <v>15</v>
      </c>
      <c r="B24" s="53">
        <v>8.5757915265218088E-2</v>
      </c>
      <c r="C24" s="53">
        <v>0.23955319765311625</v>
      </c>
      <c r="D24" s="53">
        <v>0.24525052078234064</v>
      </c>
      <c r="E24" s="53">
        <v>0.2794884461666286</v>
      </c>
      <c r="F24" s="53">
        <v>0.32477832924908012</v>
      </c>
      <c r="G24" s="53">
        <v>0.27700637659913208</v>
      </c>
      <c r="H24" s="53">
        <v>0.28908808318210477</v>
      </c>
      <c r="I24" s="53">
        <v>0.33050345500518602</v>
      </c>
      <c r="J24" s="53">
        <v>0.12965129184273458</v>
      </c>
      <c r="N24" s="66" t="e">
        <f>HLOOKUP('入力(太陽光)'!$E$13,$B$2:$J$31,ROW()-1,0)</f>
        <v>#N/A</v>
      </c>
      <c r="Q24" s="44"/>
      <c r="R24" s="44"/>
      <c r="S24" s="44"/>
      <c r="T24" s="44"/>
      <c r="U24" s="44"/>
      <c r="V24" s="44"/>
      <c r="W24" s="44"/>
    </row>
    <row r="25" spans="1:30" x14ac:dyDescent="0.25">
      <c r="A25" s="10" t="s">
        <v>16</v>
      </c>
      <c r="B25" s="53">
        <v>6.0130202830313048E-2</v>
      </c>
      <c r="C25" s="53">
        <v>0.15799791130901356</v>
      </c>
      <c r="D25" s="53">
        <v>0.15979778459779168</v>
      </c>
      <c r="E25" s="53">
        <v>0.162602507739118</v>
      </c>
      <c r="F25" s="53">
        <v>0.21883849142215286</v>
      </c>
      <c r="G25" s="53">
        <v>0.16967803536440304</v>
      </c>
      <c r="H25" s="53">
        <v>0.16874411402541326</v>
      </c>
      <c r="I25" s="53">
        <v>0.20980194084025483</v>
      </c>
      <c r="J25" s="53">
        <v>9.2264119538301451E-2</v>
      </c>
      <c r="N25" s="66" t="e">
        <f>HLOOKUP('入力(太陽光)'!$E$13,$B$2:$J$31,ROW()-1,0)</f>
        <v>#N/A</v>
      </c>
      <c r="Q25" s="44"/>
      <c r="R25" s="44"/>
      <c r="S25" s="44"/>
      <c r="T25" s="44"/>
      <c r="U25" s="44"/>
      <c r="V25" s="44"/>
      <c r="W25" s="44"/>
    </row>
    <row r="26" spans="1:30" x14ac:dyDescent="0.25">
      <c r="A26" s="10" t="s">
        <v>17</v>
      </c>
      <c r="B26" s="53">
        <v>1.0128344656657505E-2</v>
      </c>
      <c r="C26" s="53">
        <v>0.10546810304089908</v>
      </c>
      <c r="D26" s="53">
        <v>0.10856532486821667</v>
      </c>
      <c r="E26" s="53">
        <v>0.13057260905001214</v>
      </c>
      <c r="F26" s="53">
        <v>0.16236080661614813</v>
      </c>
      <c r="G26" s="53">
        <v>0.13865986835894953</v>
      </c>
      <c r="H26" s="53">
        <v>0.14452937082508924</v>
      </c>
      <c r="I26" s="53">
        <v>0.17419898506432654</v>
      </c>
      <c r="J26" s="53">
        <v>7.0562490689321369E-2</v>
      </c>
      <c r="N26" s="66" t="e">
        <f>HLOOKUP('入力(太陽光)'!$E$13,$B$2:$J$31,ROW()-1,0)</f>
        <v>#N/A</v>
      </c>
      <c r="Q26" s="44"/>
      <c r="R26" s="44"/>
      <c r="S26" s="44"/>
      <c r="T26" s="44"/>
      <c r="U26" s="44"/>
      <c r="V26" s="44"/>
      <c r="W26" s="44"/>
    </row>
    <row r="27" spans="1:30" x14ac:dyDescent="0.25">
      <c r="A27" s="10" t="s">
        <v>18</v>
      </c>
      <c r="B27" s="53">
        <v>5.4107190670705718E-3</v>
      </c>
      <c r="C27" s="53">
        <v>1.2913268277225184E-2</v>
      </c>
      <c r="D27" s="53">
        <v>5.3408948565370094E-3</v>
      </c>
      <c r="E27" s="53">
        <v>4.8320826386454704E-3</v>
      </c>
      <c r="F27" s="53">
        <v>8.9304642270516908E-3</v>
      </c>
      <c r="G27" s="53">
        <v>4.4827635852400169E-3</v>
      </c>
      <c r="H27" s="53">
        <v>5.0890277861426756E-3</v>
      </c>
      <c r="I27" s="53">
        <v>6.9666917168955591E-3</v>
      </c>
      <c r="J27" s="53">
        <v>1.7762680335481854E-3</v>
      </c>
      <c r="N27" s="66" t="e">
        <f>HLOOKUP('入力(太陽光)'!$E$13,$B$2:$J$31,ROW()-1,0)</f>
        <v>#N/A</v>
      </c>
      <c r="Q27" s="44"/>
      <c r="R27" s="44"/>
      <c r="S27" s="44"/>
      <c r="T27" s="44"/>
      <c r="U27" s="44"/>
      <c r="V27" s="44"/>
      <c r="W27" s="44"/>
    </row>
    <row r="28" spans="1:30" x14ac:dyDescent="0.25">
      <c r="A28" s="10" t="s">
        <v>19</v>
      </c>
      <c r="B28" s="53">
        <v>7.1713880796520644E-3</v>
      </c>
      <c r="C28" s="53">
        <v>4.9673517060429022E-3</v>
      </c>
      <c r="D28" s="53">
        <v>2.9434453493789895E-3</v>
      </c>
      <c r="E28" s="53">
        <v>8.1213060276484672E-2</v>
      </c>
      <c r="F28" s="53">
        <v>3.095264397352377E-2</v>
      </c>
      <c r="G28" s="53">
        <v>5.9985600096149116E-2</v>
      </c>
      <c r="H28" s="53">
        <v>5.9354666877369851E-2</v>
      </c>
      <c r="I28" s="53">
        <v>9.3027844270390472E-2</v>
      </c>
      <c r="J28" s="53">
        <v>1.1609066110536706E-2</v>
      </c>
      <c r="N28" s="66" t="e">
        <f>HLOOKUP('入力(太陽光)'!$E$13,$B$2:$J$31,ROW()-1,0)</f>
        <v>#N/A</v>
      </c>
      <c r="Q28" s="44"/>
      <c r="R28" s="44"/>
      <c r="S28" s="44"/>
      <c r="T28" s="44"/>
      <c r="U28" s="44"/>
      <c r="V28" s="44"/>
      <c r="W28" s="44"/>
    </row>
    <row r="29" spans="1:30" x14ac:dyDescent="0.25">
      <c r="A29" s="10" t="s">
        <v>20</v>
      </c>
      <c r="B29" s="53">
        <v>1.235872550565208E-2</v>
      </c>
      <c r="C29" s="53">
        <v>5.3701112046855612E-2</v>
      </c>
      <c r="D29" s="53">
        <v>2.6133364886361619E-2</v>
      </c>
      <c r="E29" s="53">
        <v>6.1881305565499159E-2</v>
      </c>
      <c r="F29" s="53">
        <v>2.4249766620587219E-2</v>
      </c>
      <c r="G29" s="53">
        <v>3.7097390982470613E-2</v>
      </c>
      <c r="H29" s="53">
        <v>4.2487153881023768E-2</v>
      </c>
      <c r="I29" s="53">
        <v>5.6409415435969675E-2</v>
      </c>
      <c r="J29" s="53">
        <v>2.2016420218907252E-2</v>
      </c>
      <c r="N29" s="66" t="e">
        <f>HLOOKUP('入力(太陽光)'!$E$13,$B$2:$J$31,ROW()-1,0)</f>
        <v>#N/A</v>
      </c>
      <c r="Q29" s="44"/>
      <c r="R29" s="44"/>
      <c r="S29" s="44"/>
      <c r="T29" s="44"/>
      <c r="U29" s="44"/>
      <c r="V29" s="44"/>
      <c r="W29" s="44"/>
    </row>
    <row r="30" spans="1:30" x14ac:dyDescent="0.25">
      <c r="A30" s="10" t="s">
        <v>21</v>
      </c>
      <c r="B30" s="53">
        <v>1.0304294446710978E-2</v>
      </c>
      <c r="C30" s="53">
        <v>6.6375463459513026E-3</v>
      </c>
      <c r="D30" s="53">
        <v>6.2126104003275024E-3</v>
      </c>
      <c r="E30" s="53">
        <v>2.4581300529964597E-2</v>
      </c>
      <c r="F30" s="53">
        <v>1.5223048997400406E-2</v>
      </c>
      <c r="G30" s="53">
        <v>2.9546729179613034E-2</v>
      </c>
      <c r="H30" s="53">
        <v>2.5367959159734707E-2</v>
      </c>
      <c r="I30" s="53">
        <v>3.7756759386777278E-2</v>
      </c>
      <c r="J30" s="53">
        <v>1.0210600672950394E-2</v>
      </c>
      <c r="N30" s="66" t="e">
        <f>HLOOKUP('入力(太陽光)'!$E$13,$B$2:$J$31,ROW()-1,0)</f>
        <v>#N/A</v>
      </c>
      <c r="Q30" s="1" t="s">
        <v>76</v>
      </c>
    </row>
    <row r="31" spans="1:30" x14ac:dyDescent="0.25">
      <c r="A31" s="10" t="s">
        <v>22</v>
      </c>
      <c r="B31" s="53">
        <v>8.998250726494423E-3</v>
      </c>
      <c r="C31" s="53">
        <v>2.3577195871315938E-2</v>
      </c>
      <c r="D31" s="53">
        <v>1.1146159052672425E-2</v>
      </c>
      <c r="E31" s="53">
        <v>2.3820629044246467E-2</v>
      </c>
      <c r="F31" s="53">
        <v>4.204313504561439E-2</v>
      </c>
      <c r="G31" s="53">
        <v>2.7663842783465221E-2</v>
      </c>
      <c r="H31" s="53">
        <v>2.6324125134275057E-2</v>
      </c>
      <c r="I31" s="53">
        <v>4.0517633006105176E-2</v>
      </c>
      <c r="J31" s="53">
        <v>1.0435341546004989E-2</v>
      </c>
      <c r="N31" s="66" t="e">
        <f>HLOOKUP('入力(太陽光)'!$E$13,$B$2:$J$31,ROW()-1,0)</f>
        <v>#N/A</v>
      </c>
      <c r="Z31" s="10" t="s">
        <v>35</v>
      </c>
    </row>
    <row r="32" spans="1:30" x14ac:dyDescent="0.25">
      <c r="A32" s="135"/>
      <c r="B32" s="136"/>
      <c r="C32" s="136"/>
      <c r="D32" s="136"/>
      <c r="E32" s="136"/>
      <c r="F32" s="136"/>
      <c r="G32" s="136"/>
      <c r="H32" s="136"/>
      <c r="I32" s="136"/>
      <c r="J32" s="136"/>
      <c r="K32" s="137"/>
      <c r="N32" s="1" t="s">
        <v>65</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4">
        <f>IF('入力(太陽光)'!$E$13=B$2,B20*'入力(太陽光)'!$E$15/1000,0)</f>
        <v>0</v>
      </c>
      <c r="C34" s="54">
        <f>IF('入力(太陽光)'!$E$13=C$2,C20*'入力(太陽光)'!$E$15/1000,0)</f>
        <v>0</v>
      </c>
      <c r="D34" s="54">
        <f>IF('入力(太陽光)'!$E$13=D$2,D20*'入力(太陽光)'!$E$15/1000,0)</f>
        <v>0</v>
      </c>
      <c r="E34" s="54">
        <f>IF('入力(太陽光)'!$E$13=E$2,E20*'入力(太陽光)'!$E$15/1000,0)</f>
        <v>0</v>
      </c>
      <c r="F34" s="54">
        <f>IF('入力(太陽光)'!$E$13=F$2,F20*'入力(太陽光)'!$E$15/1000,0)</f>
        <v>0</v>
      </c>
      <c r="G34" s="54">
        <f>IF('入力(太陽光)'!$E$13=G$2,G20*'入力(太陽光)'!$E$15/1000,0)</f>
        <v>0</v>
      </c>
      <c r="H34" s="54">
        <f>IF('入力(太陽光)'!$E$13=H$2,H20*'入力(太陽光)'!$E$15/1000,0)</f>
        <v>0</v>
      </c>
      <c r="I34" s="54">
        <f>IF('入力(太陽光)'!$E$13=I$2,I20*'入力(太陽光)'!$E$15/1000,0)</f>
        <v>0</v>
      </c>
      <c r="J34" s="55">
        <f>IF('入力(太陽光)'!$E$13=J$2,J20*'入力(太陽光)'!$E$15/1000,0)</f>
        <v>0</v>
      </c>
      <c r="K34" s="56">
        <f>SUM(B34:J34)</f>
        <v>0</v>
      </c>
      <c r="L34" s="57">
        <f>MIN($K$34:$K$45)</f>
        <v>0</v>
      </c>
      <c r="N34" s="64">
        <f>K34*1000</f>
        <v>0</v>
      </c>
      <c r="Q34" s="10" t="s">
        <v>11</v>
      </c>
      <c r="R34" s="54">
        <f>IF('入力(太陽光)'!$E$13=B$2,B20*'入力(太陽光)'!$E$23/1000,0)</f>
        <v>0</v>
      </c>
      <c r="S34" s="54">
        <f>IF('入力(太陽光)'!$E$13=C$2,C20*'入力(太陽光)'!$E$23/1000,0)</f>
        <v>0</v>
      </c>
      <c r="T34" s="54">
        <f>IF('入力(太陽光)'!$E$13=D$2,D20*'入力(太陽光)'!$E$23/1000,0)</f>
        <v>0</v>
      </c>
      <c r="U34" s="54">
        <f>IF('入力(太陽光)'!$E$13=E$2,E20*'入力(太陽光)'!$E$23/1000,0)</f>
        <v>0</v>
      </c>
      <c r="V34" s="54">
        <f>IF('入力(太陽光)'!$E$13=F$2,F20*'入力(太陽光)'!$E$23/1000,0)</f>
        <v>0</v>
      </c>
      <c r="W34" s="54">
        <f>IF('入力(太陽光)'!$E$13=G$2,G20*'入力(太陽光)'!$E$23/1000,0)</f>
        <v>0</v>
      </c>
      <c r="X34" s="54">
        <f>IF('入力(太陽光)'!$E$13=H$2,H20*'入力(太陽光)'!$E$23/1000,0)</f>
        <v>0</v>
      </c>
      <c r="Y34" s="54">
        <f>IF('入力(太陽光)'!$E$13=I$2,I20*'入力(太陽光)'!$E$23/1000,0)</f>
        <v>0</v>
      </c>
      <c r="Z34" s="55">
        <f>IF('入力(太陽光)'!$E$13=J$2,J20*'入力(太陽光)'!$E$23/1000,0)</f>
        <v>0</v>
      </c>
      <c r="AA34" s="56">
        <f>SUM(R34:Z34)</f>
        <v>0</v>
      </c>
      <c r="AB34" s="57">
        <f>MIN($AA$34:$AA$45)</f>
        <v>0</v>
      </c>
      <c r="AD34" s="64">
        <f>AA34*1000</f>
        <v>0</v>
      </c>
    </row>
    <row r="35" spans="1:30" x14ac:dyDescent="0.25">
      <c r="A35" s="10" t="s">
        <v>12</v>
      </c>
      <c r="B35" s="54">
        <f>IF('入力(太陽光)'!$E$13=B$2,B21*'入力(太陽光)'!$E$15/1000,0)</f>
        <v>0</v>
      </c>
      <c r="C35" s="54">
        <f>IF('入力(太陽光)'!$E$13=C$2,C21*'入力(太陽光)'!$E$15/1000,0)</f>
        <v>0</v>
      </c>
      <c r="D35" s="54">
        <f>IF('入力(太陽光)'!$E$13=D$2,D21*'入力(太陽光)'!$E$15/1000,0)</f>
        <v>0</v>
      </c>
      <c r="E35" s="54">
        <f>IF('入力(太陽光)'!$E$13=E$2,E21*'入力(太陽光)'!$E$15/1000,0)</f>
        <v>0</v>
      </c>
      <c r="F35" s="54">
        <f>IF('入力(太陽光)'!$E$13=F$2,F21*'入力(太陽光)'!$E$15/1000,0)</f>
        <v>0</v>
      </c>
      <c r="G35" s="54">
        <f>IF('入力(太陽光)'!$E$13=G$2,G21*'入力(太陽光)'!$E$15/1000,0)</f>
        <v>0</v>
      </c>
      <c r="H35" s="54">
        <f>IF('入力(太陽光)'!$E$13=H$2,H21*'入力(太陽光)'!$E$15/1000,0)</f>
        <v>0</v>
      </c>
      <c r="I35" s="54">
        <f>IF('入力(太陽光)'!$E$13=I$2,I21*'入力(太陽光)'!$E$15/1000,0)</f>
        <v>0</v>
      </c>
      <c r="J35" s="55">
        <f>IF('入力(太陽光)'!$E$13=J$2,J21*'入力(太陽光)'!$E$15/1000,0)</f>
        <v>0</v>
      </c>
      <c r="K35" s="56">
        <f t="shared" ref="K35:K45" si="0">SUM(B35:J35)</f>
        <v>0</v>
      </c>
      <c r="L35" s="57">
        <f t="shared" ref="L35:L45" si="1">MIN($K$34:$K$45)</f>
        <v>0</v>
      </c>
      <c r="N35" s="64">
        <f t="shared" ref="N35:N45" si="2">K35*1000</f>
        <v>0</v>
      </c>
      <c r="Q35" s="10" t="s">
        <v>12</v>
      </c>
      <c r="R35" s="54">
        <f>IF('入力(太陽光)'!$E$13=B$2,B21*'入力(太陽光)'!$F$23/1000,0)</f>
        <v>0</v>
      </c>
      <c r="S35" s="54">
        <f>IF('入力(太陽光)'!$E$13=C$2,C21*'入力(太陽光)'!$F$23/1000,0)</f>
        <v>0</v>
      </c>
      <c r="T35" s="54">
        <f>IF('入力(太陽光)'!$E$13=D$2,D21*'入力(太陽光)'!$F$23/1000,0)</f>
        <v>0</v>
      </c>
      <c r="U35" s="54">
        <f>IF('入力(太陽光)'!$E$13=E$2,E21*'入力(太陽光)'!$F$23/1000,0)</f>
        <v>0</v>
      </c>
      <c r="V35" s="54">
        <f>IF('入力(太陽光)'!$E$13=F$2,F21*'入力(太陽光)'!$F$23/1000,0)</f>
        <v>0</v>
      </c>
      <c r="W35" s="54">
        <f>IF('入力(太陽光)'!$E$13=G$2,G21*'入力(太陽光)'!$F$23/1000,0)</f>
        <v>0</v>
      </c>
      <c r="X35" s="54">
        <f>IF('入力(太陽光)'!$E$13=H$2,H21*'入力(太陽光)'!$F$23/1000,0)</f>
        <v>0</v>
      </c>
      <c r="Y35" s="54">
        <f>IF('入力(太陽光)'!$E$13=I$2,I21*'入力(太陽光)'!$F$23/1000,0)</f>
        <v>0</v>
      </c>
      <c r="Z35" s="55">
        <f>IF('入力(太陽光)'!$E$13=J$2,J21*'入力(太陽光)'!$F$23/1000,0)</f>
        <v>0</v>
      </c>
      <c r="AA35" s="56">
        <f t="shared" ref="AA35:AA44" si="3">SUM(R35:Z35)</f>
        <v>0</v>
      </c>
      <c r="AB35" s="57">
        <f t="shared" ref="AB35:AB45" si="4">MIN($AA$34:$AA$45)</f>
        <v>0</v>
      </c>
      <c r="AD35" s="64">
        <f t="shared" ref="AD35:AD45" si="5">AA35*1000</f>
        <v>0</v>
      </c>
    </row>
    <row r="36" spans="1:30" x14ac:dyDescent="0.25">
      <c r="A36" s="10" t="s">
        <v>13</v>
      </c>
      <c r="B36" s="54">
        <f>IF('入力(太陽光)'!$E$13=B$2,B22*'入力(太陽光)'!$E$15/1000,0)</f>
        <v>0</v>
      </c>
      <c r="C36" s="54">
        <f>IF('入力(太陽光)'!$E$13=C$2,C22*'入力(太陽光)'!$E$15/1000,0)</f>
        <v>0</v>
      </c>
      <c r="D36" s="54">
        <f>IF('入力(太陽光)'!$E$13=D$2,D22*'入力(太陽光)'!$E$15/1000,0)</f>
        <v>0</v>
      </c>
      <c r="E36" s="54">
        <f>IF('入力(太陽光)'!$E$13=E$2,E22*'入力(太陽光)'!$E$15/1000,0)</f>
        <v>0</v>
      </c>
      <c r="F36" s="54">
        <f>IF('入力(太陽光)'!$E$13=F$2,F22*'入力(太陽光)'!$E$15/1000,0)</f>
        <v>0</v>
      </c>
      <c r="G36" s="54">
        <f>IF('入力(太陽光)'!$E$13=G$2,G22*'入力(太陽光)'!$E$15/1000,0)</f>
        <v>0</v>
      </c>
      <c r="H36" s="54">
        <f>IF('入力(太陽光)'!$E$13=H$2,H22*'入力(太陽光)'!$E$15/1000,0)</f>
        <v>0</v>
      </c>
      <c r="I36" s="54">
        <f>IF('入力(太陽光)'!$E$13=I$2,I22*'入力(太陽光)'!$E$15/1000,0)</f>
        <v>0</v>
      </c>
      <c r="J36" s="55">
        <f>IF('入力(太陽光)'!$E$13=J$2,J22*'入力(太陽光)'!$E$15/1000,0)</f>
        <v>0</v>
      </c>
      <c r="K36" s="56">
        <f t="shared" si="0"/>
        <v>0</v>
      </c>
      <c r="L36" s="57">
        <f t="shared" si="1"/>
        <v>0</v>
      </c>
      <c r="N36" s="64">
        <f t="shared" si="2"/>
        <v>0</v>
      </c>
      <c r="Q36" s="10" t="s">
        <v>13</v>
      </c>
      <c r="R36" s="54">
        <f>IF('入力(太陽光)'!$E$13=B$2,B22*'入力(太陽光)'!$G$23/1000,0)</f>
        <v>0</v>
      </c>
      <c r="S36" s="54">
        <f>IF('入力(太陽光)'!$E$13=C$2,C22*'入力(太陽光)'!$G$23/1000,0)</f>
        <v>0</v>
      </c>
      <c r="T36" s="54">
        <f>IF('入力(太陽光)'!$E$13=D$2,D22*'入力(太陽光)'!$G$23/1000,0)</f>
        <v>0</v>
      </c>
      <c r="U36" s="54">
        <f>IF('入力(太陽光)'!$E$13=E$2,E22*'入力(太陽光)'!$G$23/1000,0)</f>
        <v>0</v>
      </c>
      <c r="V36" s="54">
        <f>IF('入力(太陽光)'!$E$13=F$2,F22*'入力(太陽光)'!$G$23/1000,0)</f>
        <v>0</v>
      </c>
      <c r="W36" s="54">
        <f>IF('入力(太陽光)'!$E$13=G$2,G22*'入力(太陽光)'!$G$23/1000,0)</f>
        <v>0</v>
      </c>
      <c r="X36" s="54">
        <f>IF('入力(太陽光)'!$E$13=H$2,H22*'入力(太陽光)'!$G$23/1000,0)</f>
        <v>0</v>
      </c>
      <c r="Y36" s="54">
        <f>IF('入力(太陽光)'!$E$13=I$2,I22*'入力(太陽光)'!$G$23/1000,0)</f>
        <v>0</v>
      </c>
      <c r="Z36" s="55">
        <f>IF('入力(太陽光)'!$E$13=J$2,J22*'入力(太陽光)'!$G$23/1000,0)</f>
        <v>0</v>
      </c>
      <c r="AA36" s="56">
        <f t="shared" si="3"/>
        <v>0</v>
      </c>
      <c r="AB36" s="57">
        <f>MIN($AA$34:$AA$45)</f>
        <v>0</v>
      </c>
      <c r="AD36" s="64">
        <f t="shared" si="5"/>
        <v>0</v>
      </c>
    </row>
    <row r="37" spans="1:30" x14ac:dyDescent="0.25">
      <c r="A37" s="10" t="s">
        <v>14</v>
      </c>
      <c r="B37" s="54">
        <f>IF('入力(太陽光)'!$E$13=B$2,B23*'入力(太陽光)'!$E$15/1000,0)</f>
        <v>0</v>
      </c>
      <c r="C37" s="54">
        <f>IF('入力(太陽光)'!$E$13=C$2,C23*'入力(太陽光)'!$E$15/1000,0)</f>
        <v>0</v>
      </c>
      <c r="D37" s="54">
        <f>IF('入力(太陽光)'!$E$13=D$2,D23*'入力(太陽光)'!$E$15/1000,0)</f>
        <v>0</v>
      </c>
      <c r="E37" s="54">
        <f>IF('入力(太陽光)'!$E$13=E$2,E23*'入力(太陽光)'!$E$15/1000,0)</f>
        <v>0</v>
      </c>
      <c r="F37" s="54">
        <f>IF('入力(太陽光)'!$E$13=F$2,F23*'入力(太陽光)'!$E$15/1000,0)</f>
        <v>0</v>
      </c>
      <c r="G37" s="54">
        <f>IF('入力(太陽光)'!$E$13=G$2,G23*'入力(太陽光)'!$E$15/1000,0)</f>
        <v>0</v>
      </c>
      <c r="H37" s="54">
        <f>IF('入力(太陽光)'!$E$13=H$2,H23*'入力(太陽光)'!$E$15/1000,0)</f>
        <v>0</v>
      </c>
      <c r="I37" s="54">
        <f>IF('入力(太陽光)'!$E$13=I$2,I23*'入力(太陽光)'!$E$15/1000,0)</f>
        <v>0</v>
      </c>
      <c r="J37" s="55">
        <f>IF('入力(太陽光)'!$E$13=J$2,J23*'入力(太陽光)'!$E$15/1000,0)</f>
        <v>0</v>
      </c>
      <c r="K37" s="56">
        <f t="shared" si="0"/>
        <v>0</v>
      </c>
      <c r="L37" s="57">
        <f t="shared" si="1"/>
        <v>0</v>
      </c>
      <c r="N37" s="64">
        <f t="shared" si="2"/>
        <v>0</v>
      </c>
      <c r="Q37" s="10" t="s">
        <v>14</v>
      </c>
      <c r="R37" s="54">
        <f>IF('入力(太陽光)'!$E$13=B$2,B23*'入力(太陽光)'!$H$23/1000,0)</f>
        <v>0</v>
      </c>
      <c r="S37" s="54">
        <f>IF('入力(太陽光)'!$E$13=C$2,C23*'入力(太陽光)'!$H$23/1000,0)</f>
        <v>0</v>
      </c>
      <c r="T37" s="54">
        <f>IF('入力(太陽光)'!$E$13=D$2,D23*'入力(太陽光)'!$H$23/1000,0)</f>
        <v>0</v>
      </c>
      <c r="U37" s="54">
        <f>IF('入力(太陽光)'!$E$13=E$2,E23*'入力(太陽光)'!$H$23/1000,0)</f>
        <v>0</v>
      </c>
      <c r="V37" s="54">
        <f>IF('入力(太陽光)'!$E$13=F$2,F23*'入力(太陽光)'!$H$23/1000,0)</f>
        <v>0</v>
      </c>
      <c r="W37" s="54">
        <f>IF('入力(太陽光)'!$E$13=G$2,G23*'入力(太陽光)'!$H$23/1000,0)</f>
        <v>0</v>
      </c>
      <c r="X37" s="54">
        <f>IF('入力(太陽光)'!$E$13=H$2,H23*'入力(太陽光)'!$H$23/1000,0)</f>
        <v>0</v>
      </c>
      <c r="Y37" s="54">
        <f>IF('入力(太陽光)'!$E$13=I$2,I23*'入力(太陽光)'!$H$23/1000,0)</f>
        <v>0</v>
      </c>
      <c r="Z37" s="55">
        <f>IF('入力(太陽光)'!$E$13=J$2,J23*'入力(太陽光)'!$H$23/1000,0)</f>
        <v>0</v>
      </c>
      <c r="AA37" s="56">
        <f t="shared" si="3"/>
        <v>0</v>
      </c>
      <c r="AB37" s="57">
        <f t="shared" si="4"/>
        <v>0</v>
      </c>
      <c r="AD37" s="64">
        <f t="shared" si="5"/>
        <v>0</v>
      </c>
    </row>
    <row r="38" spans="1:30" x14ac:dyDescent="0.25">
      <c r="A38" s="10" t="s">
        <v>15</v>
      </c>
      <c r="B38" s="54">
        <f>IF('入力(太陽光)'!$E$13=B$2,B24*'入力(太陽光)'!$E$15/1000,0)</f>
        <v>0</v>
      </c>
      <c r="C38" s="54">
        <f>IF('入力(太陽光)'!$E$13=C$2,C24*'入力(太陽光)'!$E$15/1000,0)</f>
        <v>0</v>
      </c>
      <c r="D38" s="54">
        <f>IF('入力(太陽光)'!$E$13=D$2,D24*'入力(太陽光)'!$E$15/1000,0)</f>
        <v>0</v>
      </c>
      <c r="E38" s="54">
        <f>IF('入力(太陽光)'!$E$13=E$2,E24*'入力(太陽光)'!$E$15/1000,0)</f>
        <v>0</v>
      </c>
      <c r="F38" s="54">
        <f>IF('入力(太陽光)'!$E$13=F$2,F24*'入力(太陽光)'!$E$15/1000,0)</f>
        <v>0</v>
      </c>
      <c r="G38" s="54">
        <f>IF('入力(太陽光)'!$E$13=G$2,G24*'入力(太陽光)'!$E$15/1000,0)</f>
        <v>0</v>
      </c>
      <c r="H38" s="54">
        <f>IF('入力(太陽光)'!$E$13=H$2,H24*'入力(太陽光)'!$E$15/1000,0)</f>
        <v>0</v>
      </c>
      <c r="I38" s="54">
        <f>IF('入力(太陽光)'!$E$13=I$2,I24*'入力(太陽光)'!$E$15/1000,0)</f>
        <v>0</v>
      </c>
      <c r="J38" s="55">
        <f>IF('入力(太陽光)'!$E$13=J$2,J24*'入力(太陽光)'!$E$15/1000,0)</f>
        <v>0</v>
      </c>
      <c r="K38" s="56">
        <f t="shared" si="0"/>
        <v>0</v>
      </c>
      <c r="L38" s="57">
        <f t="shared" si="1"/>
        <v>0</v>
      </c>
      <c r="N38" s="64">
        <f t="shared" si="2"/>
        <v>0</v>
      </c>
      <c r="Q38" s="10" t="s">
        <v>15</v>
      </c>
      <c r="R38" s="54">
        <f>IF('入力(太陽光)'!$E$13=B$2,B24*'入力(太陽光)'!$I$23/1000,0)</f>
        <v>0</v>
      </c>
      <c r="S38" s="54">
        <f>IF('入力(太陽光)'!$E$13=C$2,C24*'入力(太陽光)'!$I$23/1000,0)</f>
        <v>0</v>
      </c>
      <c r="T38" s="54">
        <f>IF('入力(太陽光)'!$E$13=D$2,D24*'入力(太陽光)'!$I$23/1000,0)</f>
        <v>0</v>
      </c>
      <c r="U38" s="54">
        <f>IF('入力(太陽光)'!$E$13=E$2,E24*'入力(太陽光)'!$I$23/1000,0)</f>
        <v>0</v>
      </c>
      <c r="V38" s="54">
        <f>IF('入力(太陽光)'!$E$13=F$2,F24*'入力(太陽光)'!$I$23/1000,0)</f>
        <v>0</v>
      </c>
      <c r="W38" s="54">
        <f>IF('入力(太陽光)'!$E$13=G$2,G24*'入力(太陽光)'!$I$23/1000,0)</f>
        <v>0</v>
      </c>
      <c r="X38" s="54">
        <f>IF('入力(太陽光)'!$E$13=H$2,H24*'入力(太陽光)'!$I$23/1000,0)</f>
        <v>0</v>
      </c>
      <c r="Y38" s="54">
        <f>IF('入力(太陽光)'!$E$13=I$2,I24*'入力(太陽光)'!$I$23/1000,0)</f>
        <v>0</v>
      </c>
      <c r="Z38" s="55">
        <f>IF('入力(太陽光)'!$E$13=J$2,J24*'入力(太陽光)'!$I$23/1000,0)</f>
        <v>0</v>
      </c>
      <c r="AA38" s="56">
        <f>SUM(R38:Z38)</f>
        <v>0</v>
      </c>
      <c r="AB38" s="57">
        <f t="shared" si="4"/>
        <v>0</v>
      </c>
      <c r="AD38" s="64">
        <f t="shared" si="5"/>
        <v>0</v>
      </c>
    </row>
    <row r="39" spans="1:30" x14ac:dyDescent="0.25">
      <c r="A39" s="10" t="s">
        <v>16</v>
      </c>
      <c r="B39" s="54">
        <f>IF('入力(太陽光)'!$E$13=B$2,B25*'入力(太陽光)'!$E$15/1000,0)</f>
        <v>0</v>
      </c>
      <c r="C39" s="54">
        <f>IF('入力(太陽光)'!$E$13=C$2,C25*'入力(太陽光)'!$E$15/1000,0)</f>
        <v>0</v>
      </c>
      <c r="D39" s="54">
        <f>IF('入力(太陽光)'!$E$13=D$2,D25*'入力(太陽光)'!$E$15/1000,0)</f>
        <v>0</v>
      </c>
      <c r="E39" s="54">
        <f>IF('入力(太陽光)'!$E$13=E$2,E25*'入力(太陽光)'!$E$15/1000,0)</f>
        <v>0</v>
      </c>
      <c r="F39" s="54">
        <f>IF('入力(太陽光)'!$E$13=F$2,F25*'入力(太陽光)'!$E$15/1000,0)</f>
        <v>0</v>
      </c>
      <c r="G39" s="54">
        <f>IF('入力(太陽光)'!$E$13=G$2,G25*'入力(太陽光)'!$E$15/1000,0)</f>
        <v>0</v>
      </c>
      <c r="H39" s="54">
        <f>IF('入力(太陽光)'!$E$13=H$2,H25*'入力(太陽光)'!$E$15/1000,0)</f>
        <v>0</v>
      </c>
      <c r="I39" s="54">
        <f>IF('入力(太陽光)'!$E$13=I$2,I25*'入力(太陽光)'!$E$15/1000,0)</f>
        <v>0</v>
      </c>
      <c r="J39" s="55">
        <f>IF('入力(太陽光)'!$E$13=J$2,J25*'入力(太陽光)'!$E$15/1000,0)</f>
        <v>0</v>
      </c>
      <c r="K39" s="56">
        <f t="shared" si="0"/>
        <v>0</v>
      </c>
      <c r="L39" s="57">
        <f t="shared" si="1"/>
        <v>0</v>
      </c>
      <c r="N39" s="64">
        <f t="shared" si="2"/>
        <v>0</v>
      </c>
      <c r="Q39" s="10" t="s">
        <v>16</v>
      </c>
      <c r="R39" s="54">
        <f>IF('入力(太陽光)'!$E$13=B$2,B25*'入力(太陽光)'!$J$23/1000,0)</f>
        <v>0</v>
      </c>
      <c r="S39" s="54">
        <f>IF('入力(太陽光)'!$E$13=C$2,C25*'入力(太陽光)'!$J$23/1000,0)</f>
        <v>0</v>
      </c>
      <c r="T39" s="54">
        <f>IF('入力(太陽光)'!$E$13=D$2,D25*'入力(太陽光)'!$J$23/1000,0)</f>
        <v>0</v>
      </c>
      <c r="U39" s="54">
        <f>IF('入力(太陽光)'!$E$13=E$2,E25*'入力(太陽光)'!$J$23/1000,0)</f>
        <v>0</v>
      </c>
      <c r="V39" s="54">
        <f>IF('入力(太陽光)'!$E$13=F$2,F25*'入力(太陽光)'!$J$23/1000,0)</f>
        <v>0</v>
      </c>
      <c r="W39" s="54">
        <f>IF('入力(太陽光)'!$E$13=G$2,G25*'入力(太陽光)'!$J$23/1000,0)</f>
        <v>0</v>
      </c>
      <c r="X39" s="54">
        <f>IF('入力(太陽光)'!$E$13=H$2,H25*'入力(太陽光)'!$J$23/1000,0)</f>
        <v>0</v>
      </c>
      <c r="Y39" s="54">
        <f>IF('入力(太陽光)'!$E$13=I$2,I25*'入力(太陽光)'!$J$23/1000,0)</f>
        <v>0</v>
      </c>
      <c r="Z39" s="55">
        <f>IF('入力(太陽光)'!$E$13=J$2,J25*'入力(太陽光)'!$J$23/1000,0)</f>
        <v>0</v>
      </c>
      <c r="AA39" s="56">
        <f t="shared" si="3"/>
        <v>0</v>
      </c>
      <c r="AB39" s="57">
        <f>MIN($AA$34:$AA$45)</f>
        <v>0</v>
      </c>
      <c r="AD39" s="64">
        <f t="shared" si="5"/>
        <v>0</v>
      </c>
    </row>
    <row r="40" spans="1:30" x14ac:dyDescent="0.25">
      <c r="A40" s="10" t="s">
        <v>17</v>
      </c>
      <c r="B40" s="54">
        <f>IF('入力(太陽光)'!$E$13=B$2,B26*'入力(太陽光)'!$E$15/1000,0)</f>
        <v>0</v>
      </c>
      <c r="C40" s="54">
        <f>IF('入力(太陽光)'!$E$13=C$2,C26*'入力(太陽光)'!$E$15/1000,0)</f>
        <v>0</v>
      </c>
      <c r="D40" s="54">
        <f>IF('入力(太陽光)'!$E$13=D$2,D26*'入力(太陽光)'!$E$15/1000,0)</f>
        <v>0</v>
      </c>
      <c r="E40" s="54">
        <f>IF('入力(太陽光)'!$E$13=E$2,E26*'入力(太陽光)'!$E$15/1000,0)</f>
        <v>0</v>
      </c>
      <c r="F40" s="54">
        <f>IF('入力(太陽光)'!$E$13=F$2,F26*'入力(太陽光)'!$E$15/1000,0)</f>
        <v>0</v>
      </c>
      <c r="G40" s="54">
        <f>IF('入力(太陽光)'!$E$13=G$2,G26*'入力(太陽光)'!$E$15/1000,0)</f>
        <v>0</v>
      </c>
      <c r="H40" s="54">
        <f>IF('入力(太陽光)'!$E$13=H$2,H26*'入力(太陽光)'!$E$15/1000,0)</f>
        <v>0</v>
      </c>
      <c r="I40" s="54">
        <f>IF('入力(太陽光)'!$E$13=I$2,I26*'入力(太陽光)'!$E$15/1000,0)</f>
        <v>0</v>
      </c>
      <c r="J40" s="55">
        <f>IF('入力(太陽光)'!$E$13=J$2,J26*'入力(太陽光)'!$E$15/1000,0)</f>
        <v>0</v>
      </c>
      <c r="K40" s="56">
        <f t="shared" si="0"/>
        <v>0</v>
      </c>
      <c r="L40" s="57">
        <f t="shared" si="1"/>
        <v>0</v>
      </c>
      <c r="N40" s="64">
        <f t="shared" si="2"/>
        <v>0</v>
      </c>
      <c r="Q40" s="10" t="s">
        <v>17</v>
      </c>
      <c r="R40" s="54">
        <f>IF('入力(太陽光)'!$E$13=B$2,B26*'入力(太陽光)'!$K$23/1000,0)</f>
        <v>0</v>
      </c>
      <c r="S40" s="54">
        <f>IF('入力(太陽光)'!$E$13=C$2,C26*'入力(太陽光)'!$K$23/1000,0)</f>
        <v>0</v>
      </c>
      <c r="T40" s="54">
        <f>IF('入力(太陽光)'!$E$13=D$2,D26*'入力(太陽光)'!$K$23/1000,0)</f>
        <v>0</v>
      </c>
      <c r="U40" s="54">
        <f>IF('入力(太陽光)'!$E$13=E$2,E26*'入力(太陽光)'!$K$23/1000,0)</f>
        <v>0</v>
      </c>
      <c r="V40" s="54">
        <f>IF('入力(太陽光)'!$E$13=F$2,F26*'入力(太陽光)'!$K$23/1000,0)</f>
        <v>0</v>
      </c>
      <c r="W40" s="54">
        <f>IF('入力(太陽光)'!$E$13=G$2,G26*'入力(太陽光)'!$K$23/1000,0)</f>
        <v>0</v>
      </c>
      <c r="X40" s="54">
        <f>IF('入力(太陽光)'!$E$13=H$2,H26*'入力(太陽光)'!$K$23/1000,0)</f>
        <v>0</v>
      </c>
      <c r="Y40" s="54">
        <f>IF('入力(太陽光)'!$E$13=I$2,I26*'入力(太陽光)'!$K$23/1000,0)</f>
        <v>0</v>
      </c>
      <c r="Z40" s="55">
        <f>IF('入力(太陽光)'!$E$13=J$2,J26*'入力(太陽光)'!$K$23/1000,0)</f>
        <v>0</v>
      </c>
      <c r="AA40" s="56">
        <f t="shared" si="3"/>
        <v>0</v>
      </c>
      <c r="AB40" s="57">
        <f t="shared" si="4"/>
        <v>0</v>
      </c>
      <c r="AD40" s="64">
        <f t="shared" si="5"/>
        <v>0</v>
      </c>
    </row>
    <row r="41" spans="1:30" x14ac:dyDescent="0.25">
      <c r="A41" s="10" t="s">
        <v>18</v>
      </c>
      <c r="B41" s="54">
        <f>IF('入力(太陽光)'!$E$13=B$2,B27*'入力(太陽光)'!$E$15/1000,0)</f>
        <v>0</v>
      </c>
      <c r="C41" s="54">
        <f>IF('入力(太陽光)'!$E$13=C$2,C27*'入力(太陽光)'!$E$15/1000,0)</f>
        <v>0</v>
      </c>
      <c r="D41" s="54">
        <f>IF('入力(太陽光)'!$E$13=D$2,D27*'入力(太陽光)'!$E$15/1000,0)</f>
        <v>0</v>
      </c>
      <c r="E41" s="54">
        <f>IF('入力(太陽光)'!$E$13=E$2,E27*'入力(太陽光)'!$E$15/1000,0)</f>
        <v>0</v>
      </c>
      <c r="F41" s="54">
        <f>IF('入力(太陽光)'!$E$13=F$2,F27*'入力(太陽光)'!$E$15/1000,0)</f>
        <v>0</v>
      </c>
      <c r="G41" s="54">
        <f>IF('入力(太陽光)'!$E$13=G$2,G27*'入力(太陽光)'!$E$15/1000,0)</f>
        <v>0</v>
      </c>
      <c r="H41" s="54">
        <f>IF('入力(太陽光)'!$E$13=H$2,H27*'入力(太陽光)'!$E$15/1000,0)</f>
        <v>0</v>
      </c>
      <c r="I41" s="54">
        <f>IF('入力(太陽光)'!$E$13=I$2,I27*'入力(太陽光)'!$E$15/1000,0)</f>
        <v>0</v>
      </c>
      <c r="J41" s="55">
        <f>IF('入力(太陽光)'!$E$13=J$2,J27*'入力(太陽光)'!$E$15/1000,0)</f>
        <v>0</v>
      </c>
      <c r="K41" s="56">
        <f t="shared" si="0"/>
        <v>0</v>
      </c>
      <c r="L41" s="57">
        <f t="shared" si="1"/>
        <v>0</v>
      </c>
      <c r="N41" s="64">
        <f t="shared" si="2"/>
        <v>0</v>
      </c>
      <c r="Q41" s="10" t="s">
        <v>18</v>
      </c>
      <c r="R41" s="54">
        <f>IF('入力(太陽光)'!$E$13=B$2,B27*'入力(太陽光)'!$L$23/1000,0)</f>
        <v>0</v>
      </c>
      <c r="S41" s="54">
        <f>IF('入力(太陽光)'!$E$13=C$2,C27*'入力(太陽光)'!$L$23/1000,0)</f>
        <v>0</v>
      </c>
      <c r="T41" s="54">
        <f>IF('入力(太陽光)'!$E$13=D$2,D27*'入力(太陽光)'!$L$23/1000,0)</f>
        <v>0</v>
      </c>
      <c r="U41" s="54">
        <f>IF('入力(太陽光)'!$E$13=E$2,E27*'入力(太陽光)'!$L$23/1000,0)</f>
        <v>0</v>
      </c>
      <c r="V41" s="54">
        <f>IF('入力(太陽光)'!$E$13=F$2,F27*'入力(太陽光)'!$L$23/1000,0)</f>
        <v>0</v>
      </c>
      <c r="W41" s="54">
        <f>IF('入力(太陽光)'!$E$13=G$2,G27*'入力(太陽光)'!$L$23/1000,0)</f>
        <v>0</v>
      </c>
      <c r="X41" s="54">
        <f>IF('入力(太陽光)'!$E$13=H$2,H27*'入力(太陽光)'!$L$23/1000,0)</f>
        <v>0</v>
      </c>
      <c r="Y41" s="54">
        <f>IF('入力(太陽光)'!$E$13=I$2,I27*'入力(太陽光)'!$L$23/1000,0)</f>
        <v>0</v>
      </c>
      <c r="Z41" s="55">
        <f>IF('入力(太陽光)'!$E$13=J$2,J27*'入力(太陽光)'!$L$23/1000,0)</f>
        <v>0</v>
      </c>
      <c r="AA41" s="56">
        <f t="shared" si="3"/>
        <v>0</v>
      </c>
      <c r="AB41" s="57">
        <f t="shared" si="4"/>
        <v>0</v>
      </c>
      <c r="AD41" s="64">
        <f t="shared" si="5"/>
        <v>0</v>
      </c>
    </row>
    <row r="42" spans="1:30" x14ac:dyDescent="0.25">
      <c r="A42" s="10" t="s">
        <v>19</v>
      </c>
      <c r="B42" s="54">
        <f>IF('入力(太陽光)'!$E$13=B$2,B28*'入力(太陽光)'!$E$15/1000,0)</f>
        <v>0</v>
      </c>
      <c r="C42" s="54">
        <f>IF('入力(太陽光)'!$E$13=C$2,C28*'入力(太陽光)'!$E$15/1000,0)</f>
        <v>0</v>
      </c>
      <c r="D42" s="54">
        <f>IF('入力(太陽光)'!$E$13=D$2,D28*'入力(太陽光)'!$E$15/1000,0)</f>
        <v>0</v>
      </c>
      <c r="E42" s="54">
        <f>IF('入力(太陽光)'!$E$13=E$2,E28*'入力(太陽光)'!$E$15/1000,0)</f>
        <v>0</v>
      </c>
      <c r="F42" s="54">
        <f>IF('入力(太陽光)'!$E$13=F$2,F28*'入力(太陽光)'!$E$15/1000,0)</f>
        <v>0</v>
      </c>
      <c r="G42" s="54">
        <f>IF('入力(太陽光)'!$E$13=G$2,G28*'入力(太陽光)'!$E$15/1000,0)</f>
        <v>0</v>
      </c>
      <c r="H42" s="54">
        <f>IF('入力(太陽光)'!$E$13=H$2,H28*'入力(太陽光)'!$E$15/1000,0)</f>
        <v>0</v>
      </c>
      <c r="I42" s="54">
        <f>IF('入力(太陽光)'!$E$13=I$2,I28*'入力(太陽光)'!$E$15/1000,0)</f>
        <v>0</v>
      </c>
      <c r="J42" s="55">
        <f>IF('入力(太陽光)'!$E$13=J$2,J28*'入力(太陽光)'!$E$15/1000,0)</f>
        <v>0</v>
      </c>
      <c r="K42" s="56">
        <f t="shared" si="0"/>
        <v>0</v>
      </c>
      <c r="L42" s="57">
        <f t="shared" si="1"/>
        <v>0</v>
      </c>
      <c r="N42" s="64">
        <f t="shared" si="2"/>
        <v>0</v>
      </c>
      <c r="Q42" s="10" t="s">
        <v>19</v>
      </c>
      <c r="R42" s="54">
        <f>IF('入力(太陽光)'!$E$13=B$2,B28*'入力(太陽光)'!$M$23/1000,0)</f>
        <v>0</v>
      </c>
      <c r="S42" s="54">
        <f>IF('入力(太陽光)'!$E$13=C$2,C28*'入力(太陽光)'!$M$23/1000,0)</f>
        <v>0</v>
      </c>
      <c r="T42" s="54">
        <f>IF('入力(太陽光)'!$E$13=D$2,D28*'入力(太陽光)'!$M$23/1000,0)</f>
        <v>0</v>
      </c>
      <c r="U42" s="54">
        <f>IF('入力(太陽光)'!$E$13=E$2,E28*'入力(太陽光)'!$M$23/1000,0)</f>
        <v>0</v>
      </c>
      <c r="V42" s="54">
        <f>IF('入力(太陽光)'!$E$13=F$2,F28*'入力(太陽光)'!$M$23/1000,0)</f>
        <v>0</v>
      </c>
      <c r="W42" s="54">
        <f>IF('入力(太陽光)'!$E$13=G$2,G28*'入力(太陽光)'!$M$23/1000,0)</f>
        <v>0</v>
      </c>
      <c r="X42" s="54">
        <f>IF('入力(太陽光)'!$E$13=H$2,H28*'入力(太陽光)'!$M$23/1000,0)</f>
        <v>0</v>
      </c>
      <c r="Y42" s="54">
        <f>IF('入力(太陽光)'!$E$13=I$2,I28*'入力(太陽光)'!$M$23/1000,0)</f>
        <v>0</v>
      </c>
      <c r="Z42" s="55">
        <f>IF('入力(太陽光)'!$E$13=J$2,J28*'入力(太陽光)'!$M$23/1000,0)</f>
        <v>0</v>
      </c>
      <c r="AA42" s="56">
        <f t="shared" si="3"/>
        <v>0</v>
      </c>
      <c r="AB42" s="57">
        <f>MIN($AA$34:$AA$45)</f>
        <v>0</v>
      </c>
      <c r="AD42" s="64">
        <f>AA42*1000</f>
        <v>0</v>
      </c>
    </row>
    <row r="43" spans="1:30" x14ac:dyDescent="0.25">
      <c r="A43" s="10" t="s">
        <v>20</v>
      </c>
      <c r="B43" s="54">
        <f>IF('入力(太陽光)'!$E$13=B$2,B29*'入力(太陽光)'!$E$15/1000,0)</f>
        <v>0</v>
      </c>
      <c r="C43" s="54">
        <f>IF('入力(太陽光)'!$E$13=C$2,C29*'入力(太陽光)'!$E$15/1000,0)</f>
        <v>0</v>
      </c>
      <c r="D43" s="54">
        <f>IF('入力(太陽光)'!$E$13=D$2,D29*'入力(太陽光)'!$E$15/1000,0)</f>
        <v>0</v>
      </c>
      <c r="E43" s="54">
        <f>IF('入力(太陽光)'!$E$13=E$2,E29*'入力(太陽光)'!$E$15/1000,0)</f>
        <v>0</v>
      </c>
      <c r="F43" s="54">
        <f>IF('入力(太陽光)'!$E$13=F$2,F29*'入力(太陽光)'!$E$15/1000,0)</f>
        <v>0</v>
      </c>
      <c r="G43" s="54">
        <f>IF('入力(太陽光)'!$E$13=G$2,G29*'入力(太陽光)'!$E$15/1000,0)</f>
        <v>0</v>
      </c>
      <c r="H43" s="54">
        <f>IF('入力(太陽光)'!$E$13=H$2,H29*'入力(太陽光)'!$E$15/1000,0)</f>
        <v>0</v>
      </c>
      <c r="I43" s="54">
        <f>IF('入力(太陽光)'!$E$13=I$2,I29*'入力(太陽光)'!$E$15/1000,0)</f>
        <v>0</v>
      </c>
      <c r="J43" s="55">
        <f>IF('入力(太陽光)'!$E$13=J$2,J29*'入力(太陽光)'!$E$15/1000,0)</f>
        <v>0</v>
      </c>
      <c r="K43" s="56">
        <f t="shared" si="0"/>
        <v>0</v>
      </c>
      <c r="L43" s="57">
        <f t="shared" si="1"/>
        <v>0</v>
      </c>
      <c r="N43" s="64">
        <f t="shared" si="2"/>
        <v>0</v>
      </c>
      <c r="Q43" s="10" t="s">
        <v>20</v>
      </c>
      <c r="R43" s="54">
        <f>IF('入力(太陽光)'!$E$13=B$2,B29*'入力(太陽光)'!$N$23/1000,0)</f>
        <v>0</v>
      </c>
      <c r="S43" s="54">
        <f>IF('入力(太陽光)'!$E$13=C$2,C29*'入力(太陽光)'!$N$23/1000,0)</f>
        <v>0</v>
      </c>
      <c r="T43" s="54">
        <f>IF('入力(太陽光)'!$E$13=D$2,D29*'入力(太陽光)'!$N$23/1000,0)</f>
        <v>0</v>
      </c>
      <c r="U43" s="54">
        <f>IF('入力(太陽光)'!$E$13=E$2,E29*'入力(太陽光)'!$N$23/1000,0)</f>
        <v>0</v>
      </c>
      <c r="V43" s="54">
        <f>IF('入力(太陽光)'!$E$13=F$2,F29*'入力(太陽光)'!$N$23/1000,0)</f>
        <v>0</v>
      </c>
      <c r="W43" s="54">
        <f>IF('入力(太陽光)'!$E$13=G$2,G29*'入力(太陽光)'!$N$23/1000,0)</f>
        <v>0</v>
      </c>
      <c r="X43" s="54">
        <f>IF('入力(太陽光)'!$E$13=H$2,H29*'入力(太陽光)'!$N$23/1000,0)</f>
        <v>0</v>
      </c>
      <c r="Y43" s="54">
        <f>IF('入力(太陽光)'!$E$13=I$2,I29*'入力(太陽光)'!$N$23/1000,0)</f>
        <v>0</v>
      </c>
      <c r="Z43" s="55">
        <f>IF('入力(太陽光)'!$E$13=J$2,J29*'入力(太陽光)'!$N$23/1000,0)</f>
        <v>0</v>
      </c>
      <c r="AA43" s="56">
        <f t="shared" si="3"/>
        <v>0</v>
      </c>
      <c r="AB43" s="57">
        <f t="shared" si="4"/>
        <v>0</v>
      </c>
      <c r="AD43" s="64">
        <f>AA43*1000</f>
        <v>0</v>
      </c>
    </row>
    <row r="44" spans="1:30" x14ac:dyDescent="0.25">
      <c r="A44" s="10" t="s">
        <v>21</v>
      </c>
      <c r="B44" s="54">
        <f>IF('入力(太陽光)'!$E$13=B$2,B30*'入力(太陽光)'!$E$15/1000,0)</f>
        <v>0</v>
      </c>
      <c r="C44" s="54">
        <f>IF('入力(太陽光)'!$E$13=C$2,C30*'入力(太陽光)'!$E$15/1000,0)</f>
        <v>0</v>
      </c>
      <c r="D44" s="54">
        <f>IF('入力(太陽光)'!$E$13=D$2,D30*'入力(太陽光)'!$E$15/1000,0)</f>
        <v>0</v>
      </c>
      <c r="E44" s="54">
        <f>IF('入力(太陽光)'!$E$13=E$2,E30*'入力(太陽光)'!$E$15/1000,0)</f>
        <v>0</v>
      </c>
      <c r="F44" s="54">
        <f>IF('入力(太陽光)'!$E$13=F$2,F30*'入力(太陽光)'!$E$15/1000,0)</f>
        <v>0</v>
      </c>
      <c r="G44" s="54">
        <f>IF('入力(太陽光)'!$E$13=G$2,G30*'入力(太陽光)'!$E$15/1000,0)</f>
        <v>0</v>
      </c>
      <c r="H44" s="54">
        <f>IF('入力(太陽光)'!$E$13=H$2,H30*'入力(太陽光)'!$E$15/1000,0)</f>
        <v>0</v>
      </c>
      <c r="I44" s="54">
        <f>IF('入力(太陽光)'!$E$13=I$2,I30*'入力(太陽光)'!$E$15/1000,0)</f>
        <v>0</v>
      </c>
      <c r="J44" s="55">
        <f>IF('入力(太陽光)'!$E$13=J$2,J30*'入力(太陽光)'!$E$15/1000,0)</f>
        <v>0</v>
      </c>
      <c r="K44" s="56">
        <f t="shared" si="0"/>
        <v>0</v>
      </c>
      <c r="L44" s="57">
        <f t="shared" si="1"/>
        <v>0</v>
      </c>
      <c r="N44" s="64">
        <f t="shared" si="2"/>
        <v>0</v>
      </c>
      <c r="Q44" s="10" t="s">
        <v>21</v>
      </c>
      <c r="R44" s="54">
        <f>IF('入力(太陽光)'!$E$13=B$2,B30*'入力(太陽光)'!$O$23/1000,0)</f>
        <v>0</v>
      </c>
      <c r="S44" s="54">
        <f>IF('入力(太陽光)'!$E$13=C$2,C30*'入力(太陽光)'!$O$23/1000,0)</f>
        <v>0</v>
      </c>
      <c r="T44" s="54">
        <f>IF('入力(太陽光)'!$E$13=D$2,D30*'入力(太陽光)'!$O$23/1000,0)</f>
        <v>0</v>
      </c>
      <c r="U44" s="54">
        <f>IF('入力(太陽光)'!$E$13=E$2,E30*'入力(太陽光)'!$O$23/1000,0)</f>
        <v>0</v>
      </c>
      <c r="V44" s="54">
        <f>IF('入力(太陽光)'!$E$13=F$2,F30*'入力(太陽光)'!$O$23/1000,0)</f>
        <v>0</v>
      </c>
      <c r="W44" s="54">
        <f>IF('入力(太陽光)'!$E$13=G$2,G30*'入力(太陽光)'!$O$23/1000,0)</f>
        <v>0</v>
      </c>
      <c r="X44" s="54">
        <f>IF('入力(太陽光)'!$E$13=H$2,H30*'入力(太陽光)'!$O$23/1000,0)</f>
        <v>0</v>
      </c>
      <c r="Y44" s="54">
        <f>IF('入力(太陽光)'!$E$13=I$2,I30*'入力(太陽光)'!$O$23/1000,0)</f>
        <v>0</v>
      </c>
      <c r="Z44" s="55">
        <f>IF('入力(太陽光)'!$E$13=J$2,J30*'入力(太陽光)'!$O$23/1000,0)</f>
        <v>0</v>
      </c>
      <c r="AA44" s="56">
        <f t="shared" si="3"/>
        <v>0</v>
      </c>
      <c r="AB44" s="57">
        <f t="shared" si="4"/>
        <v>0</v>
      </c>
      <c r="AD44" s="64">
        <f t="shared" si="5"/>
        <v>0</v>
      </c>
    </row>
    <row r="45" spans="1:30" x14ac:dyDescent="0.25">
      <c r="A45" s="10" t="s">
        <v>22</v>
      </c>
      <c r="B45" s="54">
        <f>IF('入力(太陽光)'!$E$13=B$2,B31*'入力(太陽光)'!$E$15/1000,0)</f>
        <v>0</v>
      </c>
      <c r="C45" s="54">
        <f>IF('入力(太陽光)'!$E$13=C$2,C31*'入力(太陽光)'!$E$15/1000,0)</f>
        <v>0</v>
      </c>
      <c r="D45" s="54">
        <f>IF('入力(太陽光)'!$E$13=D$2,D31*'入力(太陽光)'!$E$15/1000,0)</f>
        <v>0</v>
      </c>
      <c r="E45" s="54">
        <f>IF('入力(太陽光)'!$E$13=E$2,E31*'入力(太陽光)'!$E$15/1000,0)</f>
        <v>0</v>
      </c>
      <c r="F45" s="54">
        <f>IF('入力(太陽光)'!$E$13=F$2,F31*'入力(太陽光)'!$E$15/1000,0)</f>
        <v>0</v>
      </c>
      <c r="G45" s="54">
        <f>IF('入力(太陽光)'!$E$13=G$2,G31*'入力(太陽光)'!$E$15/1000,0)</f>
        <v>0</v>
      </c>
      <c r="H45" s="54">
        <f>IF('入力(太陽光)'!$E$13=H$2,H31*'入力(太陽光)'!$E$15/1000,0)</f>
        <v>0</v>
      </c>
      <c r="I45" s="54">
        <f>IF('入力(太陽光)'!$E$13=I$2,I31*'入力(太陽光)'!$E$15/1000,0)</f>
        <v>0</v>
      </c>
      <c r="J45" s="55">
        <f>IF('入力(太陽光)'!$E$13=J$2,J31*'入力(太陽光)'!$E$15/1000,0)</f>
        <v>0</v>
      </c>
      <c r="K45" s="56">
        <f t="shared" si="0"/>
        <v>0</v>
      </c>
      <c r="L45" s="57">
        <f t="shared" si="1"/>
        <v>0</v>
      </c>
      <c r="N45" s="64">
        <f t="shared" si="2"/>
        <v>0</v>
      </c>
      <c r="Q45" s="10" t="s">
        <v>22</v>
      </c>
      <c r="R45" s="54">
        <f>IF('入力(太陽光)'!$E$13=B$2,B31*'入力(太陽光)'!$P$23/1000,0)</f>
        <v>0</v>
      </c>
      <c r="S45" s="54">
        <f>IF('入力(太陽光)'!$E$13=C$2,C31*'入力(太陽光)'!$P$23/1000,0)</f>
        <v>0</v>
      </c>
      <c r="T45" s="54">
        <f>IF('入力(太陽光)'!$E$13=D$2,D31*'入力(太陽光)'!$P$23/1000,0)</f>
        <v>0</v>
      </c>
      <c r="U45" s="54">
        <f>IF('入力(太陽光)'!$E$13=E$2,E31*'入力(太陽光)'!$P$23/1000,0)</f>
        <v>0</v>
      </c>
      <c r="V45" s="54">
        <f>IF('入力(太陽光)'!$E$13=F$2,F31*'入力(太陽光)'!$P$23/1000,0)</f>
        <v>0</v>
      </c>
      <c r="W45" s="54">
        <f>IF('入力(太陽光)'!$E$13=G$2,G31*'入力(太陽光)'!$P$23/1000,0)</f>
        <v>0</v>
      </c>
      <c r="X45" s="54">
        <f>IF('入力(太陽光)'!$E$13=H$2,H31*'入力(太陽光)'!$P$23/1000,0)</f>
        <v>0</v>
      </c>
      <c r="Y45" s="54">
        <f>IF('入力(太陽光)'!$E$13=I$2,I31*'入力(太陽光)'!$P$23/1000,0)</f>
        <v>0</v>
      </c>
      <c r="Z45" s="55">
        <f>IF('入力(太陽光)'!$E$13=J$2,J31*'入力(太陽光)'!$P$23/1000,0)</f>
        <v>0</v>
      </c>
      <c r="AA45" s="56">
        <f>SUM(R45:Z45)</f>
        <v>0</v>
      </c>
      <c r="AB45" s="57">
        <f t="shared" si="4"/>
        <v>0</v>
      </c>
      <c r="AD45" s="64">
        <f t="shared" si="5"/>
        <v>0</v>
      </c>
    </row>
    <row r="46" spans="1:30" x14ac:dyDescent="0.25">
      <c r="B46" s="10"/>
      <c r="C46" s="10"/>
      <c r="D46" s="10"/>
      <c r="E46" s="10"/>
      <c r="F46" s="10"/>
      <c r="G46" s="10"/>
      <c r="H46" s="10"/>
      <c r="I46" s="10"/>
      <c r="J46" s="10"/>
      <c r="K46" s="45"/>
      <c r="R46" s="10"/>
      <c r="S46" s="10"/>
      <c r="T46" s="10"/>
      <c r="U46" s="10"/>
      <c r="V46" s="10"/>
      <c r="W46" s="10"/>
      <c r="X46" s="10"/>
      <c r="Y46" s="10"/>
      <c r="Z46" s="10"/>
      <c r="AA46" s="45"/>
    </row>
    <row r="47" spans="1:30" x14ac:dyDescent="0.25">
      <c r="A47" s="1" t="s">
        <v>111</v>
      </c>
      <c r="K47" s="22" t="s">
        <v>49</v>
      </c>
      <c r="Q47" s="1" t="s">
        <v>111</v>
      </c>
      <c r="AA47" s="22" t="s">
        <v>36</v>
      </c>
    </row>
    <row r="48" spans="1:30" x14ac:dyDescent="0.25">
      <c r="A48" s="10" t="s">
        <v>11</v>
      </c>
      <c r="B48" s="58">
        <f>B4-B34</f>
        <v>4805.63</v>
      </c>
      <c r="C48" s="58">
        <f t="shared" ref="C48:J48" si="6">C4-C34</f>
        <v>11926.145</v>
      </c>
      <c r="D48" s="58">
        <f t="shared" si="6"/>
        <v>41451.332999999999</v>
      </c>
      <c r="E48" s="58">
        <f t="shared" si="6"/>
        <v>18671.510000000002</v>
      </c>
      <c r="F48" s="58">
        <f t="shared" si="6"/>
        <v>4603.2289999999994</v>
      </c>
      <c r="G48" s="58">
        <f t="shared" si="6"/>
        <v>18385.63</v>
      </c>
      <c r="H48" s="58">
        <f t="shared" si="6"/>
        <v>7641.5</v>
      </c>
      <c r="I48" s="58">
        <f t="shared" si="6"/>
        <v>3811.34</v>
      </c>
      <c r="J48" s="59">
        <f t="shared" si="6"/>
        <v>12195.402</v>
      </c>
      <c r="K48" s="50">
        <f>SUM($B48:$J48)</f>
        <v>123491.71900000001</v>
      </c>
      <c r="L48" s="14"/>
      <c r="Q48" s="10" t="s">
        <v>11</v>
      </c>
      <c r="R48" s="58">
        <f>B4-R34</f>
        <v>4805.63</v>
      </c>
      <c r="S48" s="58">
        <f t="shared" ref="S48:Z48" si="7">C4-S34</f>
        <v>11926.145</v>
      </c>
      <c r="T48" s="58">
        <f t="shared" si="7"/>
        <v>41451.332999999999</v>
      </c>
      <c r="U48" s="58">
        <f t="shared" si="7"/>
        <v>18671.510000000002</v>
      </c>
      <c r="V48" s="58">
        <f t="shared" si="7"/>
        <v>4603.2289999999994</v>
      </c>
      <c r="W48" s="58">
        <f t="shared" si="7"/>
        <v>18385.63</v>
      </c>
      <c r="X48" s="58">
        <f t="shared" si="7"/>
        <v>7641.5</v>
      </c>
      <c r="Y48" s="58">
        <f t="shared" si="7"/>
        <v>3811.34</v>
      </c>
      <c r="Z48" s="59">
        <f t="shared" si="7"/>
        <v>12195.402</v>
      </c>
      <c r="AA48" s="50">
        <f>SUM($R48:$Z48)</f>
        <v>123491.71900000001</v>
      </c>
      <c r="AB48" s="14"/>
    </row>
    <row r="49" spans="1:31" x14ac:dyDescent="0.25">
      <c r="A49" s="10" t="s">
        <v>12</v>
      </c>
      <c r="B49" s="58">
        <f t="shared" ref="B49:J49" si="8">B5-B35</f>
        <v>4297.4800000000005</v>
      </c>
      <c r="C49" s="58">
        <f t="shared" si="8"/>
        <v>11134.058999999999</v>
      </c>
      <c r="D49" s="58">
        <f t="shared" si="8"/>
        <v>40067.487000000001</v>
      </c>
      <c r="E49" s="58">
        <f t="shared" si="8"/>
        <v>18764.399999999998</v>
      </c>
      <c r="F49" s="58">
        <f t="shared" si="8"/>
        <v>4190.1889999999994</v>
      </c>
      <c r="G49" s="58">
        <f t="shared" si="8"/>
        <v>18693.8</v>
      </c>
      <c r="H49" s="58">
        <f t="shared" si="8"/>
        <v>7542.35</v>
      </c>
      <c r="I49" s="58">
        <f t="shared" si="8"/>
        <v>3914.35</v>
      </c>
      <c r="J49" s="59">
        <f t="shared" si="8"/>
        <v>12788.225</v>
      </c>
      <c r="K49" s="50">
        <f t="shared" ref="K49:K59" si="9">SUM($B49:$J49)</f>
        <v>121392.34000000001</v>
      </c>
      <c r="L49" s="14"/>
      <c r="Q49" s="10" t="s">
        <v>12</v>
      </c>
      <c r="R49" s="58">
        <f t="shared" ref="R49:Z49" si="10">B5-R35</f>
        <v>4297.4800000000005</v>
      </c>
      <c r="S49" s="58">
        <f t="shared" si="10"/>
        <v>11134.058999999999</v>
      </c>
      <c r="T49" s="58">
        <f t="shared" si="10"/>
        <v>40067.487000000001</v>
      </c>
      <c r="U49" s="58">
        <f t="shared" si="10"/>
        <v>18764.399999999998</v>
      </c>
      <c r="V49" s="58">
        <f t="shared" si="10"/>
        <v>4190.1889999999994</v>
      </c>
      <c r="W49" s="58">
        <f t="shared" si="10"/>
        <v>18693.8</v>
      </c>
      <c r="X49" s="58">
        <f t="shared" si="10"/>
        <v>7542.35</v>
      </c>
      <c r="Y49" s="58">
        <f t="shared" si="10"/>
        <v>3914.35</v>
      </c>
      <c r="Z49" s="59">
        <f t="shared" si="10"/>
        <v>12788.225</v>
      </c>
      <c r="AA49" s="50">
        <f t="shared" ref="AA49:AA58" si="11">SUM($R49:$Z49)</f>
        <v>121392.34000000001</v>
      </c>
      <c r="AB49" s="14"/>
    </row>
    <row r="50" spans="1:31" x14ac:dyDescent="0.25">
      <c r="A50" s="10" t="s">
        <v>13</v>
      </c>
      <c r="B50" s="58">
        <f t="shared" ref="B50:J50" si="12">B6-B36</f>
        <v>4309.58</v>
      </c>
      <c r="C50" s="58">
        <f t="shared" si="12"/>
        <v>11916.74</v>
      </c>
      <c r="D50" s="58">
        <f t="shared" si="12"/>
        <v>46144.127</v>
      </c>
      <c r="E50" s="58">
        <f t="shared" si="12"/>
        <v>20962.87</v>
      </c>
      <c r="F50" s="58">
        <f t="shared" si="12"/>
        <v>4818.7289999999994</v>
      </c>
      <c r="G50" s="58">
        <f t="shared" si="12"/>
        <v>21647.99</v>
      </c>
      <c r="H50" s="58">
        <f t="shared" si="12"/>
        <v>8432.67</v>
      </c>
      <c r="I50" s="58">
        <f t="shared" si="12"/>
        <v>4406.5</v>
      </c>
      <c r="J50" s="59">
        <f t="shared" si="12"/>
        <v>14666.454</v>
      </c>
      <c r="K50" s="50">
        <f t="shared" si="9"/>
        <v>137305.66</v>
      </c>
      <c r="L50" s="14"/>
      <c r="Q50" s="10" t="s">
        <v>13</v>
      </c>
      <c r="R50" s="58">
        <f t="shared" ref="R50:Z50" si="13">B6-R36</f>
        <v>4309.58</v>
      </c>
      <c r="S50" s="58">
        <f t="shared" si="13"/>
        <v>11916.74</v>
      </c>
      <c r="T50" s="58">
        <f t="shared" si="13"/>
        <v>46144.127</v>
      </c>
      <c r="U50" s="58">
        <f t="shared" si="13"/>
        <v>20962.87</v>
      </c>
      <c r="V50" s="58">
        <f t="shared" si="13"/>
        <v>4818.7289999999994</v>
      </c>
      <c r="W50" s="58">
        <f t="shared" si="13"/>
        <v>21647.99</v>
      </c>
      <c r="X50" s="58">
        <f t="shared" si="13"/>
        <v>8432.67</v>
      </c>
      <c r="Y50" s="58">
        <f t="shared" si="13"/>
        <v>4406.5</v>
      </c>
      <c r="Z50" s="59">
        <f t="shared" si="13"/>
        <v>14666.454</v>
      </c>
      <c r="AA50" s="50">
        <f t="shared" si="11"/>
        <v>137305.66</v>
      </c>
      <c r="AB50" s="14"/>
    </row>
    <row r="51" spans="1:31" x14ac:dyDescent="0.25">
      <c r="A51" s="10" t="s">
        <v>14</v>
      </c>
      <c r="B51" s="58">
        <f t="shared" ref="B51:J51" si="14">B7-B37</f>
        <v>4949.6099999999997</v>
      </c>
      <c r="C51" s="58">
        <f t="shared" si="14"/>
        <v>14430.923999999999</v>
      </c>
      <c r="D51" s="58">
        <f t="shared" si="14"/>
        <v>59230.731</v>
      </c>
      <c r="E51" s="58">
        <f t="shared" si="14"/>
        <v>25493.99</v>
      </c>
      <c r="F51" s="58">
        <f t="shared" si="14"/>
        <v>5902.2290000000003</v>
      </c>
      <c r="G51" s="58">
        <f t="shared" si="14"/>
        <v>27614.59</v>
      </c>
      <c r="H51" s="58">
        <f t="shared" si="14"/>
        <v>10529.96</v>
      </c>
      <c r="I51" s="58">
        <f t="shared" si="14"/>
        <v>5665.5</v>
      </c>
      <c r="J51" s="59">
        <f t="shared" si="14"/>
        <v>18742.799000000003</v>
      </c>
      <c r="K51" s="50">
        <f t="shared" si="9"/>
        <v>172560.33300000001</v>
      </c>
      <c r="L51" s="14"/>
      <c r="Q51" s="10" t="s">
        <v>14</v>
      </c>
      <c r="R51" s="58">
        <f t="shared" ref="R51:Z51" si="15">B7-R37</f>
        <v>4949.6099999999997</v>
      </c>
      <c r="S51" s="58">
        <f t="shared" si="15"/>
        <v>14430.923999999999</v>
      </c>
      <c r="T51" s="58">
        <f t="shared" si="15"/>
        <v>59230.731</v>
      </c>
      <c r="U51" s="58">
        <f t="shared" si="15"/>
        <v>25493.99</v>
      </c>
      <c r="V51" s="58">
        <f t="shared" si="15"/>
        <v>5902.2290000000003</v>
      </c>
      <c r="W51" s="58">
        <f t="shared" si="15"/>
        <v>27614.59</v>
      </c>
      <c r="X51" s="58">
        <f t="shared" si="15"/>
        <v>10529.96</v>
      </c>
      <c r="Y51" s="58">
        <f t="shared" si="15"/>
        <v>5665.5</v>
      </c>
      <c r="Z51" s="59">
        <f t="shared" si="15"/>
        <v>18742.799000000003</v>
      </c>
      <c r="AA51" s="50">
        <f t="shared" si="11"/>
        <v>172560.33300000001</v>
      </c>
      <c r="AB51" s="14"/>
    </row>
    <row r="52" spans="1:31" x14ac:dyDescent="0.25">
      <c r="A52" s="10" t="s">
        <v>15</v>
      </c>
      <c r="B52" s="58">
        <f t="shared" ref="B52:J52" si="16">B8-B38</f>
        <v>5034.2999999999993</v>
      </c>
      <c r="C52" s="58">
        <f t="shared" si="16"/>
        <v>14711.519</v>
      </c>
      <c r="D52" s="58">
        <f t="shared" si="16"/>
        <v>59229.328000000001</v>
      </c>
      <c r="E52" s="58">
        <f t="shared" si="16"/>
        <v>25493.99</v>
      </c>
      <c r="F52" s="58">
        <f t="shared" si="16"/>
        <v>5902.2290000000003</v>
      </c>
      <c r="G52" s="58">
        <f t="shared" si="16"/>
        <v>27614.59</v>
      </c>
      <c r="H52" s="58">
        <f t="shared" si="16"/>
        <v>10529.96</v>
      </c>
      <c r="I52" s="58">
        <f t="shared" si="16"/>
        <v>5665.5</v>
      </c>
      <c r="J52" s="59">
        <f t="shared" si="16"/>
        <v>18742.799000000003</v>
      </c>
      <c r="K52" s="50">
        <f t="shared" si="9"/>
        <v>172924.215</v>
      </c>
      <c r="L52" s="14"/>
      <c r="Q52" s="10" t="s">
        <v>15</v>
      </c>
      <c r="R52" s="58">
        <f t="shared" ref="R52:Z52" si="17">B8-R38</f>
        <v>5034.2999999999993</v>
      </c>
      <c r="S52" s="58">
        <f t="shared" si="17"/>
        <v>14711.519</v>
      </c>
      <c r="T52" s="58">
        <f t="shared" si="17"/>
        <v>59229.328000000001</v>
      </c>
      <c r="U52" s="58">
        <f t="shared" si="17"/>
        <v>25493.99</v>
      </c>
      <c r="V52" s="58">
        <f t="shared" si="17"/>
        <v>5902.2290000000003</v>
      </c>
      <c r="W52" s="58">
        <f t="shared" si="17"/>
        <v>27614.59</v>
      </c>
      <c r="X52" s="58">
        <f t="shared" si="17"/>
        <v>10529.96</v>
      </c>
      <c r="Y52" s="58">
        <f t="shared" si="17"/>
        <v>5665.5</v>
      </c>
      <c r="Z52" s="59">
        <f t="shared" si="17"/>
        <v>18742.799000000003</v>
      </c>
      <c r="AA52" s="50">
        <f t="shared" si="11"/>
        <v>172924.215</v>
      </c>
      <c r="AB52" s="14"/>
    </row>
    <row r="53" spans="1:31" x14ac:dyDescent="0.25">
      <c r="A53" s="10" t="s">
        <v>16</v>
      </c>
      <c r="B53" s="58">
        <f t="shared" ref="B53:J53" si="18">B9-B39</f>
        <v>4683.4399999999996</v>
      </c>
      <c r="C53" s="58">
        <f t="shared" si="18"/>
        <v>12981.893</v>
      </c>
      <c r="D53" s="58">
        <f t="shared" si="18"/>
        <v>50106.303</v>
      </c>
      <c r="E53" s="58">
        <f t="shared" si="18"/>
        <v>22923.949999999997</v>
      </c>
      <c r="F53" s="58">
        <f t="shared" si="18"/>
        <v>5219.8090000000002</v>
      </c>
      <c r="G53" s="58">
        <f t="shared" si="18"/>
        <v>23665.629999999997</v>
      </c>
      <c r="H53" s="58">
        <f t="shared" si="18"/>
        <v>9401.89</v>
      </c>
      <c r="I53" s="58">
        <f t="shared" si="18"/>
        <v>4852.8799999999992</v>
      </c>
      <c r="J53" s="59">
        <f t="shared" si="18"/>
        <v>16083.418</v>
      </c>
      <c r="K53" s="50">
        <f t="shared" si="9"/>
        <v>149919.21299999999</v>
      </c>
      <c r="L53" s="14"/>
      <c r="Q53" s="10" t="s">
        <v>16</v>
      </c>
      <c r="R53" s="58">
        <f t="shared" ref="R53:Z53" si="19">B9-R39</f>
        <v>4683.4399999999996</v>
      </c>
      <c r="S53" s="58">
        <f t="shared" si="19"/>
        <v>12981.893</v>
      </c>
      <c r="T53" s="58">
        <f t="shared" si="19"/>
        <v>50106.303</v>
      </c>
      <c r="U53" s="58">
        <f t="shared" si="19"/>
        <v>22923.949999999997</v>
      </c>
      <c r="V53" s="58">
        <f t="shared" si="19"/>
        <v>5219.8090000000002</v>
      </c>
      <c r="W53" s="58">
        <f t="shared" si="19"/>
        <v>23665.629999999997</v>
      </c>
      <c r="X53" s="58">
        <f t="shared" si="19"/>
        <v>9401.89</v>
      </c>
      <c r="Y53" s="58">
        <f t="shared" si="19"/>
        <v>4852.8799999999992</v>
      </c>
      <c r="Z53" s="59">
        <f t="shared" si="19"/>
        <v>16083.418</v>
      </c>
      <c r="AA53" s="50">
        <f t="shared" si="11"/>
        <v>149919.21299999999</v>
      </c>
      <c r="AB53" s="14"/>
    </row>
    <row r="54" spans="1:31" x14ac:dyDescent="0.25">
      <c r="A54" s="10" t="s">
        <v>17</v>
      </c>
      <c r="B54" s="58">
        <f t="shared" ref="B54:J54" si="20">B10-B40</f>
        <v>4720.9400000000005</v>
      </c>
      <c r="C54" s="58">
        <f t="shared" si="20"/>
        <v>11373.371000000001</v>
      </c>
      <c r="D54" s="58">
        <f t="shared" si="20"/>
        <v>41236.484000000004</v>
      </c>
      <c r="E54" s="58">
        <f t="shared" si="20"/>
        <v>19507.54</v>
      </c>
      <c r="F54" s="58">
        <f t="shared" si="20"/>
        <v>4459.5590000000002</v>
      </c>
      <c r="G54" s="58">
        <f t="shared" si="20"/>
        <v>19333.219999999998</v>
      </c>
      <c r="H54" s="58">
        <f t="shared" si="20"/>
        <v>7775.05</v>
      </c>
      <c r="I54" s="58">
        <f t="shared" si="20"/>
        <v>4211.93</v>
      </c>
      <c r="J54" s="59">
        <f t="shared" si="20"/>
        <v>13521.094999999999</v>
      </c>
      <c r="K54" s="50">
        <f t="shared" si="9"/>
        <v>126139.18900000001</v>
      </c>
      <c r="L54" s="14"/>
      <c r="Q54" s="10" t="s">
        <v>17</v>
      </c>
      <c r="R54" s="58">
        <f t="shared" ref="R54:Z54" si="21">B10-R40</f>
        <v>4720.9400000000005</v>
      </c>
      <c r="S54" s="58">
        <f t="shared" si="21"/>
        <v>11373.371000000001</v>
      </c>
      <c r="T54" s="58">
        <f t="shared" si="21"/>
        <v>41236.484000000004</v>
      </c>
      <c r="U54" s="58">
        <f t="shared" si="21"/>
        <v>19507.54</v>
      </c>
      <c r="V54" s="58">
        <f t="shared" si="21"/>
        <v>4459.5590000000002</v>
      </c>
      <c r="W54" s="58">
        <f t="shared" si="21"/>
        <v>19333.219999999998</v>
      </c>
      <c r="X54" s="58">
        <f t="shared" si="21"/>
        <v>7775.05</v>
      </c>
      <c r="Y54" s="58">
        <f t="shared" si="21"/>
        <v>4211.93</v>
      </c>
      <c r="Z54" s="59">
        <f t="shared" si="21"/>
        <v>13521.094999999999</v>
      </c>
      <c r="AA54" s="50">
        <f t="shared" si="11"/>
        <v>126139.18900000001</v>
      </c>
      <c r="AB54" s="14"/>
    </row>
    <row r="55" spans="1:31" x14ac:dyDescent="0.25">
      <c r="A55" s="10" t="s">
        <v>18</v>
      </c>
      <c r="B55" s="58">
        <f t="shared" ref="B55:J55" si="22">B11-B41</f>
        <v>5374.28</v>
      </c>
      <c r="C55" s="58">
        <f t="shared" si="22"/>
        <v>12775.347</v>
      </c>
      <c r="D55" s="58">
        <f t="shared" si="22"/>
        <v>43323.765000000007</v>
      </c>
      <c r="E55" s="58">
        <f t="shared" si="22"/>
        <v>19744.939999999999</v>
      </c>
      <c r="F55" s="58">
        <f t="shared" si="22"/>
        <v>4908.5289999999995</v>
      </c>
      <c r="G55" s="58">
        <f t="shared" si="22"/>
        <v>19572.13</v>
      </c>
      <c r="H55" s="58">
        <f t="shared" si="22"/>
        <v>8439.75</v>
      </c>
      <c r="I55" s="58">
        <f t="shared" si="22"/>
        <v>4223.3799999999992</v>
      </c>
      <c r="J55" s="59">
        <f t="shared" si="22"/>
        <v>14069.698999999999</v>
      </c>
      <c r="K55" s="50">
        <f t="shared" si="9"/>
        <v>132431.82</v>
      </c>
      <c r="L55" s="14"/>
      <c r="Q55" s="10" t="s">
        <v>18</v>
      </c>
      <c r="R55" s="58">
        <f t="shared" ref="R55:Z55" si="23">B11-R41</f>
        <v>5374.28</v>
      </c>
      <c r="S55" s="58">
        <f t="shared" si="23"/>
        <v>12775.347</v>
      </c>
      <c r="T55" s="58">
        <f t="shared" si="23"/>
        <v>43323.765000000007</v>
      </c>
      <c r="U55" s="58">
        <f t="shared" si="23"/>
        <v>19744.939999999999</v>
      </c>
      <c r="V55" s="58">
        <f t="shared" si="23"/>
        <v>4908.5289999999995</v>
      </c>
      <c r="W55" s="58">
        <f t="shared" si="23"/>
        <v>19572.13</v>
      </c>
      <c r="X55" s="58">
        <f t="shared" si="23"/>
        <v>8439.75</v>
      </c>
      <c r="Y55" s="58">
        <f t="shared" si="23"/>
        <v>4223.3799999999992</v>
      </c>
      <c r="Z55" s="59">
        <f t="shared" si="23"/>
        <v>14069.698999999999</v>
      </c>
      <c r="AA55" s="50">
        <f t="shared" si="11"/>
        <v>132431.82</v>
      </c>
      <c r="AB55" s="14"/>
    </row>
    <row r="56" spans="1:31" x14ac:dyDescent="0.25">
      <c r="A56" s="10" t="s">
        <v>19</v>
      </c>
      <c r="B56" s="58">
        <f t="shared" ref="B56:J56" si="24">B12-B42</f>
        <v>5821.93</v>
      </c>
      <c r="C56" s="58">
        <f t="shared" si="24"/>
        <v>14362.960000000001</v>
      </c>
      <c r="D56" s="58">
        <f t="shared" si="24"/>
        <v>48121.777999999998</v>
      </c>
      <c r="E56" s="58">
        <f t="shared" si="24"/>
        <v>22418.190000000002</v>
      </c>
      <c r="F56" s="58">
        <f t="shared" si="24"/>
        <v>5692.7089999999998</v>
      </c>
      <c r="G56" s="58">
        <f t="shared" si="24"/>
        <v>24027</v>
      </c>
      <c r="H56" s="58">
        <f t="shared" si="24"/>
        <v>10228.470000000001</v>
      </c>
      <c r="I56" s="58">
        <f t="shared" si="24"/>
        <v>5219.13</v>
      </c>
      <c r="J56" s="59">
        <f t="shared" si="24"/>
        <v>17029.368000000002</v>
      </c>
      <c r="K56" s="50">
        <f t="shared" si="9"/>
        <v>152921.53500000003</v>
      </c>
      <c r="L56" s="14"/>
      <c r="Q56" s="10" t="s">
        <v>19</v>
      </c>
      <c r="R56" s="58">
        <f t="shared" ref="R56:Z56" si="25">B12-R42</f>
        <v>5821.93</v>
      </c>
      <c r="S56" s="58">
        <f t="shared" si="25"/>
        <v>14362.960000000001</v>
      </c>
      <c r="T56" s="58">
        <f t="shared" si="25"/>
        <v>48121.777999999998</v>
      </c>
      <c r="U56" s="58">
        <f t="shared" si="25"/>
        <v>22418.190000000002</v>
      </c>
      <c r="V56" s="58">
        <f t="shared" si="25"/>
        <v>5692.7089999999998</v>
      </c>
      <c r="W56" s="58">
        <f t="shared" si="25"/>
        <v>24027</v>
      </c>
      <c r="X56" s="58">
        <f t="shared" si="25"/>
        <v>10228.470000000001</v>
      </c>
      <c r="Y56" s="58">
        <f t="shared" si="25"/>
        <v>5219.13</v>
      </c>
      <c r="Z56" s="59">
        <f t="shared" si="25"/>
        <v>17029.368000000002</v>
      </c>
      <c r="AA56" s="50">
        <f t="shared" si="11"/>
        <v>152921.53500000003</v>
      </c>
      <c r="AB56" s="14"/>
    </row>
    <row r="57" spans="1:31" x14ac:dyDescent="0.25">
      <c r="A57" s="10" t="s">
        <v>20</v>
      </c>
      <c r="B57" s="58">
        <f t="shared" ref="B57:J57" si="26">B13-B43</f>
        <v>6027.61</v>
      </c>
      <c r="C57" s="58">
        <f t="shared" si="26"/>
        <v>15070.370999999999</v>
      </c>
      <c r="D57" s="58">
        <f t="shared" si="26"/>
        <v>52579.100999999995</v>
      </c>
      <c r="E57" s="58">
        <f t="shared" si="26"/>
        <v>24317.34</v>
      </c>
      <c r="F57" s="58">
        <f t="shared" si="26"/>
        <v>6201.5289999999995</v>
      </c>
      <c r="G57" s="58">
        <f t="shared" si="26"/>
        <v>25366.07</v>
      </c>
      <c r="H57" s="58">
        <f t="shared" si="26"/>
        <v>10469.25</v>
      </c>
      <c r="I57" s="58">
        <f t="shared" si="26"/>
        <v>5219.13</v>
      </c>
      <c r="J57" s="59">
        <f t="shared" si="26"/>
        <v>17769.507000000001</v>
      </c>
      <c r="K57" s="50">
        <f t="shared" si="9"/>
        <v>163019.908</v>
      </c>
      <c r="L57" s="14"/>
      <c r="Q57" s="10" t="s">
        <v>20</v>
      </c>
      <c r="R57" s="58">
        <f t="shared" ref="R57:Z57" si="27">B13-R43</f>
        <v>6027.61</v>
      </c>
      <c r="S57" s="58">
        <f t="shared" si="27"/>
        <v>15070.370999999999</v>
      </c>
      <c r="T57" s="58">
        <f t="shared" si="27"/>
        <v>52579.100999999995</v>
      </c>
      <c r="U57" s="58">
        <f t="shared" si="27"/>
        <v>24317.34</v>
      </c>
      <c r="V57" s="58">
        <f t="shared" si="27"/>
        <v>6201.5289999999995</v>
      </c>
      <c r="W57" s="58">
        <f t="shared" si="27"/>
        <v>25366.07</v>
      </c>
      <c r="X57" s="58">
        <f t="shared" si="27"/>
        <v>10469.25</v>
      </c>
      <c r="Y57" s="58">
        <f t="shared" si="27"/>
        <v>5219.13</v>
      </c>
      <c r="Z57" s="59">
        <f t="shared" si="27"/>
        <v>17769.507000000001</v>
      </c>
      <c r="AA57" s="50">
        <f t="shared" si="11"/>
        <v>163019.908</v>
      </c>
      <c r="AB57" s="14"/>
    </row>
    <row r="58" spans="1:31" x14ac:dyDescent="0.25">
      <c r="A58" s="10" t="s">
        <v>21</v>
      </c>
      <c r="B58" s="58">
        <f t="shared" ref="B58:J58" si="28">B14-B44</f>
        <v>5991.31</v>
      </c>
      <c r="C58" s="58">
        <f t="shared" si="28"/>
        <v>15026.645999999999</v>
      </c>
      <c r="D58" s="58">
        <f t="shared" si="28"/>
        <v>52579.737000000001</v>
      </c>
      <c r="E58" s="58">
        <f t="shared" si="28"/>
        <v>24317.34</v>
      </c>
      <c r="F58" s="58">
        <f t="shared" si="28"/>
        <v>6201.5289999999995</v>
      </c>
      <c r="G58" s="58">
        <f t="shared" si="28"/>
        <v>25366.07</v>
      </c>
      <c r="H58" s="58">
        <f t="shared" si="28"/>
        <v>10469.25</v>
      </c>
      <c r="I58" s="58">
        <f t="shared" si="28"/>
        <v>5219.13</v>
      </c>
      <c r="J58" s="59">
        <f t="shared" si="28"/>
        <v>17769.507000000001</v>
      </c>
      <c r="K58" s="50">
        <f t="shared" si="9"/>
        <v>162940.519</v>
      </c>
      <c r="L58" s="14"/>
      <c r="Q58" s="10" t="s">
        <v>21</v>
      </c>
      <c r="R58" s="58">
        <f t="shared" ref="R58:Z58" si="29">B14-R44</f>
        <v>5991.31</v>
      </c>
      <c r="S58" s="58">
        <f t="shared" si="29"/>
        <v>15026.645999999999</v>
      </c>
      <c r="T58" s="58">
        <f t="shared" si="29"/>
        <v>52579.737000000001</v>
      </c>
      <c r="U58" s="58">
        <f t="shared" si="29"/>
        <v>24317.34</v>
      </c>
      <c r="V58" s="58">
        <f t="shared" si="29"/>
        <v>6201.5289999999995</v>
      </c>
      <c r="W58" s="58">
        <f t="shared" si="29"/>
        <v>25366.07</v>
      </c>
      <c r="X58" s="58">
        <f t="shared" si="29"/>
        <v>10469.25</v>
      </c>
      <c r="Y58" s="58">
        <f t="shared" si="29"/>
        <v>5219.13</v>
      </c>
      <c r="Z58" s="59">
        <f t="shared" si="29"/>
        <v>17769.507000000001</v>
      </c>
      <c r="AA58" s="50">
        <f t="shared" si="11"/>
        <v>162940.519</v>
      </c>
      <c r="AB58" s="14"/>
    </row>
    <row r="59" spans="1:31" x14ac:dyDescent="0.25">
      <c r="A59" s="10" t="s">
        <v>22</v>
      </c>
      <c r="B59" s="58">
        <f t="shared" ref="B59:J59" si="30">B15-B45</f>
        <v>5483.16</v>
      </c>
      <c r="C59" s="58">
        <f t="shared" si="30"/>
        <v>13526.371999999999</v>
      </c>
      <c r="D59" s="58">
        <f t="shared" si="30"/>
        <v>46715.897000000004</v>
      </c>
      <c r="E59" s="58">
        <f t="shared" si="30"/>
        <v>21282.83</v>
      </c>
      <c r="F59" s="58">
        <f t="shared" si="30"/>
        <v>5411.3589999999995</v>
      </c>
      <c r="G59" s="58">
        <f t="shared" si="30"/>
        <v>21624.9</v>
      </c>
      <c r="H59" s="58">
        <f t="shared" si="30"/>
        <v>9106.4699999999993</v>
      </c>
      <c r="I59" s="58">
        <f t="shared" si="30"/>
        <v>4509.5099999999993</v>
      </c>
      <c r="J59" s="59">
        <f t="shared" si="30"/>
        <v>14944.33</v>
      </c>
      <c r="K59" s="50">
        <f t="shared" si="9"/>
        <v>142604.82800000001</v>
      </c>
      <c r="L59" s="14"/>
      <c r="Q59" s="10" t="s">
        <v>22</v>
      </c>
      <c r="R59" s="58">
        <f t="shared" ref="R59:Z59" si="31">B15-R45</f>
        <v>5483.16</v>
      </c>
      <c r="S59" s="58">
        <f t="shared" si="31"/>
        <v>13526.371999999999</v>
      </c>
      <c r="T59" s="58">
        <f t="shared" si="31"/>
        <v>46715.897000000004</v>
      </c>
      <c r="U59" s="58">
        <f t="shared" si="31"/>
        <v>21282.83</v>
      </c>
      <c r="V59" s="58">
        <f t="shared" si="31"/>
        <v>5411.3589999999995</v>
      </c>
      <c r="W59" s="58">
        <f t="shared" si="31"/>
        <v>21624.9</v>
      </c>
      <c r="X59" s="58">
        <f t="shared" si="31"/>
        <v>9106.4699999999993</v>
      </c>
      <c r="Y59" s="58">
        <f t="shared" si="31"/>
        <v>4509.5099999999993</v>
      </c>
      <c r="Z59" s="59">
        <f t="shared" si="31"/>
        <v>14944.33</v>
      </c>
      <c r="AA59" s="50">
        <f>SUM($R59:$Z59)</f>
        <v>142604.82800000001</v>
      </c>
      <c r="AB59" s="14"/>
    </row>
    <row r="61" spans="1:31" x14ac:dyDescent="0.25">
      <c r="A61" s="18" t="s">
        <v>105</v>
      </c>
      <c r="B61" s="20">
        <f>$B$17-MIN($K$34:$K$45)</f>
        <v>174024.87910891091</v>
      </c>
      <c r="C61" s="19"/>
      <c r="D61" s="19"/>
      <c r="E61" s="19"/>
      <c r="F61" s="19"/>
      <c r="G61" s="19"/>
      <c r="H61" s="19"/>
      <c r="I61" s="19"/>
      <c r="J61" s="19"/>
      <c r="L61" s="14"/>
      <c r="M61" s="14"/>
      <c r="O61" s="16"/>
      <c r="Q61" s="18" t="s">
        <v>105</v>
      </c>
      <c r="R61" s="20">
        <f>$B$17-MIN($AA$34:$AA$45)</f>
        <v>174024.87910891091</v>
      </c>
      <c r="S61" s="19"/>
      <c r="T61" s="19"/>
      <c r="U61" s="19"/>
      <c r="V61" s="19"/>
      <c r="W61" s="19"/>
      <c r="X61" s="19"/>
      <c r="Y61" s="19"/>
      <c r="Z61" s="19"/>
      <c r="AB61" s="14"/>
      <c r="AC61" s="14"/>
      <c r="AE61" s="16"/>
    </row>
    <row r="63" spans="1:31" x14ac:dyDescent="0.25">
      <c r="A63" s="1" t="s">
        <v>106</v>
      </c>
      <c r="B63" s="21" t="s">
        <v>49</v>
      </c>
      <c r="Q63" s="1" t="s">
        <v>106</v>
      </c>
      <c r="R63" s="21" t="s">
        <v>36</v>
      </c>
    </row>
    <row r="64" spans="1:31" x14ac:dyDescent="0.25">
      <c r="A64" s="10" t="s">
        <v>11</v>
      </c>
      <c r="B64" s="63">
        <f>$B$61-K48</f>
        <v>50533.160108910903</v>
      </c>
      <c r="C64" s="14"/>
      <c r="L64" s="14"/>
      <c r="M64" s="14"/>
      <c r="O64" s="16"/>
      <c r="Q64" s="10" t="s">
        <v>11</v>
      </c>
      <c r="R64" s="63">
        <f>$R$61-AA48</f>
        <v>50533.160108910903</v>
      </c>
      <c r="S64" s="14"/>
      <c r="AB64" s="14"/>
      <c r="AC64" s="14"/>
      <c r="AE64" s="16"/>
    </row>
    <row r="65" spans="1:31" x14ac:dyDescent="0.25">
      <c r="A65" s="10" t="s">
        <v>12</v>
      </c>
      <c r="B65" s="58">
        <f t="shared" ref="B65:B69" si="32">$B$61-K49</f>
        <v>52632.539108910903</v>
      </c>
      <c r="L65" s="14"/>
      <c r="M65" s="14"/>
      <c r="O65" s="16"/>
      <c r="Q65" s="10" t="s">
        <v>12</v>
      </c>
      <c r="R65" s="63">
        <f>$R$61-AA49</f>
        <v>52632.539108910903</v>
      </c>
      <c r="AB65" s="14"/>
      <c r="AC65" s="14"/>
      <c r="AE65" s="16"/>
    </row>
    <row r="66" spans="1:31" x14ac:dyDescent="0.25">
      <c r="A66" s="10" t="s">
        <v>13</v>
      </c>
      <c r="B66" s="58">
        <f t="shared" si="32"/>
        <v>36719.219108910911</v>
      </c>
      <c r="L66" s="14"/>
      <c r="M66" s="14"/>
      <c r="O66" s="16"/>
      <c r="Q66" s="10" t="s">
        <v>13</v>
      </c>
      <c r="R66" s="63">
        <f>$R$61-AA50</f>
        <v>36719.219108910911</v>
      </c>
      <c r="AB66" s="14"/>
      <c r="AC66" s="14"/>
      <c r="AE66" s="16"/>
    </row>
    <row r="67" spans="1:31" x14ac:dyDescent="0.25">
      <c r="A67" s="10" t="s">
        <v>14</v>
      </c>
      <c r="B67" s="58">
        <f t="shared" si="32"/>
        <v>1464.5461089109012</v>
      </c>
      <c r="L67" s="14"/>
      <c r="M67" s="14"/>
      <c r="O67" s="16"/>
      <c r="Q67" s="10" t="s">
        <v>14</v>
      </c>
      <c r="R67" s="63">
        <f>$R$61-AA51</f>
        <v>1464.5461089109012</v>
      </c>
      <c r="AB67" s="14"/>
      <c r="AC67" s="14"/>
      <c r="AE67" s="16"/>
    </row>
    <row r="68" spans="1:31" x14ac:dyDescent="0.25">
      <c r="A68" s="10" t="s">
        <v>15</v>
      </c>
      <c r="B68" s="58">
        <f t="shared" si="32"/>
        <v>1100.664108910918</v>
      </c>
      <c r="L68" s="14"/>
      <c r="M68" s="14"/>
      <c r="O68" s="16"/>
      <c r="Q68" s="10" t="s">
        <v>15</v>
      </c>
      <c r="R68" s="63">
        <f t="shared" ref="R68:R74" si="33">$R$61-AA52</f>
        <v>1100.664108910918</v>
      </c>
      <c r="AB68" s="14"/>
      <c r="AC68" s="14"/>
      <c r="AE68" s="16"/>
    </row>
    <row r="69" spans="1:31" x14ac:dyDescent="0.25">
      <c r="A69" s="10" t="s">
        <v>16</v>
      </c>
      <c r="B69" s="58">
        <f t="shared" si="32"/>
        <v>24105.666108910926</v>
      </c>
      <c r="L69" s="14"/>
      <c r="M69" s="14"/>
      <c r="O69" s="16"/>
      <c r="Q69" s="10" t="s">
        <v>16</v>
      </c>
      <c r="R69" s="63">
        <f t="shared" si="33"/>
        <v>24105.666108910926</v>
      </c>
      <c r="AB69" s="14"/>
      <c r="AC69" s="14"/>
      <c r="AE69" s="16"/>
    </row>
    <row r="70" spans="1:31" x14ac:dyDescent="0.25">
      <c r="A70" s="10" t="s">
        <v>17</v>
      </c>
      <c r="B70" s="58">
        <f t="shared" ref="B70:B74" si="34">$B$61-K54</f>
        <v>47885.690108910901</v>
      </c>
      <c r="L70" s="14"/>
      <c r="M70" s="14"/>
      <c r="O70" s="16"/>
      <c r="Q70" s="10" t="s">
        <v>17</v>
      </c>
      <c r="R70" s="63">
        <f t="shared" si="33"/>
        <v>47885.690108910901</v>
      </c>
      <c r="AB70" s="14"/>
      <c r="AC70" s="14"/>
      <c r="AE70" s="16"/>
    </row>
    <row r="71" spans="1:31" x14ac:dyDescent="0.25">
      <c r="A71" s="10" t="s">
        <v>18</v>
      </c>
      <c r="B71" s="58">
        <f t="shared" si="34"/>
        <v>41593.059108910908</v>
      </c>
      <c r="L71" s="14"/>
      <c r="M71" s="14"/>
      <c r="O71" s="16"/>
      <c r="Q71" s="10" t="s">
        <v>18</v>
      </c>
      <c r="R71" s="63">
        <f t="shared" si="33"/>
        <v>41593.059108910908</v>
      </c>
      <c r="AB71" s="14"/>
      <c r="AC71" s="14"/>
      <c r="AE71" s="16"/>
    </row>
    <row r="72" spans="1:31" x14ac:dyDescent="0.25">
      <c r="A72" s="10" t="s">
        <v>19</v>
      </c>
      <c r="B72" s="58">
        <f>$B$61-K56</f>
        <v>21103.344108910882</v>
      </c>
      <c r="L72" s="14"/>
      <c r="M72" s="14"/>
      <c r="O72" s="16"/>
      <c r="Q72" s="10" t="s">
        <v>19</v>
      </c>
      <c r="R72" s="63">
        <f>$R$61-AA56</f>
        <v>21103.344108910882</v>
      </c>
      <c r="AB72" s="14"/>
      <c r="AC72" s="14"/>
      <c r="AE72" s="16"/>
    </row>
    <row r="73" spans="1:31" x14ac:dyDescent="0.25">
      <c r="A73" s="10" t="s">
        <v>20</v>
      </c>
      <c r="B73" s="58">
        <f t="shared" si="34"/>
        <v>11004.971108910919</v>
      </c>
      <c r="L73" s="14"/>
      <c r="M73" s="14"/>
      <c r="O73" s="16"/>
      <c r="Q73" s="10" t="s">
        <v>20</v>
      </c>
      <c r="R73" s="63">
        <f t="shared" si="33"/>
        <v>11004.971108910919</v>
      </c>
      <c r="AB73" s="14"/>
      <c r="AC73" s="14"/>
      <c r="AE73" s="16"/>
    </row>
    <row r="74" spans="1:31" x14ac:dyDescent="0.25">
      <c r="A74" s="10" t="s">
        <v>21</v>
      </c>
      <c r="B74" s="58">
        <f t="shared" si="34"/>
        <v>11084.360108910914</v>
      </c>
      <c r="L74" s="14"/>
      <c r="M74" s="14"/>
      <c r="O74" s="16"/>
      <c r="Q74" s="10" t="s">
        <v>21</v>
      </c>
      <c r="R74" s="63">
        <f t="shared" si="33"/>
        <v>11084.360108910914</v>
      </c>
      <c r="AB74" s="14"/>
      <c r="AC74" s="14"/>
      <c r="AE74" s="16"/>
    </row>
    <row r="75" spans="1:31" x14ac:dyDescent="0.25">
      <c r="A75" s="10" t="s">
        <v>22</v>
      </c>
      <c r="B75" s="58">
        <f>$B$61-K59</f>
        <v>31420.051108910906</v>
      </c>
      <c r="L75" s="14"/>
      <c r="M75" s="14"/>
      <c r="O75" s="16"/>
      <c r="Q75" s="10" t="s">
        <v>22</v>
      </c>
      <c r="R75" s="63">
        <f>$R$61-AA59</f>
        <v>31420.051108910906</v>
      </c>
      <c r="AB75" s="14"/>
      <c r="AC75" s="14"/>
      <c r="AE75" s="16"/>
    </row>
    <row r="76" spans="1:31" x14ac:dyDescent="0.25">
      <c r="A76" s="13" t="s">
        <v>37</v>
      </c>
      <c r="B76" s="15">
        <f>SUM($B$64:$B$75)/$B$61</f>
        <v>1.9000000000000008</v>
      </c>
      <c r="Q76" s="13" t="s">
        <v>37</v>
      </c>
      <c r="R76" s="15">
        <f>SUM($R$64:$R$75)/$R$61</f>
        <v>1.9000000000000008</v>
      </c>
    </row>
    <row r="78" spans="1:31" x14ac:dyDescent="0.25">
      <c r="A78" s="1" t="s">
        <v>107</v>
      </c>
      <c r="B78" s="62">
        <f>(SUM($B$64:$B$75)-$D$79*$B$61)/(12-$D$79)</f>
        <v>1.7289404231722991E-11</v>
      </c>
      <c r="D78" s="1" t="s">
        <v>39</v>
      </c>
      <c r="Q78" s="1" t="s">
        <v>107</v>
      </c>
      <c r="R78" s="62">
        <f>(SUM($R$64:$R$75)-$T$79*$R$61)/(12-$T$79)</f>
        <v>1.7289404231722991E-11</v>
      </c>
      <c r="T78" s="1" t="s">
        <v>39</v>
      </c>
    </row>
    <row r="79" spans="1:31" x14ac:dyDescent="0.25">
      <c r="A79" s="1" t="s">
        <v>38</v>
      </c>
      <c r="D79" s="61">
        <v>1.9</v>
      </c>
      <c r="Q79" s="1" t="s">
        <v>38</v>
      </c>
      <c r="T79" s="61">
        <f>D79</f>
        <v>1.9</v>
      </c>
    </row>
    <row r="80" spans="1:31" ht="16.5" thickBot="1" x14ac:dyDescent="0.3"/>
    <row r="81" spans="1:22" ht="16.5" thickBot="1" x14ac:dyDescent="0.3">
      <c r="A81" s="1" t="s">
        <v>108</v>
      </c>
      <c r="B81" s="130" t="e">
        <f>'【調達AX】入力(太陽光)'!$E$26*$B$83</f>
        <v>#N/A</v>
      </c>
      <c r="F81" s="14"/>
      <c r="Q81" s="1" t="s">
        <v>108</v>
      </c>
      <c r="R81" s="149" t="e">
        <f>AVERAGE('【調達AX】入力(太陽光)'!E34:P34)*$B$83</f>
        <v>#DIV/0!</v>
      </c>
      <c r="V81" s="14"/>
    </row>
    <row r="82" spans="1:22" ht="16.5" thickBot="1" x14ac:dyDescent="0.3">
      <c r="A82" s="140" t="s">
        <v>168</v>
      </c>
      <c r="B82" s="141">
        <f>(MIN($K$34:$K$45)+$B$78)*1000</f>
        <v>1.7289404231722992E-8</v>
      </c>
      <c r="Q82" s="143"/>
      <c r="R82" s="144"/>
    </row>
    <row r="83" spans="1:22" ht="16.5" thickBot="1" x14ac:dyDescent="0.3">
      <c r="A83" s="1" t="s">
        <v>109</v>
      </c>
      <c r="B83" s="138" t="e">
        <f>VLOOKUP('入力(太陽光)'!$E$13,$B$88:$C$96,2,FALSE)</f>
        <v>#N/A</v>
      </c>
      <c r="Q83" s="1" t="s">
        <v>109</v>
      </c>
      <c r="R83" s="148" t="e">
        <f>R82/'入力(太陽光)'!E15</f>
        <v>#DIV/0!</v>
      </c>
      <c r="S83" s="1" t="s">
        <v>77</v>
      </c>
    </row>
    <row r="84" spans="1:22" x14ac:dyDescent="0.25">
      <c r="A84" s="140" t="s">
        <v>168</v>
      </c>
      <c r="B84" s="142" t="e">
        <f>B82/'入力(太陽光)'!E15</f>
        <v>#DIV/0!</v>
      </c>
      <c r="Q84" s="143"/>
      <c r="R84" s="144"/>
    </row>
    <row r="87" spans="1:22" x14ac:dyDescent="0.25">
      <c r="C87" s="18" t="s">
        <v>169</v>
      </c>
    </row>
    <row r="88" spans="1:22" x14ac:dyDescent="0.25">
      <c r="B88" s="11" t="s">
        <v>26</v>
      </c>
      <c r="C88" s="132">
        <v>4.0898299313405266E-2</v>
      </c>
    </row>
    <row r="89" spans="1:22" x14ac:dyDescent="0.25">
      <c r="B89" s="11" t="s">
        <v>27</v>
      </c>
      <c r="C89" s="132">
        <v>0.11594864135135596</v>
      </c>
    </row>
    <row r="90" spans="1:22" x14ac:dyDescent="0.25">
      <c r="B90" s="11" t="s">
        <v>28</v>
      </c>
      <c r="C90" s="132">
        <v>0.10595522976713255</v>
      </c>
    </row>
    <row r="91" spans="1:22" x14ac:dyDescent="0.25">
      <c r="B91" s="11" t="s">
        <v>29</v>
      </c>
      <c r="C91" s="132">
        <v>0.14032763404071677</v>
      </c>
    </row>
    <row r="92" spans="1:22" x14ac:dyDescent="0.25">
      <c r="B92" s="11" t="s">
        <v>30</v>
      </c>
      <c r="C92" s="132">
        <v>0.16972087918530898</v>
      </c>
    </row>
    <row r="93" spans="1:22" x14ac:dyDescent="0.25">
      <c r="B93" s="11" t="s">
        <v>31</v>
      </c>
      <c r="C93" s="132">
        <v>0.14066290251246469</v>
      </c>
    </row>
    <row r="94" spans="1:22" x14ac:dyDescent="0.25">
      <c r="B94" s="11" t="s">
        <v>32</v>
      </c>
      <c r="C94" s="132">
        <v>0.14361955059110187</v>
      </c>
    </row>
    <row r="95" spans="1:22" x14ac:dyDescent="0.25">
      <c r="B95" s="11" t="s">
        <v>33</v>
      </c>
      <c r="C95" s="132">
        <v>0.17426897093431104</v>
      </c>
    </row>
    <row r="96" spans="1:22" x14ac:dyDescent="0.25">
      <c r="B96" s="11" t="s">
        <v>34</v>
      </c>
      <c r="C96" s="132">
        <v>6.1448693880344511E-2</v>
      </c>
    </row>
  </sheetData>
  <phoneticPr fontId="2"/>
  <hyperlinks>
    <hyperlink ref="A3" r:id="rId1" xr:uid="{F98EF28D-3791-4E1E-A9AE-EC2D9F8279B0}"/>
    <hyperlink ref="A17" r:id="rId2" xr:uid="{2A24FB29-6D06-46D7-A57E-3838B20E3840}"/>
    <hyperlink ref="A19" r:id="rId3" xr:uid="{7164B4FC-E2F1-48EB-862F-2FE727C052B2}"/>
  </hyperlinks>
  <pageMargins left="0.7" right="0.7" top="0.75" bottom="0.75" header="0.3" footer="0.3"/>
  <pageSetup paperSize="9" orientation="portrait" r:id="rId4"/>
  <drawing r:id="rId5"/>
  <legacyDrawing r:id="rId6"/>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topLeftCell="A46" zoomScale="80" zoomScaleNormal="80" workbookViewId="0">
      <selection activeCell="M8" sqref="M8:Q8"/>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875" style="1" customWidth="1"/>
    <col min="19" max="26" width="10" style="1" customWidth="1"/>
    <col min="27" max="27" width="10.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104</v>
      </c>
    </row>
    <row r="4" spans="1:13" x14ac:dyDescent="0.25">
      <c r="A4" s="10" t="s">
        <v>11</v>
      </c>
      <c r="B4" s="67">
        <f>'計算用(太陽光)'!B4</f>
        <v>4805.63</v>
      </c>
      <c r="C4" s="67">
        <f>'計算用(太陽光)'!C4</f>
        <v>11926.145</v>
      </c>
      <c r="D4" s="67">
        <f>'計算用(太陽光)'!D4</f>
        <v>41451.332999999999</v>
      </c>
      <c r="E4" s="67">
        <f>'計算用(太陽光)'!E4</f>
        <v>18671.510000000002</v>
      </c>
      <c r="F4" s="67">
        <f>'計算用(太陽光)'!F4</f>
        <v>4603.2289999999994</v>
      </c>
      <c r="G4" s="67">
        <f>'計算用(太陽光)'!G4</f>
        <v>18385.63</v>
      </c>
      <c r="H4" s="67">
        <f>'計算用(太陽光)'!H4</f>
        <v>7641.5</v>
      </c>
      <c r="I4" s="67">
        <f>'計算用(太陽光)'!I4</f>
        <v>3811.34</v>
      </c>
      <c r="J4" s="67">
        <f>'計算用(太陽光)'!J4</f>
        <v>12195.402</v>
      </c>
    </row>
    <row r="5" spans="1:13" x14ac:dyDescent="0.25">
      <c r="A5" s="10" t="s">
        <v>12</v>
      </c>
      <c r="B5" s="67">
        <f>'計算用(太陽光)'!B5</f>
        <v>4297.4800000000005</v>
      </c>
      <c r="C5" s="67">
        <f>'計算用(太陽光)'!C5</f>
        <v>11134.058999999999</v>
      </c>
      <c r="D5" s="67">
        <f>'計算用(太陽光)'!D5</f>
        <v>40067.487000000001</v>
      </c>
      <c r="E5" s="67">
        <f>'計算用(太陽光)'!E5</f>
        <v>18764.399999999998</v>
      </c>
      <c r="F5" s="67">
        <f>'計算用(太陽光)'!F5</f>
        <v>4190.1889999999994</v>
      </c>
      <c r="G5" s="67">
        <f>'計算用(太陽光)'!G5</f>
        <v>18693.8</v>
      </c>
      <c r="H5" s="67">
        <f>'計算用(太陽光)'!H5</f>
        <v>7542.35</v>
      </c>
      <c r="I5" s="67">
        <f>'計算用(太陽光)'!I5</f>
        <v>3914.35</v>
      </c>
      <c r="J5" s="67">
        <f>'計算用(太陽光)'!J5</f>
        <v>12788.225</v>
      </c>
    </row>
    <row r="6" spans="1:13" x14ac:dyDescent="0.25">
      <c r="A6" s="10" t="s">
        <v>13</v>
      </c>
      <c r="B6" s="67">
        <f>'計算用(太陽光)'!B6</f>
        <v>4309.58</v>
      </c>
      <c r="C6" s="67">
        <f>'計算用(太陽光)'!C6</f>
        <v>11916.74</v>
      </c>
      <c r="D6" s="67">
        <f>'計算用(太陽光)'!D6</f>
        <v>46144.127</v>
      </c>
      <c r="E6" s="67">
        <f>'計算用(太陽光)'!E6</f>
        <v>20962.87</v>
      </c>
      <c r="F6" s="67">
        <f>'計算用(太陽光)'!F6</f>
        <v>4818.7289999999994</v>
      </c>
      <c r="G6" s="67">
        <f>'計算用(太陽光)'!G6</f>
        <v>21647.99</v>
      </c>
      <c r="H6" s="67">
        <f>'計算用(太陽光)'!H6</f>
        <v>8432.67</v>
      </c>
      <c r="I6" s="67">
        <f>'計算用(太陽光)'!I6</f>
        <v>4406.5</v>
      </c>
      <c r="J6" s="67">
        <f>'計算用(太陽光)'!J6</f>
        <v>14666.454</v>
      </c>
    </row>
    <row r="7" spans="1:13" x14ac:dyDescent="0.25">
      <c r="A7" s="10" t="s">
        <v>14</v>
      </c>
      <c r="B7" s="67">
        <f>'計算用(太陽光)'!B7</f>
        <v>4949.6099999999997</v>
      </c>
      <c r="C7" s="67">
        <f>'計算用(太陽光)'!C7</f>
        <v>14430.923999999999</v>
      </c>
      <c r="D7" s="67">
        <f>'計算用(太陽光)'!D7</f>
        <v>59230.731</v>
      </c>
      <c r="E7" s="67">
        <f>'計算用(太陽光)'!E7</f>
        <v>25493.99</v>
      </c>
      <c r="F7" s="67">
        <f>'計算用(太陽光)'!F7</f>
        <v>5902.2290000000003</v>
      </c>
      <c r="G7" s="67">
        <f>'計算用(太陽光)'!G7</f>
        <v>27614.59</v>
      </c>
      <c r="H7" s="67">
        <f>'計算用(太陽光)'!H7</f>
        <v>10529.96</v>
      </c>
      <c r="I7" s="67">
        <f>'計算用(太陽光)'!I7</f>
        <v>5665.5</v>
      </c>
      <c r="J7" s="67">
        <f>'計算用(太陽光)'!J7</f>
        <v>18742.799000000003</v>
      </c>
    </row>
    <row r="8" spans="1:13" x14ac:dyDescent="0.25">
      <c r="A8" s="10" t="s">
        <v>15</v>
      </c>
      <c r="B8" s="67">
        <f>'計算用(太陽光)'!B8</f>
        <v>5034.2999999999993</v>
      </c>
      <c r="C8" s="67">
        <f>'計算用(太陽光)'!C8</f>
        <v>14711.519</v>
      </c>
      <c r="D8" s="67">
        <f>'計算用(太陽光)'!D8</f>
        <v>59229.328000000001</v>
      </c>
      <c r="E8" s="67">
        <f>'計算用(太陽光)'!E8</f>
        <v>25493.99</v>
      </c>
      <c r="F8" s="67">
        <f>'計算用(太陽光)'!F8</f>
        <v>5902.2290000000003</v>
      </c>
      <c r="G8" s="67">
        <f>'計算用(太陽光)'!G8</f>
        <v>27614.59</v>
      </c>
      <c r="H8" s="67">
        <f>'計算用(太陽光)'!H8</f>
        <v>10529.96</v>
      </c>
      <c r="I8" s="67">
        <f>'計算用(太陽光)'!I8</f>
        <v>5665.5</v>
      </c>
      <c r="J8" s="67">
        <f>'計算用(太陽光)'!J8</f>
        <v>18742.799000000003</v>
      </c>
    </row>
    <row r="9" spans="1:13" x14ac:dyDescent="0.25">
      <c r="A9" s="10" t="s">
        <v>16</v>
      </c>
      <c r="B9" s="67">
        <f>'計算用(太陽光)'!B9</f>
        <v>4683.4399999999996</v>
      </c>
      <c r="C9" s="67">
        <f>'計算用(太陽光)'!C9</f>
        <v>12981.893</v>
      </c>
      <c r="D9" s="67">
        <f>'計算用(太陽光)'!D9</f>
        <v>50106.303</v>
      </c>
      <c r="E9" s="67">
        <f>'計算用(太陽光)'!E9</f>
        <v>22923.949999999997</v>
      </c>
      <c r="F9" s="67">
        <f>'計算用(太陽光)'!F9</f>
        <v>5219.8090000000002</v>
      </c>
      <c r="G9" s="67">
        <f>'計算用(太陽光)'!G9</f>
        <v>23665.629999999997</v>
      </c>
      <c r="H9" s="67">
        <f>'計算用(太陽光)'!H9</f>
        <v>9401.89</v>
      </c>
      <c r="I9" s="67">
        <f>'計算用(太陽光)'!I9</f>
        <v>4852.8799999999992</v>
      </c>
      <c r="J9" s="67">
        <f>'計算用(太陽光)'!J9</f>
        <v>16083.418</v>
      </c>
    </row>
    <row r="10" spans="1:13" x14ac:dyDescent="0.25">
      <c r="A10" s="10" t="s">
        <v>17</v>
      </c>
      <c r="B10" s="67">
        <f>'計算用(太陽光)'!B10</f>
        <v>4720.9400000000005</v>
      </c>
      <c r="C10" s="67">
        <f>'計算用(太陽光)'!C10</f>
        <v>11373.371000000001</v>
      </c>
      <c r="D10" s="67">
        <f>'計算用(太陽光)'!D10</f>
        <v>41236.484000000004</v>
      </c>
      <c r="E10" s="67">
        <f>'計算用(太陽光)'!E10</f>
        <v>19507.54</v>
      </c>
      <c r="F10" s="67">
        <f>'計算用(太陽光)'!F10</f>
        <v>4459.5590000000002</v>
      </c>
      <c r="G10" s="67">
        <f>'計算用(太陽光)'!G10</f>
        <v>19333.219999999998</v>
      </c>
      <c r="H10" s="67">
        <f>'計算用(太陽光)'!H10</f>
        <v>7775.05</v>
      </c>
      <c r="I10" s="67">
        <f>'計算用(太陽光)'!I10</f>
        <v>4211.93</v>
      </c>
      <c r="J10" s="67">
        <f>'計算用(太陽光)'!J10</f>
        <v>13521.094999999999</v>
      </c>
    </row>
    <row r="11" spans="1:13" x14ac:dyDescent="0.25">
      <c r="A11" s="10" t="s">
        <v>18</v>
      </c>
      <c r="B11" s="67">
        <f>'計算用(太陽光)'!B11</f>
        <v>5374.28</v>
      </c>
      <c r="C11" s="67">
        <f>'計算用(太陽光)'!C11</f>
        <v>12775.347</v>
      </c>
      <c r="D11" s="67">
        <f>'計算用(太陽光)'!D11</f>
        <v>43323.765000000007</v>
      </c>
      <c r="E11" s="67">
        <f>'計算用(太陽光)'!E11</f>
        <v>19744.939999999999</v>
      </c>
      <c r="F11" s="67">
        <f>'計算用(太陽光)'!F11</f>
        <v>4908.5289999999995</v>
      </c>
      <c r="G11" s="67">
        <f>'計算用(太陽光)'!G11</f>
        <v>19572.13</v>
      </c>
      <c r="H11" s="67">
        <f>'計算用(太陽光)'!H11</f>
        <v>8439.75</v>
      </c>
      <c r="I11" s="67">
        <f>'計算用(太陽光)'!I11</f>
        <v>4223.3799999999992</v>
      </c>
      <c r="J11" s="67">
        <f>'計算用(太陽光)'!J11</f>
        <v>14069.698999999999</v>
      </c>
    </row>
    <row r="12" spans="1:13" x14ac:dyDescent="0.25">
      <c r="A12" s="10" t="s">
        <v>19</v>
      </c>
      <c r="B12" s="67">
        <f>'計算用(太陽光)'!B12</f>
        <v>5821.93</v>
      </c>
      <c r="C12" s="67">
        <f>'計算用(太陽光)'!C12</f>
        <v>14362.960000000001</v>
      </c>
      <c r="D12" s="67">
        <f>'計算用(太陽光)'!D12</f>
        <v>48121.777999999998</v>
      </c>
      <c r="E12" s="67">
        <f>'計算用(太陽光)'!E12</f>
        <v>22418.190000000002</v>
      </c>
      <c r="F12" s="67">
        <f>'計算用(太陽光)'!F12</f>
        <v>5692.7089999999998</v>
      </c>
      <c r="G12" s="67">
        <f>'計算用(太陽光)'!G12</f>
        <v>24027</v>
      </c>
      <c r="H12" s="67">
        <f>'計算用(太陽光)'!H12</f>
        <v>10228.470000000001</v>
      </c>
      <c r="I12" s="67">
        <f>'計算用(太陽光)'!I12</f>
        <v>5219.13</v>
      </c>
      <c r="J12" s="67">
        <f>'計算用(太陽光)'!J12</f>
        <v>17029.368000000002</v>
      </c>
    </row>
    <row r="13" spans="1:13" x14ac:dyDescent="0.25">
      <c r="A13" s="10" t="s">
        <v>20</v>
      </c>
      <c r="B13" s="67">
        <f>'計算用(太陽光)'!B13</f>
        <v>6027.61</v>
      </c>
      <c r="C13" s="67">
        <f>'計算用(太陽光)'!C13</f>
        <v>15070.370999999999</v>
      </c>
      <c r="D13" s="67">
        <f>'計算用(太陽光)'!D13</f>
        <v>52579.100999999995</v>
      </c>
      <c r="E13" s="67">
        <f>'計算用(太陽光)'!E13</f>
        <v>24317.34</v>
      </c>
      <c r="F13" s="67">
        <f>'計算用(太陽光)'!F13</f>
        <v>6201.5289999999995</v>
      </c>
      <c r="G13" s="67">
        <f>'計算用(太陽光)'!G13</f>
        <v>25366.07</v>
      </c>
      <c r="H13" s="67">
        <f>'計算用(太陽光)'!H13</f>
        <v>10469.25</v>
      </c>
      <c r="I13" s="67">
        <f>'計算用(太陽光)'!I13</f>
        <v>5219.13</v>
      </c>
      <c r="J13" s="67">
        <f>'計算用(太陽光)'!J13</f>
        <v>17769.507000000001</v>
      </c>
    </row>
    <row r="14" spans="1:13" x14ac:dyDescent="0.25">
      <c r="A14" s="10" t="s">
        <v>21</v>
      </c>
      <c r="B14" s="67">
        <f>'計算用(太陽光)'!B14</f>
        <v>5991.31</v>
      </c>
      <c r="C14" s="67">
        <f>'計算用(太陽光)'!C14</f>
        <v>15026.645999999999</v>
      </c>
      <c r="D14" s="67">
        <f>'計算用(太陽光)'!D14</f>
        <v>52579.737000000001</v>
      </c>
      <c r="E14" s="67">
        <f>'計算用(太陽光)'!E14</f>
        <v>24317.34</v>
      </c>
      <c r="F14" s="67">
        <f>'計算用(太陽光)'!F14</f>
        <v>6201.5289999999995</v>
      </c>
      <c r="G14" s="67">
        <f>'計算用(太陽光)'!G14</f>
        <v>25366.07</v>
      </c>
      <c r="H14" s="67">
        <f>'計算用(太陽光)'!H14</f>
        <v>10469.25</v>
      </c>
      <c r="I14" s="67">
        <f>'計算用(太陽光)'!I14</f>
        <v>5219.13</v>
      </c>
      <c r="J14" s="67">
        <f>'計算用(太陽光)'!J14</f>
        <v>17769.507000000001</v>
      </c>
    </row>
    <row r="15" spans="1:13" x14ac:dyDescent="0.25">
      <c r="A15" s="10" t="s">
        <v>22</v>
      </c>
      <c r="B15" s="67">
        <f>'計算用(太陽光)'!B15</f>
        <v>5483.16</v>
      </c>
      <c r="C15" s="67">
        <f>'計算用(太陽光)'!C15</f>
        <v>13526.371999999999</v>
      </c>
      <c r="D15" s="67">
        <f>'計算用(太陽光)'!D15</f>
        <v>46715.897000000004</v>
      </c>
      <c r="E15" s="67">
        <f>'計算用(太陽光)'!E15</f>
        <v>21282.83</v>
      </c>
      <c r="F15" s="67">
        <f>'計算用(太陽光)'!F15</f>
        <v>5411.3589999999995</v>
      </c>
      <c r="G15" s="67">
        <f>'計算用(太陽光)'!G15</f>
        <v>21624.9</v>
      </c>
      <c r="H15" s="67">
        <f>'計算用(太陽光)'!H15</f>
        <v>9106.4699999999993</v>
      </c>
      <c r="I15" s="67">
        <f>'計算用(太陽光)'!I15</f>
        <v>4509.5099999999993</v>
      </c>
      <c r="J15" s="67">
        <f>'計算用(太陽光)'!J15</f>
        <v>14944.33</v>
      </c>
    </row>
    <row r="16" spans="1:13" x14ac:dyDescent="0.25">
      <c r="B16" s="2"/>
      <c r="C16" s="2"/>
      <c r="D16" s="2"/>
      <c r="E16" s="2"/>
      <c r="F16" s="2"/>
      <c r="G16" s="2"/>
      <c r="H16" s="2"/>
      <c r="I16" s="2"/>
      <c r="J16" s="2"/>
      <c r="K16" s="2"/>
    </row>
    <row r="17" spans="1:30" x14ac:dyDescent="0.25">
      <c r="A17" s="1" t="s">
        <v>43</v>
      </c>
      <c r="B17" s="25">
        <f>'計算用(太陽光)'!B17</f>
        <v>174024.87910891091</v>
      </c>
      <c r="C17" s="2"/>
      <c r="D17" s="2"/>
      <c r="E17" s="2"/>
      <c r="F17" s="2"/>
      <c r="G17" s="2"/>
      <c r="H17" s="2"/>
      <c r="I17" s="2"/>
      <c r="J17" s="2"/>
      <c r="K17" s="2"/>
    </row>
    <row r="18" spans="1:30" x14ac:dyDescent="0.25">
      <c r="L18" s="12"/>
    </row>
    <row r="19" spans="1:30" x14ac:dyDescent="0.25">
      <c r="A19" s="1" t="s">
        <v>112</v>
      </c>
      <c r="B19" s="18" t="s">
        <v>45</v>
      </c>
      <c r="C19" s="10"/>
      <c r="D19" s="10"/>
      <c r="E19" s="10"/>
      <c r="F19" s="10"/>
      <c r="G19" s="10"/>
      <c r="H19" s="10"/>
      <c r="I19" s="10"/>
      <c r="J19" s="10"/>
      <c r="K19" s="10"/>
      <c r="N19" s="1" t="s">
        <v>65</v>
      </c>
    </row>
    <row r="20" spans="1:30" x14ac:dyDescent="0.25">
      <c r="A20" s="10" t="s">
        <v>11</v>
      </c>
      <c r="B20" s="53">
        <v>0.2277975678684715</v>
      </c>
      <c r="C20" s="53">
        <v>0.33289217778863323</v>
      </c>
      <c r="D20" s="53">
        <v>0.35391688618874512</v>
      </c>
      <c r="E20" s="53">
        <v>0.28718616351428877</v>
      </c>
      <c r="F20" s="53">
        <v>0.19116732192602912</v>
      </c>
      <c r="G20" s="53">
        <v>0.28251260213311535</v>
      </c>
      <c r="H20" s="53">
        <v>0.25908989350236039</v>
      </c>
      <c r="I20" s="53">
        <v>0.31589100912416312</v>
      </c>
      <c r="J20" s="53">
        <v>0.20410107097698893</v>
      </c>
      <c r="N20" s="66" t="e">
        <f>HLOOKUP('入力(風力)'!$E$13,$B$2:$J$31,ROW()-1,0)</f>
        <v>#N/A</v>
      </c>
    </row>
    <row r="21" spans="1:30" x14ac:dyDescent="0.25">
      <c r="A21" s="10" t="s">
        <v>12</v>
      </c>
      <c r="B21" s="53">
        <v>0.16329747694757171</v>
      </c>
      <c r="C21" s="53">
        <v>0.1963435146486438</v>
      </c>
      <c r="D21" s="53">
        <v>0.10259480205078213</v>
      </c>
      <c r="E21" s="53">
        <v>0.12437392313321884</v>
      </c>
      <c r="F21" s="53">
        <v>0.10488959469289283</v>
      </c>
      <c r="G21" s="53">
        <v>0.17599388696966559</v>
      </c>
      <c r="H21" s="53">
        <v>0.12340641630696665</v>
      </c>
      <c r="I21" s="53">
        <v>0.20292580760457657</v>
      </c>
      <c r="J21" s="53">
        <v>9.8102574503470402E-2</v>
      </c>
      <c r="N21" s="66" t="e">
        <f>HLOOKUP('入力(風力)'!$E$13,$B$2:$J$31,ROW()-1,0)</f>
        <v>#N/A</v>
      </c>
    </row>
    <row r="22" spans="1:30" x14ac:dyDescent="0.25">
      <c r="A22" s="10" t="s">
        <v>13</v>
      </c>
      <c r="B22" s="53">
        <v>0.14791949309812508</v>
      </c>
      <c r="C22" s="53">
        <v>0.11123687290144829</v>
      </c>
      <c r="D22" s="53">
        <v>0.12332631755616273</v>
      </c>
      <c r="E22" s="53">
        <v>0.11677608647704603</v>
      </c>
      <c r="F22" s="53">
        <v>5.609683536447297E-2</v>
      </c>
      <c r="G22" s="53">
        <v>0.18080049435694506</v>
      </c>
      <c r="H22" s="53">
        <v>0.10121978826399303</v>
      </c>
      <c r="I22" s="53">
        <v>0.1762855465308549</v>
      </c>
      <c r="J22" s="53">
        <v>0.1235364749796395</v>
      </c>
      <c r="N22" s="66" t="e">
        <f>HLOOKUP('入力(風力)'!$E$13,$B$2:$J$31,ROW()-1,0)</f>
        <v>#N/A</v>
      </c>
    </row>
    <row r="23" spans="1:30" x14ac:dyDescent="0.25">
      <c r="A23" s="10" t="s">
        <v>14</v>
      </c>
      <c r="B23" s="53">
        <v>0.12114998737806655</v>
      </c>
      <c r="C23" s="53">
        <v>9.4588883584252284E-2</v>
      </c>
      <c r="D23" s="53">
        <v>0.15103713671908822</v>
      </c>
      <c r="E23" s="53">
        <v>0.13641709356850321</v>
      </c>
      <c r="F23" s="53">
        <v>8.4710571011600233E-2</v>
      </c>
      <c r="G23" s="53">
        <v>8.0219021178789401E-2</v>
      </c>
      <c r="H23" s="53">
        <v>8.154073944823613E-2</v>
      </c>
      <c r="I23" s="53">
        <v>9.8139545361289701E-2</v>
      </c>
      <c r="J23" s="53">
        <v>5.2823443366961098E-2</v>
      </c>
      <c r="N23" s="66" t="e">
        <f>HLOOKUP('入力(風力)'!$E$13,$B$2:$J$31,ROW()-1,0)</f>
        <v>#N/A</v>
      </c>
    </row>
    <row r="24" spans="1:30" x14ac:dyDescent="0.25">
      <c r="A24" s="10" t="s">
        <v>15</v>
      </c>
      <c r="B24" s="53">
        <v>8.9628678778718565E-2</v>
      </c>
      <c r="C24" s="53">
        <v>0.11281024021643543</v>
      </c>
      <c r="D24" s="53">
        <v>5.7930179465353039E-2</v>
      </c>
      <c r="E24" s="53">
        <v>0.1238683140130636</v>
      </c>
      <c r="F24" s="53">
        <v>8.3295915709178145E-2</v>
      </c>
      <c r="G24" s="53">
        <v>0.11305120099119076</v>
      </c>
      <c r="H24" s="53">
        <v>9.6308201539227256E-2</v>
      </c>
      <c r="I24" s="53">
        <v>0.13716627948299712</v>
      </c>
      <c r="J24" s="53">
        <v>7.9309128777620155E-2</v>
      </c>
      <c r="N24" s="66" t="e">
        <f>HLOOKUP('入力(風力)'!$E$13,$B$2:$J$31,ROW()-1,0)</f>
        <v>#N/A</v>
      </c>
    </row>
    <row r="25" spans="1:30" x14ac:dyDescent="0.25">
      <c r="A25" s="10" t="s">
        <v>16</v>
      </c>
      <c r="B25" s="53">
        <v>0.13796705659034808</v>
      </c>
      <c r="C25" s="53">
        <v>0.14662712454319815</v>
      </c>
      <c r="D25" s="53">
        <v>0.17297792462151998</v>
      </c>
      <c r="E25" s="53">
        <v>0.10952035115530877</v>
      </c>
      <c r="F25" s="53">
        <v>9.4463112638539987E-2</v>
      </c>
      <c r="G25" s="53">
        <v>0.14300407415308841</v>
      </c>
      <c r="H25" s="53">
        <v>9.2085100468876704E-2</v>
      </c>
      <c r="I25" s="53">
        <v>0.16484282906270953</v>
      </c>
      <c r="J25" s="53">
        <v>6.2030308861136113E-2</v>
      </c>
      <c r="N25" s="66" t="e">
        <f>HLOOKUP('入力(風力)'!$E$13,$B$2:$J$31,ROW()-1,0)</f>
        <v>#N/A</v>
      </c>
    </row>
    <row r="26" spans="1:30" x14ac:dyDescent="0.25">
      <c r="A26" s="10" t="s">
        <v>17</v>
      </c>
      <c r="B26" s="53">
        <v>0.18385621312005587</v>
      </c>
      <c r="C26" s="53">
        <v>0.23386368145653563</v>
      </c>
      <c r="D26" s="53">
        <v>0.24584403268642688</v>
      </c>
      <c r="E26" s="53">
        <v>0.1713034146165443</v>
      </c>
      <c r="F26" s="53">
        <v>0.15038565304301962</v>
      </c>
      <c r="G26" s="53">
        <v>0.15127228306742985</v>
      </c>
      <c r="H26" s="53">
        <v>0.13171256765084505</v>
      </c>
      <c r="I26" s="53">
        <v>0.20192027607633239</v>
      </c>
      <c r="J26" s="53">
        <v>0.14083171521303167</v>
      </c>
      <c r="N26" s="66" t="e">
        <f>HLOOKUP('入力(風力)'!$E$13,$B$2:$J$31,ROW()-1,0)</f>
        <v>#N/A</v>
      </c>
    </row>
    <row r="27" spans="1:30" x14ac:dyDescent="0.25">
      <c r="A27" s="10" t="s">
        <v>18</v>
      </c>
      <c r="B27" s="53">
        <v>0.25974562895841502</v>
      </c>
      <c r="C27" s="53">
        <v>0.34265849651917851</v>
      </c>
      <c r="D27" s="53">
        <v>0.19657212727673687</v>
      </c>
      <c r="E27" s="53">
        <v>0.28824947729558931</v>
      </c>
      <c r="F27" s="53">
        <v>0.28866964403466688</v>
      </c>
      <c r="G27" s="53">
        <v>0.27471965501910017</v>
      </c>
      <c r="H27" s="53">
        <v>0.19930038062803734</v>
      </c>
      <c r="I27" s="53">
        <v>0.37606958104781146</v>
      </c>
      <c r="J27" s="53">
        <v>0.21201600782082636</v>
      </c>
      <c r="N27" s="66" t="e">
        <f>HLOOKUP('入力(風力)'!$E$13,$B$2:$J$31,ROW()-1,0)</f>
        <v>#N/A</v>
      </c>
    </row>
    <row r="28" spans="1:30" x14ac:dyDescent="0.25">
      <c r="A28" s="10" t="s">
        <v>19</v>
      </c>
      <c r="B28" s="53">
        <v>0.29065696724454204</v>
      </c>
      <c r="C28" s="53">
        <v>0.48338467058722445</v>
      </c>
      <c r="D28" s="53">
        <v>0.23745174626163165</v>
      </c>
      <c r="E28" s="53">
        <v>0.24418405736990498</v>
      </c>
      <c r="F28" s="53">
        <v>0.26311598086920834</v>
      </c>
      <c r="G28" s="53">
        <v>0.27393652608487262</v>
      </c>
      <c r="H28" s="53">
        <v>0.21688379441102162</v>
      </c>
      <c r="I28" s="53">
        <v>0.38473220854834528</v>
      </c>
      <c r="J28" s="53">
        <v>0.27301847469188528</v>
      </c>
      <c r="N28" s="66" t="e">
        <f>HLOOKUP('入力(風力)'!$E$13,$B$2:$J$31,ROW()-1,0)</f>
        <v>#N/A</v>
      </c>
    </row>
    <row r="29" spans="1:30" x14ac:dyDescent="0.25">
      <c r="A29" s="10" t="s">
        <v>20</v>
      </c>
      <c r="B29" s="53">
        <v>0.18219635253502059</v>
      </c>
      <c r="C29" s="53">
        <v>0.44158201173977196</v>
      </c>
      <c r="D29" s="53">
        <v>0.20382103695071441</v>
      </c>
      <c r="E29" s="53">
        <v>0.31581986329136519</v>
      </c>
      <c r="F29" s="53">
        <v>0.2631825764025903</v>
      </c>
      <c r="G29" s="53">
        <v>0.35384083219036949</v>
      </c>
      <c r="H29" s="53">
        <v>0.26901716810187604</v>
      </c>
      <c r="I29" s="53">
        <v>0.47088782237650106</v>
      </c>
      <c r="J29" s="53">
        <v>0.22783392279178641</v>
      </c>
      <c r="N29" s="66" t="e">
        <f>HLOOKUP('入力(風力)'!$E$13,$B$2:$J$31,ROW()-1,0)</f>
        <v>#N/A</v>
      </c>
    </row>
    <row r="30" spans="1:30" x14ac:dyDescent="0.25">
      <c r="A30" s="10" t="s">
        <v>21</v>
      </c>
      <c r="B30" s="53">
        <v>0.25477836195579751</v>
      </c>
      <c r="C30" s="53">
        <v>0.60154396799190091</v>
      </c>
      <c r="D30" s="53">
        <v>0.279432490925691</v>
      </c>
      <c r="E30" s="53">
        <v>0.42893111122878058</v>
      </c>
      <c r="F30" s="53">
        <v>0.27654655066071893</v>
      </c>
      <c r="G30" s="53">
        <v>0.36751332891960337</v>
      </c>
      <c r="H30" s="53">
        <v>0.26340251614286042</v>
      </c>
      <c r="I30" s="53">
        <v>0.45858277158951249</v>
      </c>
      <c r="J30" s="53">
        <v>0.28035840651040977</v>
      </c>
      <c r="N30" s="66" t="e">
        <f>HLOOKUP('入力(風力)'!$E$13,$B$2:$J$31,ROW()-1,0)</f>
        <v>#N/A</v>
      </c>
      <c r="Q30" s="1" t="s">
        <v>76</v>
      </c>
    </row>
    <row r="31" spans="1:30" x14ac:dyDescent="0.25">
      <c r="A31" s="10" t="s">
        <v>22</v>
      </c>
      <c r="B31" s="53">
        <v>0.23262898315779326</v>
      </c>
      <c r="C31" s="53">
        <v>0.37119743280341932</v>
      </c>
      <c r="D31" s="53">
        <v>0.3037449600604013</v>
      </c>
      <c r="E31" s="53">
        <v>0.41931125347006082</v>
      </c>
      <c r="F31" s="53">
        <v>0.25604347231776758</v>
      </c>
      <c r="G31" s="53">
        <v>0.29616754936056083</v>
      </c>
      <c r="H31" s="53">
        <v>0.25306996065307807</v>
      </c>
      <c r="I31" s="53">
        <v>0.45417393923135563</v>
      </c>
      <c r="J31" s="53">
        <v>0.2717446695820574</v>
      </c>
      <c r="N31" s="66" t="e">
        <f>HLOOKUP('入力(風力)'!$E$13,$B$2:$J$31,ROW()-1,0)</f>
        <v>#N/A</v>
      </c>
      <c r="Z31" s="10" t="s">
        <v>35</v>
      </c>
    </row>
    <row r="32" spans="1:30" x14ac:dyDescent="0.25">
      <c r="A32" s="135"/>
      <c r="B32" s="136"/>
      <c r="C32" s="136"/>
      <c r="D32" s="136"/>
      <c r="E32" s="136"/>
      <c r="F32" s="136"/>
      <c r="G32" s="136"/>
      <c r="H32" s="136"/>
      <c r="I32" s="136"/>
      <c r="J32" s="136"/>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4">
        <f>IF('入力(風力)'!$E$13=B$2,B20*'入力(風力)'!$E$15/1000,0)</f>
        <v>0</v>
      </c>
      <c r="C34" s="54">
        <f>IF('入力(風力)'!$E$13=C$2,C20*'入力(風力)'!$E$15/1000,0)</f>
        <v>0</v>
      </c>
      <c r="D34" s="54">
        <f>IF('入力(風力)'!$E$13=D$2,D20*'入力(風力)'!$E$15/1000,0)</f>
        <v>0</v>
      </c>
      <c r="E34" s="54">
        <f>IF('入力(風力)'!$E$13=E$2,E20*'入力(風力)'!$E$15/1000,0)</f>
        <v>0</v>
      </c>
      <c r="F34" s="54">
        <f>IF('入力(風力)'!$E$13=F$2,F20*'入力(風力)'!$E$15/1000,0)</f>
        <v>0</v>
      </c>
      <c r="G34" s="54">
        <f>IF('入力(風力)'!$E$13=G$2,G20*'入力(風力)'!$E$15/1000,0)</f>
        <v>0</v>
      </c>
      <c r="H34" s="54">
        <f>IF('入力(風力)'!$E$13=H$2,H20*'入力(風力)'!$E$15/1000,0)</f>
        <v>0</v>
      </c>
      <c r="I34" s="54">
        <f>IF('入力(風力)'!$E$13=I$2,I20*'入力(風力)'!$E$15/1000,0)</f>
        <v>0</v>
      </c>
      <c r="J34" s="55">
        <f>IF('入力(風力)'!$E$13=J$2,J20*'入力(風力)'!$E$15/1000,0)</f>
        <v>0</v>
      </c>
      <c r="K34" s="56">
        <f>SUM(B34:J34)</f>
        <v>0</v>
      </c>
      <c r="L34" s="57">
        <f>MIN($K$34:$K$45)</f>
        <v>0</v>
      </c>
      <c r="N34" s="64">
        <f t="shared" ref="N34:N45" si="0">K34*1000</f>
        <v>0</v>
      </c>
      <c r="Q34" s="10" t="s">
        <v>11</v>
      </c>
      <c r="R34" s="29">
        <f>IF('入力(風力)'!$E$13=B$2,B20*'入力(風力)'!$E$23/1000,0)</f>
        <v>0</v>
      </c>
      <c r="S34" s="29">
        <f>IF('入力(風力)'!$E$13=C$2,C20*'入力(風力)'!$E$23/1000,0)</f>
        <v>0</v>
      </c>
      <c r="T34" s="29">
        <f>IF('入力(風力)'!$E$13=D$2,D20*'入力(風力)'!$E$23/1000,0)</f>
        <v>0</v>
      </c>
      <c r="U34" s="29">
        <f>IF('入力(風力)'!$E$13=E$2,E20*'入力(風力)'!$E$23/1000,0)</f>
        <v>0</v>
      </c>
      <c r="V34" s="29">
        <f>IF('入力(風力)'!$E$13=F$2,F20*'入力(風力)'!$E$23/1000,0)</f>
        <v>0</v>
      </c>
      <c r="W34" s="29">
        <f>IF('入力(風力)'!$E$13=G$2,G20*'入力(風力)'!$E$23/1000,0)</f>
        <v>0</v>
      </c>
      <c r="X34" s="29">
        <f>IF('入力(風力)'!$E$13=H$2,H20*'入力(風力)'!$E$23/1000,0)</f>
        <v>0</v>
      </c>
      <c r="Y34" s="29">
        <f>IF('入力(風力)'!$E$13=I$2,I20*'入力(風力)'!$E$23/1000,0)</f>
        <v>0</v>
      </c>
      <c r="Z34" s="30">
        <f>IF('入力(風力)'!$E$13=J$2,J20*'入力(風力)'!$E$23/1000,0)</f>
        <v>0</v>
      </c>
      <c r="AA34" s="31">
        <f>SUM(R34:Z34)</f>
        <v>0</v>
      </c>
      <c r="AB34" s="32">
        <f>MIN($AA$34:$AA$45)</f>
        <v>0</v>
      </c>
      <c r="AD34" s="64">
        <f>AA34*1000</f>
        <v>0</v>
      </c>
    </row>
    <row r="35" spans="1:30" x14ac:dyDescent="0.25">
      <c r="A35" s="10" t="s">
        <v>12</v>
      </c>
      <c r="B35" s="54">
        <f>IF('入力(風力)'!$E$13=B$2,B21*'入力(風力)'!$E$15/1000,0)</f>
        <v>0</v>
      </c>
      <c r="C35" s="54">
        <f>IF('入力(風力)'!$E$13=C$2,C21*'入力(風力)'!$E$15/1000,0)</f>
        <v>0</v>
      </c>
      <c r="D35" s="54">
        <f>IF('入力(風力)'!$E$13=D$2,D21*'入力(風力)'!$E$15/1000,0)</f>
        <v>0</v>
      </c>
      <c r="E35" s="54">
        <f>IF('入力(風力)'!$E$13=E$2,E21*'入力(風力)'!$E$15/1000,0)</f>
        <v>0</v>
      </c>
      <c r="F35" s="54">
        <f>IF('入力(風力)'!$E$13=F$2,F21*'入力(風力)'!$E$15/1000,0)</f>
        <v>0</v>
      </c>
      <c r="G35" s="54">
        <f>IF('入力(風力)'!$E$13=G$2,G21*'入力(風力)'!$E$15/1000,0)</f>
        <v>0</v>
      </c>
      <c r="H35" s="54">
        <f>IF('入力(風力)'!$E$13=H$2,H21*'入力(風力)'!$E$15/1000,0)</f>
        <v>0</v>
      </c>
      <c r="I35" s="54">
        <f>IF('入力(風力)'!$E$13=I$2,I21*'入力(風力)'!$E$15/1000,0)</f>
        <v>0</v>
      </c>
      <c r="J35" s="55">
        <f>IF('入力(風力)'!$E$13=J$2,J21*'入力(風力)'!$E$15/1000,0)</f>
        <v>0</v>
      </c>
      <c r="K35" s="56">
        <f t="shared" ref="K35:K44" si="1">SUM(B35:J35)</f>
        <v>0</v>
      </c>
      <c r="L35" s="57">
        <f t="shared" ref="L35:L45" si="2">MIN($K$34:$K$45)</f>
        <v>0</v>
      </c>
      <c r="N35" s="64">
        <f t="shared" si="0"/>
        <v>0</v>
      </c>
      <c r="Q35" s="10" t="s">
        <v>12</v>
      </c>
      <c r="R35" s="29">
        <f>IF('入力(風力)'!$E$13=B$2,B21*'入力(風力)'!$F$23/1000,0)</f>
        <v>0</v>
      </c>
      <c r="S35" s="29">
        <f>IF('入力(風力)'!$E$13=C$2,C21*'入力(風力)'!$F$23/1000,0)</f>
        <v>0</v>
      </c>
      <c r="T35" s="29">
        <f>IF('入力(風力)'!$E$13=D$2,D21*'入力(風力)'!$F$23/1000,0)</f>
        <v>0</v>
      </c>
      <c r="U35" s="29">
        <f>IF('入力(風力)'!$E$13=E$2,E21*'入力(風力)'!$F$23/1000,0)</f>
        <v>0</v>
      </c>
      <c r="V35" s="29">
        <f>IF('入力(風力)'!$E$13=F$2,F21*'入力(風力)'!$F$23/1000,0)</f>
        <v>0</v>
      </c>
      <c r="W35" s="29">
        <f>IF('入力(風力)'!$E$13=G$2,G21*'入力(風力)'!$F$23/1000,0)</f>
        <v>0</v>
      </c>
      <c r="X35" s="29">
        <f>IF('入力(風力)'!$E$13=H$2,H21*'入力(風力)'!$F$23/1000,0)</f>
        <v>0</v>
      </c>
      <c r="Y35" s="29">
        <f>IF('入力(風力)'!$E$13=I$2,I21*'入力(風力)'!$F$23/1000,0)</f>
        <v>0</v>
      </c>
      <c r="Z35" s="30">
        <f>IF('入力(風力)'!$E$13=J$2,J21*'入力(風力)'!$F$23/1000,0)</f>
        <v>0</v>
      </c>
      <c r="AA35" s="31">
        <f t="shared" ref="AA35:AA44" si="3">SUM(R35:Z35)</f>
        <v>0</v>
      </c>
      <c r="AB35" s="32">
        <f t="shared" ref="AB35:AB45" si="4">MIN($AA$34:$AA$45)</f>
        <v>0</v>
      </c>
      <c r="AD35" s="64">
        <f t="shared" ref="AD35:AD44" si="5">AA35*1000</f>
        <v>0</v>
      </c>
    </row>
    <row r="36" spans="1:30" x14ac:dyDescent="0.25">
      <c r="A36" s="10" t="s">
        <v>13</v>
      </c>
      <c r="B36" s="54">
        <f>IF('入力(風力)'!$E$13=B$2,B22*'入力(風力)'!$E$15/1000,0)</f>
        <v>0</v>
      </c>
      <c r="C36" s="54">
        <f>IF('入力(風力)'!$E$13=C$2,C22*'入力(風力)'!$E$15/1000,0)</f>
        <v>0</v>
      </c>
      <c r="D36" s="54">
        <f>IF('入力(風力)'!$E$13=D$2,D22*'入力(風力)'!$E$15/1000,0)</f>
        <v>0</v>
      </c>
      <c r="E36" s="54">
        <f>IF('入力(風力)'!$E$13=E$2,E22*'入力(風力)'!$E$15/1000,0)</f>
        <v>0</v>
      </c>
      <c r="F36" s="54">
        <f>IF('入力(風力)'!$E$13=F$2,F22*'入力(風力)'!$E$15/1000,0)</f>
        <v>0</v>
      </c>
      <c r="G36" s="54">
        <f>IF('入力(風力)'!$E$13=G$2,G22*'入力(風力)'!$E$15/1000,0)</f>
        <v>0</v>
      </c>
      <c r="H36" s="54">
        <f>IF('入力(風力)'!$E$13=H$2,H22*'入力(風力)'!$E$15/1000,0)</f>
        <v>0</v>
      </c>
      <c r="I36" s="54">
        <f>IF('入力(風力)'!$E$13=I$2,I22*'入力(風力)'!$E$15/1000,0)</f>
        <v>0</v>
      </c>
      <c r="J36" s="55">
        <f>IF('入力(風力)'!$E$13=J$2,J22*'入力(風力)'!$E$15/1000,0)</f>
        <v>0</v>
      </c>
      <c r="K36" s="56">
        <f t="shared" si="1"/>
        <v>0</v>
      </c>
      <c r="L36" s="57">
        <f t="shared" si="2"/>
        <v>0</v>
      </c>
      <c r="N36" s="64">
        <f t="shared" si="0"/>
        <v>0</v>
      </c>
      <c r="Q36" s="10" t="s">
        <v>13</v>
      </c>
      <c r="R36" s="29">
        <f>IF('入力(風力)'!$E$13=B$2,B22*'入力(風力)'!$G$23/1000,0)</f>
        <v>0</v>
      </c>
      <c r="S36" s="29">
        <f>IF('入力(風力)'!$E$13=C$2,C22*'入力(風力)'!$G$23/1000,0)</f>
        <v>0</v>
      </c>
      <c r="T36" s="29">
        <f>IF('入力(風力)'!$E$13=D$2,D22*'入力(風力)'!$G$23/1000,0)</f>
        <v>0</v>
      </c>
      <c r="U36" s="29">
        <f>IF('入力(風力)'!$E$13=E$2,E22*'入力(風力)'!$G$23/1000,0)</f>
        <v>0</v>
      </c>
      <c r="V36" s="29">
        <f>IF('入力(風力)'!$E$13=F$2,F22*'入力(風力)'!$G$23/1000,0)</f>
        <v>0</v>
      </c>
      <c r="W36" s="29">
        <f>IF('入力(風力)'!$E$13=G$2,G22*'入力(風力)'!$G$23/1000,0)</f>
        <v>0</v>
      </c>
      <c r="X36" s="29">
        <f>IF('入力(風力)'!$E$13=H$2,H22*'入力(風力)'!$G$23/1000,0)</f>
        <v>0</v>
      </c>
      <c r="Y36" s="29">
        <f>IF('入力(風力)'!$E$13=I$2,I22*'入力(風力)'!$G$23/1000,0)</f>
        <v>0</v>
      </c>
      <c r="Z36" s="30">
        <f>IF('入力(風力)'!$E$13=J$2,J22*'入力(風力)'!$G$23/1000,0)</f>
        <v>0</v>
      </c>
      <c r="AA36" s="31">
        <f t="shared" si="3"/>
        <v>0</v>
      </c>
      <c r="AB36" s="32">
        <f t="shared" si="4"/>
        <v>0</v>
      </c>
      <c r="AD36" s="64">
        <f t="shared" si="5"/>
        <v>0</v>
      </c>
    </row>
    <row r="37" spans="1:30" x14ac:dyDescent="0.25">
      <c r="A37" s="10" t="s">
        <v>14</v>
      </c>
      <c r="B37" s="54">
        <f>IF('入力(風力)'!$E$13=B$2,B23*'入力(風力)'!$E$15/1000,0)</f>
        <v>0</v>
      </c>
      <c r="C37" s="54">
        <f>IF('入力(風力)'!$E$13=C$2,C23*'入力(風力)'!$E$15/1000,0)</f>
        <v>0</v>
      </c>
      <c r="D37" s="54">
        <f>IF('入力(風力)'!$E$13=D$2,D23*'入力(風力)'!$E$15/1000,0)</f>
        <v>0</v>
      </c>
      <c r="E37" s="54">
        <f>IF('入力(風力)'!$E$13=E$2,E23*'入力(風力)'!$E$15/1000,0)</f>
        <v>0</v>
      </c>
      <c r="F37" s="54">
        <f>IF('入力(風力)'!$E$13=F$2,F23*'入力(風力)'!$E$15/1000,0)</f>
        <v>0</v>
      </c>
      <c r="G37" s="54">
        <f>IF('入力(風力)'!$E$13=G$2,G23*'入力(風力)'!$E$15/1000,0)</f>
        <v>0</v>
      </c>
      <c r="H37" s="54">
        <f>IF('入力(風力)'!$E$13=H$2,H23*'入力(風力)'!$E$15/1000,0)</f>
        <v>0</v>
      </c>
      <c r="I37" s="54">
        <f>IF('入力(風力)'!$E$13=I$2,I23*'入力(風力)'!$E$15/1000,0)</f>
        <v>0</v>
      </c>
      <c r="J37" s="55">
        <f>IF('入力(風力)'!$E$13=J$2,J23*'入力(風力)'!$E$15/1000,0)</f>
        <v>0</v>
      </c>
      <c r="K37" s="56">
        <f t="shared" si="1"/>
        <v>0</v>
      </c>
      <c r="L37" s="57">
        <f t="shared" si="2"/>
        <v>0</v>
      </c>
      <c r="N37" s="64">
        <f t="shared" si="0"/>
        <v>0</v>
      </c>
      <c r="Q37" s="10" t="s">
        <v>14</v>
      </c>
      <c r="R37" s="29">
        <f>IF('入力(風力)'!$E$13=B$2,B23*'入力(風力)'!$H$23/1000,0)</f>
        <v>0</v>
      </c>
      <c r="S37" s="29">
        <f>IF('入力(風力)'!$E$13=C$2,C23*'入力(風力)'!$H$23/1000,0)</f>
        <v>0</v>
      </c>
      <c r="T37" s="29">
        <f>IF('入力(風力)'!$E$13=D$2,D23*'入力(風力)'!$H$23/1000,0)</f>
        <v>0</v>
      </c>
      <c r="U37" s="29">
        <f>IF('入力(風力)'!$E$13=E$2,E23*'入力(風力)'!$H$23/1000,0)</f>
        <v>0</v>
      </c>
      <c r="V37" s="29">
        <f>IF('入力(風力)'!$E$13=F$2,F23*'入力(風力)'!$H$23/1000,0)</f>
        <v>0</v>
      </c>
      <c r="W37" s="29">
        <f>IF('入力(風力)'!$E$13=G$2,G23*'入力(風力)'!$H$23/1000,0)</f>
        <v>0</v>
      </c>
      <c r="X37" s="29">
        <f>IF('入力(風力)'!$E$13=H$2,H23*'入力(風力)'!$H$23/1000,0)</f>
        <v>0</v>
      </c>
      <c r="Y37" s="29">
        <f>IF('入力(風力)'!$E$13=I$2,I23*'入力(風力)'!$H$23/1000,0)</f>
        <v>0</v>
      </c>
      <c r="Z37" s="30">
        <f>IF('入力(風力)'!$E$13=J$2,J23*'入力(風力)'!$H$23/1000,0)</f>
        <v>0</v>
      </c>
      <c r="AA37" s="31">
        <f t="shared" si="3"/>
        <v>0</v>
      </c>
      <c r="AB37" s="32">
        <f t="shared" si="4"/>
        <v>0</v>
      </c>
      <c r="AD37" s="64">
        <f t="shared" si="5"/>
        <v>0</v>
      </c>
    </row>
    <row r="38" spans="1:30" x14ac:dyDescent="0.25">
      <c r="A38" s="10" t="s">
        <v>15</v>
      </c>
      <c r="B38" s="54">
        <f>IF('入力(風力)'!$E$13=B$2,B24*'入力(風力)'!$E$15/1000,0)</f>
        <v>0</v>
      </c>
      <c r="C38" s="54">
        <f>IF('入力(風力)'!$E$13=C$2,C24*'入力(風力)'!$E$15/1000,0)</f>
        <v>0</v>
      </c>
      <c r="D38" s="54">
        <f>IF('入力(風力)'!$E$13=D$2,D24*'入力(風力)'!$E$15/1000,0)</f>
        <v>0</v>
      </c>
      <c r="E38" s="54">
        <f>IF('入力(風力)'!$E$13=E$2,E24*'入力(風力)'!$E$15/1000,0)</f>
        <v>0</v>
      </c>
      <c r="F38" s="54">
        <f>IF('入力(風力)'!$E$13=F$2,F24*'入力(風力)'!$E$15/1000,0)</f>
        <v>0</v>
      </c>
      <c r="G38" s="54">
        <f>IF('入力(風力)'!$E$13=G$2,G24*'入力(風力)'!$E$15/1000,0)</f>
        <v>0</v>
      </c>
      <c r="H38" s="54">
        <f>IF('入力(風力)'!$E$13=H$2,H24*'入力(風力)'!$E$15/1000,0)</f>
        <v>0</v>
      </c>
      <c r="I38" s="54">
        <f>IF('入力(風力)'!$E$13=I$2,I24*'入力(風力)'!$E$15/1000,0)</f>
        <v>0</v>
      </c>
      <c r="J38" s="55">
        <f>IF('入力(風力)'!$E$13=J$2,J24*'入力(風力)'!$E$15/1000,0)</f>
        <v>0</v>
      </c>
      <c r="K38" s="56">
        <f t="shared" si="1"/>
        <v>0</v>
      </c>
      <c r="L38" s="57">
        <f t="shared" si="2"/>
        <v>0</v>
      </c>
      <c r="N38" s="64">
        <f t="shared" si="0"/>
        <v>0</v>
      </c>
      <c r="Q38" s="10" t="s">
        <v>15</v>
      </c>
      <c r="R38" s="29">
        <f>IF('入力(風力)'!$E$13=B$2,B24*'入力(風力)'!$I$23/1000,0)</f>
        <v>0</v>
      </c>
      <c r="S38" s="29">
        <f>IF('入力(風力)'!$E$13=C$2,C24*'入力(風力)'!$I$23/1000,0)</f>
        <v>0</v>
      </c>
      <c r="T38" s="29">
        <f>IF('入力(風力)'!$E$13=D$2,D24*'入力(風力)'!$I$23/1000,0)</f>
        <v>0</v>
      </c>
      <c r="U38" s="29">
        <f>IF('入力(風力)'!$E$13=E$2,E24*'入力(風力)'!$I$23/1000,0)</f>
        <v>0</v>
      </c>
      <c r="V38" s="29">
        <f>IF('入力(風力)'!$E$13=F$2,F24*'入力(風力)'!$I$23/1000,0)</f>
        <v>0</v>
      </c>
      <c r="W38" s="29">
        <f>IF('入力(風力)'!$E$13=G$2,G24*'入力(風力)'!$I$23/1000,0)</f>
        <v>0</v>
      </c>
      <c r="X38" s="29">
        <f>IF('入力(風力)'!$E$13=H$2,H24*'入力(風力)'!$I$23/1000,0)</f>
        <v>0</v>
      </c>
      <c r="Y38" s="29">
        <f>IF('入力(風力)'!$E$13=I$2,I24*'入力(風力)'!$I$23/1000,0)</f>
        <v>0</v>
      </c>
      <c r="Z38" s="30">
        <f>IF('入力(風力)'!$E$13=J$2,J24*'入力(風力)'!$I$23/1000,0)</f>
        <v>0</v>
      </c>
      <c r="AA38" s="31">
        <f t="shared" si="3"/>
        <v>0</v>
      </c>
      <c r="AB38" s="32">
        <f t="shared" si="4"/>
        <v>0</v>
      </c>
      <c r="AD38" s="64">
        <f t="shared" si="5"/>
        <v>0</v>
      </c>
    </row>
    <row r="39" spans="1:30" x14ac:dyDescent="0.25">
      <c r="A39" s="10" t="s">
        <v>16</v>
      </c>
      <c r="B39" s="54">
        <f>IF('入力(風力)'!$E$13=B$2,B25*'入力(風力)'!$E$15/1000,0)</f>
        <v>0</v>
      </c>
      <c r="C39" s="54">
        <f>IF('入力(風力)'!$E$13=C$2,C25*'入力(風力)'!$E$15/1000,0)</f>
        <v>0</v>
      </c>
      <c r="D39" s="54">
        <f>IF('入力(風力)'!$E$13=D$2,D25*'入力(風力)'!$E$15/1000,0)</f>
        <v>0</v>
      </c>
      <c r="E39" s="54">
        <f>IF('入力(風力)'!$E$13=E$2,E25*'入力(風力)'!$E$15/1000,0)</f>
        <v>0</v>
      </c>
      <c r="F39" s="54">
        <f>IF('入力(風力)'!$E$13=F$2,F25*'入力(風力)'!$E$15/1000,0)</f>
        <v>0</v>
      </c>
      <c r="G39" s="54">
        <f>IF('入力(風力)'!$E$13=G$2,G25*'入力(風力)'!$E$15/1000,0)</f>
        <v>0</v>
      </c>
      <c r="H39" s="54">
        <f>IF('入力(風力)'!$E$13=H$2,H25*'入力(風力)'!$E$15/1000,0)</f>
        <v>0</v>
      </c>
      <c r="I39" s="54">
        <f>IF('入力(風力)'!$E$13=I$2,I25*'入力(風力)'!$E$15/1000,0)</f>
        <v>0</v>
      </c>
      <c r="J39" s="55">
        <f>IF('入力(風力)'!$E$13=J$2,J25*'入力(風力)'!$E$15/1000,0)</f>
        <v>0</v>
      </c>
      <c r="K39" s="56">
        <f t="shared" si="1"/>
        <v>0</v>
      </c>
      <c r="L39" s="57">
        <f t="shared" si="2"/>
        <v>0</v>
      </c>
      <c r="N39" s="64">
        <f t="shared" si="0"/>
        <v>0</v>
      </c>
      <c r="Q39" s="10" t="s">
        <v>16</v>
      </c>
      <c r="R39" s="29">
        <f>IF('入力(風力)'!$E$13=B$2,B25*'入力(風力)'!$J$23/1000,0)</f>
        <v>0</v>
      </c>
      <c r="S39" s="29">
        <f>IF('入力(風力)'!$E$13=C$2,C25*'入力(風力)'!$J$23/1000,0)</f>
        <v>0</v>
      </c>
      <c r="T39" s="29">
        <f>IF('入力(風力)'!$E$13=D$2,D25*'入力(風力)'!$J$23/1000,0)</f>
        <v>0</v>
      </c>
      <c r="U39" s="29">
        <f>IF('入力(風力)'!$E$13=E$2,E25*'入力(風力)'!$J$23/1000,0)</f>
        <v>0</v>
      </c>
      <c r="V39" s="29">
        <f>IF('入力(風力)'!$E$13=F$2,F25*'入力(風力)'!$J$23/1000,0)</f>
        <v>0</v>
      </c>
      <c r="W39" s="29">
        <f>IF('入力(風力)'!$E$13=G$2,G25*'入力(風力)'!$J$23/1000,0)</f>
        <v>0</v>
      </c>
      <c r="X39" s="29">
        <f>IF('入力(風力)'!$E$13=H$2,H25*'入力(風力)'!$J$23/1000,0)</f>
        <v>0</v>
      </c>
      <c r="Y39" s="29">
        <f>IF('入力(風力)'!$E$13=I$2,I25*'入力(風力)'!$J$23/1000,0)</f>
        <v>0</v>
      </c>
      <c r="Z39" s="30">
        <f>IF('入力(風力)'!$E$13=J$2,J25*'入力(風力)'!$J$23/1000,0)</f>
        <v>0</v>
      </c>
      <c r="AA39" s="31">
        <f t="shared" si="3"/>
        <v>0</v>
      </c>
      <c r="AB39" s="32">
        <f t="shared" si="4"/>
        <v>0</v>
      </c>
      <c r="AD39" s="64">
        <f t="shared" si="5"/>
        <v>0</v>
      </c>
    </row>
    <row r="40" spans="1:30" x14ac:dyDescent="0.25">
      <c r="A40" s="10" t="s">
        <v>17</v>
      </c>
      <c r="B40" s="54">
        <f>IF('入力(風力)'!$E$13=B$2,B26*'入力(風力)'!$E$15/1000,0)</f>
        <v>0</v>
      </c>
      <c r="C40" s="54">
        <f>IF('入力(風力)'!$E$13=C$2,C26*'入力(風力)'!$E$15/1000,0)</f>
        <v>0</v>
      </c>
      <c r="D40" s="54">
        <f>IF('入力(風力)'!$E$13=D$2,D26*'入力(風力)'!$E$15/1000,0)</f>
        <v>0</v>
      </c>
      <c r="E40" s="54">
        <f>IF('入力(風力)'!$E$13=E$2,E26*'入力(風力)'!$E$15/1000,0)</f>
        <v>0</v>
      </c>
      <c r="F40" s="54">
        <f>IF('入力(風力)'!$E$13=F$2,F26*'入力(風力)'!$E$15/1000,0)</f>
        <v>0</v>
      </c>
      <c r="G40" s="54">
        <f>IF('入力(風力)'!$E$13=G$2,G26*'入力(風力)'!$E$15/1000,0)</f>
        <v>0</v>
      </c>
      <c r="H40" s="54">
        <f>IF('入力(風力)'!$E$13=H$2,H26*'入力(風力)'!$E$15/1000,0)</f>
        <v>0</v>
      </c>
      <c r="I40" s="54">
        <f>IF('入力(風力)'!$E$13=I$2,I26*'入力(風力)'!$E$15/1000,0)</f>
        <v>0</v>
      </c>
      <c r="J40" s="55">
        <f>IF('入力(風力)'!$E$13=J$2,J26*'入力(風力)'!$E$15/1000,0)</f>
        <v>0</v>
      </c>
      <c r="K40" s="56">
        <f t="shared" si="1"/>
        <v>0</v>
      </c>
      <c r="L40" s="57">
        <f t="shared" si="2"/>
        <v>0</v>
      </c>
      <c r="N40" s="64">
        <f t="shared" si="0"/>
        <v>0</v>
      </c>
      <c r="Q40" s="10" t="s">
        <v>17</v>
      </c>
      <c r="R40" s="29">
        <f>IF('入力(風力)'!$E$13=B$2,B26*'入力(風力)'!$K$23/1000,0)</f>
        <v>0</v>
      </c>
      <c r="S40" s="29">
        <f>IF('入力(風力)'!$E$13=C$2,C26*'入力(風力)'!$K$23/1000,0)</f>
        <v>0</v>
      </c>
      <c r="T40" s="29">
        <f>IF('入力(風力)'!$E$13=D$2,D26*'入力(風力)'!$K$23/1000,0)</f>
        <v>0</v>
      </c>
      <c r="U40" s="29">
        <f>IF('入力(風力)'!$E$13=E$2,E26*'入力(風力)'!$K$23/1000,0)</f>
        <v>0</v>
      </c>
      <c r="V40" s="29">
        <f>IF('入力(風力)'!$E$13=F$2,F26*'入力(風力)'!$K$23/1000,0)</f>
        <v>0</v>
      </c>
      <c r="W40" s="29">
        <f>IF('入力(風力)'!$E$13=G$2,G26*'入力(風力)'!$K$23/1000,0)</f>
        <v>0</v>
      </c>
      <c r="X40" s="29">
        <f>IF('入力(風力)'!$E$13=H$2,H26*'入力(風力)'!$K$23/1000,0)</f>
        <v>0</v>
      </c>
      <c r="Y40" s="29">
        <f>IF('入力(風力)'!$E$13=I$2,I26*'入力(風力)'!$K$23/1000,0)</f>
        <v>0</v>
      </c>
      <c r="Z40" s="30">
        <f>IF('入力(風力)'!$E$13=J$2,J26*'入力(風力)'!$K$23/1000,0)</f>
        <v>0</v>
      </c>
      <c r="AA40" s="31">
        <f t="shared" si="3"/>
        <v>0</v>
      </c>
      <c r="AB40" s="32">
        <f t="shared" si="4"/>
        <v>0</v>
      </c>
      <c r="AD40" s="64">
        <f t="shared" si="5"/>
        <v>0</v>
      </c>
    </row>
    <row r="41" spans="1:30" x14ac:dyDescent="0.25">
      <c r="A41" s="10" t="s">
        <v>18</v>
      </c>
      <c r="B41" s="54">
        <f>IF('入力(風力)'!$E$13=B$2,B27*'入力(風力)'!$E$15/1000,0)</f>
        <v>0</v>
      </c>
      <c r="C41" s="54">
        <f>IF('入力(風力)'!$E$13=C$2,C27*'入力(風力)'!$E$15/1000,0)</f>
        <v>0</v>
      </c>
      <c r="D41" s="54">
        <f>IF('入力(風力)'!$E$13=D$2,D27*'入力(風力)'!$E$15/1000,0)</f>
        <v>0</v>
      </c>
      <c r="E41" s="54">
        <f>IF('入力(風力)'!$E$13=E$2,E27*'入力(風力)'!$E$15/1000,0)</f>
        <v>0</v>
      </c>
      <c r="F41" s="54">
        <f>IF('入力(風力)'!$E$13=F$2,F27*'入力(風力)'!$E$15/1000,0)</f>
        <v>0</v>
      </c>
      <c r="G41" s="54">
        <f>IF('入力(風力)'!$E$13=G$2,G27*'入力(風力)'!$E$15/1000,0)</f>
        <v>0</v>
      </c>
      <c r="H41" s="54">
        <f>IF('入力(風力)'!$E$13=H$2,H27*'入力(風力)'!$E$15/1000,0)</f>
        <v>0</v>
      </c>
      <c r="I41" s="54">
        <f>IF('入力(風力)'!$E$13=I$2,I27*'入力(風力)'!$E$15/1000,0)</f>
        <v>0</v>
      </c>
      <c r="J41" s="55">
        <f>IF('入力(風力)'!$E$13=J$2,J27*'入力(風力)'!$E$15/1000,0)</f>
        <v>0</v>
      </c>
      <c r="K41" s="56">
        <f t="shared" si="1"/>
        <v>0</v>
      </c>
      <c r="L41" s="57">
        <f t="shared" si="2"/>
        <v>0</v>
      </c>
      <c r="N41" s="64">
        <f t="shared" si="0"/>
        <v>0</v>
      </c>
      <c r="Q41" s="10" t="s">
        <v>18</v>
      </c>
      <c r="R41" s="29">
        <f>IF('入力(風力)'!$E$13=B$2,B27*'入力(風力)'!$L$23/1000,0)</f>
        <v>0</v>
      </c>
      <c r="S41" s="29">
        <f>IF('入力(風力)'!$E$13=C$2,C27*'入力(風力)'!$L$23/1000,0)</f>
        <v>0</v>
      </c>
      <c r="T41" s="29">
        <f>IF('入力(風力)'!$E$13=D$2,D27*'入力(風力)'!$L$23/1000,0)</f>
        <v>0</v>
      </c>
      <c r="U41" s="29">
        <f>IF('入力(風力)'!$E$13=E$2,E27*'入力(風力)'!$L$23/1000,0)</f>
        <v>0</v>
      </c>
      <c r="V41" s="29">
        <f>IF('入力(風力)'!$E$13=F$2,F27*'入力(風力)'!$L$23/1000,0)</f>
        <v>0</v>
      </c>
      <c r="W41" s="29">
        <f>IF('入力(風力)'!$E$13=G$2,G27*'入力(風力)'!$L$23/1000,0)</f>
        <v>0</v>
      </c>
      <c r="X41" s="29">
        <f>IF('入力(風力)'!$E$13=H$2,H27*'入力(風力)'!$L$23/1000,0)</f>
        <v>0</v>
      </c>
      <c r="Y41" s="29">
        <f>IF('入力(風力)'!$E$13=I$2,I27*'入力(風力)'!$L$23/1000,0)</f>
        <v>0</v>
      </c>
      <c r="Z41" s="30">
        <f>IF('入力(風力)'!$E$13=J$2,J27*'入力(風力)'!$L$23/1000,0)</f>
        <v>0</v>
      </c>
      <c r="AA41" s="31">
        <f t="shared" si="3"/>
        <v>0</v>
      </c>
      <c r="AB41" s="32">
        <f t="shared" si="4"/>
        <v>0</v>
      </c>
      <c r="AD41" s="64">
        <f t="shared" si="5"/>
        <v>0</v>
      </c>
    </row>
    <row r="42" spans="1:30" x14ac:dyDescent="0.25">
      <c r="A42" s="10" t="s">
        <v>19</v>
      </c>
      <c r="B42" s="54">
        <f>IF('入力(風力)'!$E$13=B$2,B28*'入力(風力)'!$E$15/1000,0)</f>
        <v>0</v>
      </c>
      <c r="C42" s="54">
        <f>IF('入力(風力)'!$E$13=C$2,C28*'入力(風力)'!$E$15/1000,0)</f>
        <v>0</v>
      </c>
      <c r="D42" s="54">
        <f>IF('入力(風力)'!$E$13=D$2,D28*'入力(風力)'!$E$15/1000,0)</f>
        <v>0</v>
      </c>
      <c r="E42" s="54">
        <f>IF('入力(風力)'!$E$13=E$2,E28*'入力(風力)'!$E$15/1000,0)</f>
        <v>0</v>
      </c>
      <c r="F42" s="54">
        <f>IF('入力(風力)'!$E$13=F$2,F28*'入力(風力)'!$E$15/1000,0)</f>
        <v>0</v>
      </c>
      <c r="G42" s="54">
        <f>IF('入力(風力)'!$E$13=G$2,G28*'入力(風力)'!$E$15/1000,0)</f>
        <v>0</v>
      </c>
      <c r="H42" s="54">
        <f>IF('入力(風力)'!$E$13=H$2,H28*'入力(風力)'!$E$15/1000,0)</f>
        <v>0</v>
      </c>
      <c r="I42" s="54">
        <f>IF('入力(風力)'!$E$13=I$2,I28*'入力(風力)'!$E$15/1000,0)</f>
        <v>0</v>
      </c>
      <c r="J42" s="55">
        <f>IF('入力(風力)'!$E$13=J$2,J28*'入力(風力)'!$E$15/1000,0)</f>
        <v>0</v>
      </c>
      <c r="K42" s="56">
        <f t="shared" si="1"/>
        <v>0</v>
      </c>
      <c r="L42" s="57">
        <f t="shared" si="2"/>
        <v>0</v>
      </c>
      <c r="N42" s="64">
        <f t="shared" si="0"/>
        <v>0</v>
      </c>
      <c r="Q42" s="10" t="s">
        <v>19</v>
      </c>
      <c r="R42" s="29">
        <f>IF('入力(風力)'!$E$13=B$2,B28*'入力(風力)'!$M$23/1000,0)</f>
        <v>0</v>
      </c>
      <c r="S42" s="29">
        <f>IF('入力(風力)'!$E$13=C$2,C28*'入力(風力)'!$M$23/1000,0)</f>
        <v>0</v>
      </c>
      <c r="T42" s="29">
        <f>IF('入力(風力)'!$E$13=D$2,D28*'入力(風力)'!$M$23/1000,0)</f>
        <v>0</v>
      </c>
      <c r="U42" s="29">
        <f>IF('入力(風力)'!$E$13=E$2,E28*'入力(風力)'!$M$23/1000,0)</f>
        <v>0</v>
      </c>
      <c r="V42" s="29">
        <f>IF('入力(風力)'!$E$13=F$2,F28*'入力(風力)'!$M$23/1000,0)</f>
        <v>0</v>
      </c>
      <c r="W42" s="29">
        <f>IF('入力(風力)'!$E$13=G$2,G28*'入力(風力)'!$M$23/1000,0)</f>
        <v>0</v>
      </c>
      <c r="X42" s="29">
        <f>IF('入力(風力)'!$E$13=H$2,H28*'入力(風力)'!$M$23/1000,0)</f>
        <v>0</v>
      </c>
      <c r="Y42" s="29">
        <f>IF('入力(風力)'!$E$13=I$2,I28*'入力(風力)'!$M$23/1000,0)</f>
        <v>0</v>
      </c>
      <c r="Z42" s="30">
        <f>IF('入力(風力)'!$E$13=J$2,J28*'入力(風力)'!$M$23/1000,0)</f>
        <v>0</v>
      </c>
      <c r="AA42" s="31">
        <f t="shared" si="3"/>
        <v>0</v>
      </c>
      <c r="AB42" s="32">
        <f t="shared" si="4"/>
        <v>0</v>
      </c>
      <c r="AD42" s="64">
        <f t="shared" si="5"/>
        <v>0</v>
      </c>
    </row>
    <row r="43" spans="1:30" x14ac:dyDescent="0.25">
      <c r="A43" s="10" t="s">
        <v>20</v>
      </c>
      <c r="B43" s="54">
        <f>IF('入力(風力)'!$E$13=B$2,B29*'入力(風力)'!$E$15/1000,0)</f>
        <v>0</v>
      </c>
      <c r="C43" s="54">
        <f>IF('入力(風力)'!$E$13=C$2,C29*'入力(風力)'!$E$15/1000,0)</f>
        <v>0</v>
      </c>
      <c r="D43" s="54">
        <f>IF('入力(風力)'!$E$13=D$2,D29*'入力(風力)'!$E$15/1000,0)</f>
        <v>0</v>
      </c>
      <c r="E43" s="54">
        <f>IF('入力(風力)'!$E$13=E$2,E29*'入力(風力)'!$E$15/1000,0)</f>
        <v>0</v>
      </c>
      <c r="F43" s="54">
        <f>IF('入力(風力)'!$E$13=F$2,F29*'入力(風力)'!$E$15/1000,0)</f>
        <v>0</v>
      </c>
      <c r="G43" s="54">
        <f>IF('入力(風力)'!$E$13=G$2,G29*'入力(風力)'!$E$15/1000,0)</f>
        <v>0</v>
      </c>
      <c r="H43" s="54">
        <f>IF('入力(風力)'!$E$13=H$2,H29*'入力(風力)'!$E$15/1000,0)</f>
        <v>0</v>
      </c>
      <c r="I43" s="54">
        <f>IF('入力(風力)'!$E$13=I$2,I29*'入力(風力)'!$E$15/1000,0)</f>
        <v>0</v>
      </c>
      <c r="J43" s="55">
        <f>IF('入力(風力)'!$E$13=J$2,J29*'入力(風力)'!$E$15/1000,0)</f>
        <v>0</v>
      </c>
      <c r="K43" s="56">
        <f t="shared" si="1"/>
        <v>0</v>
      </c>
      <c r="L43" s="57">
        <f t="shared" si="2"/>
        <v>0</v>
      </c>
      <c r="N43" s="64">
        <f t="shared" si="0"/>
        <v>0</v>
      </c>
      <c r="Q43" s="10" t="s">
        <v>20</v>
      </c>
      <c r="R43" s="29">
        <f>IF('入力(風力)'!$E$13=B$2,B29*'入力(風力)'!$N$23/1000,0)</f>
        <v>0</v>
      </c>
      <c r="S43" s="29">
        <f>IF('入力(風力)'!$E$13=C$2,C29*'入力(風力)'!$N$23/1000,0)</f>
        <v>0</v>
      </c>
      <c r="T43" s="29">
        <f>IF('入力(風力)'!$E$13=D$2,D29*'入力(風力)'!$N$23/1000,0)</f>
        <v>0</v>
      </c>
      <c r="U43" s="29">
        <f>IF('入力(風力)'!$E$13=E$2,E29*'入力(風力)'!$N$23/1000,0)</f>
        <v>0</v>
      </c>
      <c r="V43" s="29">
        <f>IF('入力(風力)'!$E$13=F$2,F29*'入力(風力)'!$N$23/1000,0)</f>
        <v>0</v>
      </c>
      <c r="W43" s="29">
        <f>IF('入力(風力)'!$E$13=G$2,G29*'入力(風力)'!$N$23/1000,0)</f>
        <v>0</v>
      </c>
      <c r="X43" s="29">
        <f>IF('入力(風力)'!$E$13=H$2,H29*'入力(風力)'!$N$23/1000,0)</f>
        <v>0</v>
      </c>
      <c r="Y43" s="29">
        <f>IF('入力(風力)'!$E$13=I$2,I29*'入力(風力)'!$N$23/1000,0)</f>
        <v>0</v>
      </c>
      <c r="Z43" s="30">
        <f>IF('入力(風力)'!$E$13=J$2,J29*'入力(風力)'!$N$23/1000,0)</f>
        <v>0</v>
      </c>
      <c r="AA43" s="31">
        <f t="shared" si="3"/>
        <v>0</v>
      </c>
      <c r="AB43" s="32">
        <f t="shared" si="4"/>
        <v>0</v>
      </c>
      <c r="AD43" s="64">
        <f t="shared" si="5"/>
        <v>0</v>
      </c>
    </row>
    <row r="44" spans="1:30" x14ac:dyDescent="0.25">
      <c r="A44" s="10" t="s">
        <v>21</v>
      </c>
      <c r="B44" s="54">
        <f>IF('入力(風力)'!$E$13=B$2,B30*'入力(風力)'!$E$15/1000,0)</f>
        <v>0</v>
      </c>
      <c r="C44" s="54">
        <f>IF('入力(風力)'!$E$13=C$2,C30*'入力(風力)'!$E$15/1000,0)</f>
        <v>0</v>
      </c>
      <c r="D44" s="54">
        <f>IF('入力(風力)'!$E$13=D$2,D30*'入力(風力)'!$E$15/1000,0)</f>
        <v>0</v>
      </c>
      <c r="E44" s="54">
        <f>IF('入力(風力)'!$E$13=E$2,E30*'入力(風力)'!$E$15/1000,0)</f>
        <v>0</v>
      </c>
      <c r="F44" s="54">
        <f>IF('入力(風力)'!$E$13=F$2,F30*'入力(風力)'!$E$15/1000,0)</f>
        <v>0</v>
      </c>
      <c r="G44" s="54">
        <f>IF('入力(風力)'!$E$13=G$2,G30*'入力(風力)'!$E$15/1000,0)</f>
        <v>0</v>
      </c>
      <c r="H44" s="54">
        <f>IF('入力(風力)'!$E$13=H$2,H30*'入力(風力)'!$E$15/1000,0)</f>
        <v>0</v>
      </c>
      <c r="I44" s="54">
        <f>IF('入力(風力)'!$E$13=I$2,I30*'入力(風力)'!$E$15/1000,0)</f>
        <v>0</v>
      </c>
      <c r="J44" s="55">
        <f>IF('入力(風力)'!$E$13=J$2,J30*'入力(風力)'!$E$15/1000,0)</f>
        <v>0</v>
      </c>
      <c r="K44" s="56">
        <f t="shared" si="1"/>
        <v>0</v>
      </c>
      <c r="L44" s="57">
        <f t="shared" si="2"/>
        <v>0</v>
      </c>
      <c r="N44" s="64">
        <f t="shared" si="0"/>
        <v>0</v>
      </c>
      <c r="Q44" s="10" t="s">
        <v>21</v>
      </c>
      <c r="R44" s="29">
        <f>IF('入力(風力)'!$E$13=B$2,B30*'入力(風力)'!$O$23/1000,0)</f>
        <v>0</v>
      </c>
      <c r="S44" s="29">
        <f>IF('入力(風力)'!$E$13=C$2,C30*'入力(風力)'!$O$23/1000,0)</f>
        <v>0</v>
      </c>
      <c r="T44" s="29">
        <f>IF('入力(風力)'!$E$13=D$2,D30*'入力(風力)'!$O$23/1000,0)</f>
        <v>0</v>
      </c>
      <c r="U44" s="29">
        <f>IF('入力(風力)'!$E$13=E$2,E30*'入力(風力)'!$O$23/1000,0)</f>
        <v>0</v>
      </c>
      <c r="V44" s="29">
        <f>IF('入力(風力)'!$E$13=F$2,F30*'入力(風力)'!$O$23/1000,0)</f>
        <v>0</v>
      </c>
      <c r="W44" s="29">
        <f>IF('入力(風力)'!$E$13=G$2,G30*'入力(風力)'!$O$23/1000,0)</f>
        <v>0</v>
      </c>
      <c r="X44" s="29">
        <f>IF('入力(風力)'!$E$13=H$2,H30*'入力(風力)'!$O$23/1000,0)</f>
        <v>0</v>
      </c>
      <c r="Y44" s="29">
        <f>IF('入力(風力)'!$E$13=I$2,I30*'入力(風力)'!$O$23/1000,0)</f>
        <v>0</v>
      </c>
      <c r="Z44" s="30">
        <f>IF('入力(風力)'!$E$13=J$2,J30*'入力(風力)'!$O$23/1000,0)</f>
        <v>0</v>
      </c>
      <c r="AA44" s="31">
        <f t="shared" si="3"/>
        <v>0</v>
      </c>
      <c r="AB44" s="32">
        <f t="shared" si="4"/>
        <v>0</v>
      </c>
      <c r="AD44" s="64">
        <f t="shared" si="5"/>
        <v>0</v>
      </c>
    </row>
    <row r="45" spans="1:30" x14ac:dyDescent="0.25">
      <c r="A45" s="10" t="s">
        <v>22</v>
      </c>
      <c r="B45" s="54">
        <f>IF('入力(風力)'!$E$13=B$2,B31*'入力(風力)'!$E$15/1000,0)</f>
        <v>0</v>
      </c>
      <c r="C45" s="54">
        <f>IF('入力(風力)'!$E$13=C$2,C31*'入力(風力)'!$E$15/1000,0)</f>
        <v>0</v>
      </c>
      <c r="D45" s="54">
        <f>IF('入力(風力)'!$E$13=D$2,D31*'入力(風力)'!$E$15/1000,0)</f>
        <v>0</v>
      </c>
      <c r="E45" s="54">
        <f>IF('入力(風力)'!$E$13=E$2,E31*'入力(風力)'!$E$15/1000,0)</f>
        <v>0</v>
      </c>
      <c r="F45" s="54">
        <f>IF('入力(風力)'!$E$13=F$2,F31*'入力(風力)'!$E$15/1000,0)</f>
        <v>0</v>
      </c>
      <c r="G45" s="54">
        <f>IF('入力(風力)'!$E$13=G$2,G31*'入力(風力)'!$E$15/1000,0)</f>
        <v>0</v>
      </c>
      <c r="H45" s="54">
        <f>IF('入力(風力)'!$E$13=H$2,H31*'入力(風力)'!$E$15/1000,0)</f>
        <v>0</v>
      </c>
      <c r="I45" s="54">
        <f>IF('入力(風力)'!$E$13=I$2,I31*'入力(風力)'!$E$15/1000,0)</f>
        <v>0</v>
      </c>
      <c r="J45" s="55">
        <f>IF('入力(風力)'!$E$13=J$2,J31*'入力(風力)'!$E$15/1000,0)</f>
        <v>0</v>
      </c>
      <c r="K45" s="56">
        <f>SUM(B45:J45)</f>
        <v>0</v>
      </c>
      <c r="L45" s="57">
        <f t="shared" si="2"/>
        <v>0</v>
      </c>
      <c r="N45" s="64">
        <f t="shared" si="0"/>
        <v>0</v>
      </c>
      <c r="Q45" s="10" t="s">
        <v>22</v>
      </c>
      <c r="R45" s="29">
        <f>IF('入力(風力)'!$E$13=B$2,B31*'入力(風力)'!$P$23/1000,0)</f>
        <v>0</v>
      </c>
      <c r="S45" s="29">
        <f>IF('入力(風力)'!$E$13=C$2,C31*'入力(風力)'!$P$23/1000,0)</f>
        <v>0</v>
      </c>
      <c r="T45" s="29">
        <f>IF('入力(風力)'!$E$13=D$2,D31*'入力(風力)'!$P$23/1000,0)</f>
        <v>0</v>
      </c>
      <c r="U45" s="29">
        <f>IF('入力(風力)'!$E$13=E$2,E31*'入力(風力)'!$P$23/1000,0)</f>
        <v>0</v>
      </c>
      <c r="V45" s="29">
        <f>IF('入力(風力)'!$E$13=F$2,F31*'入力(風力)'!$P$23/1000,0)</f>
        <v>0</v>
      </c>
      <c r="W45" s="29">
        <f>IF('入力(風力)'!$E$13=G$2,G31*'入力(風力)'!$P$23/1000,0)</f>
        <v>0</v>
      </c>
      <c r="X45" s="29">
        <f>IF('入力(風力)'!$E$13=H$2,H31*'入力(風力)'!$P$23/1000,0)</f>
        <v>0</v>
      </c>
      <c r="Y45" s="29">
        <f>IF('入力(風力)'!$E$13=I$2,I31*'入力(風力)'!$P$23/1000,0)</f>
        <v>0</v>
      </c>
      <c r="Z45" s="30">
        <f>IF('入力(風力)'!$E$13=J$2,J31*'入力(風力)'!$P$23/1000,0)</f>
        <v>0</v>
      </c>
      <c r="AA45" s="31">
        <f>SUM(R45:Z45)</f>
        <v>0</v>
      </c>
      <c r="AB45" s="32">
        <f t="shared" si="4"/>
        <v>0</v>
      </c>
      <c r="AD45" s="64">
        <f>AA45*1000</f>
        <v>0</v>
      </c>
    </row>
    <row r="46" spans="1:30" x14ac:dyDescent="0.25">
      <c r="L46" s="14"/>
      <c r="AB46" s="14"/>
    </row>
    <row r="47" spans="1:30" x14ac:dyDescent="0.25">
      <c r="A47" s="1" t="s">
        <v>111</v>
      </c>
      <c r="K47" s="22" t="s">
        <v>36</v>
      </c>
      <c r="Q47" s="1" t="s">
        <v>111</v>
      </c>
      <c r="AA47" s="22" t="s">
        <v>36</v>
      </c>
    </row>
    <row r="48" spans="1:30" x14ac:dyDescent="0.25">
      <c r="A48" s="10" t="s">
        <v>11</v>
      </c>
      <c r="B48" s="58">
        <f>B4-B34</f>
        <v>4805.63</v>
      </c>
      <c r="C48" s="58">
        <f t="shared" ref="C48:J48" si="6">C4-C34</f>
        <v>11926.145</v>
      </c>
      <c r="D48" s="58">
        <f t="shared" si="6"/>
        <v>41451.332999999999</v>
      </c>
      <c r="E48" s="58">
        <f t="shared" si="6"/>
        <v>18671.510000000002</v>
      </c>
      <c r="F48" s="58">
        <f t="shared" si="6"/>
        <v>4603.2289999999994</v>
      </c>
      <c r="G48" s="58">
        <f t="shared" si="6"/>
        <v>18385.63</v>
      </c>
      <c r="H48" s="58">
        <f t="shared" si="6"/>
        <v>7641.5</v>
      </c>
      <c r="I48" s="58">
        <f t="shared" si="6"/>
        <v>3811.34</v>
      </c>
      <c r="J48" s="59">
        <f t="shared" si="6"/>
        <v>12195.402</v>
      </c>
      <c r="K48" s="50">
        <f>SUM($B48:$J48)</f>
        <v>123491.71900000001</v>
      </c>
      <c r="L48" s="14"/>
      <c r="Q48" s="10" t="s">
        <v>11</v>
      </c>
      <c r="R48" s="58">
        <f>B4-R34</f>
        <v>4805.63</v>
      </c>
      <c r="S48" s="58">
        <f t="shared" ref="S48:Z48" si="7">C4-S34</f>
        <v>11926.145</v>
      </c>
      <c r="T48" s="58">
        <f t="shared" si="7"/>
        <v>41451.332999999999</v>
      </c>
      <c r="U48" s="58">
        <f t="shared" si="7"/>
        <v>18671.510000000002</v>
      </c>
      <c r="V48" s="58">
        <f t="shared" si="7"/>
        <v>4603.2289999999994</v>
      </c>
      <c r="W48" s="58">
        <f t="shared" si="7"/>
        <v>18385.63</v>
      </c>
      <c r="X48" s="58">
        <f t="shared" si="7"/>
        <v>7641.5</v>
      </c>
      <c r="Y48" s="58">
        <f t="shared" si="7"/>
        <v>3811.34</v>
      </c>
      <c r="Z48" s="59">
        <f t="shared" si="7"/>
        <v>12195.402</v>
      </c>
      <c r="AA48" s="50">
        <f>SUM($R48:$Z48)</f>
        <v>123491.71900000001</v>
      </c>
      <c r="AB48" s="14"/>
    </row>
    <row r="49" spans="1:29" x14ac:dyDescent="0.25">
      <c r="A49" s="10" t="s">
        <v>12</v>
      </c>
      <c r="B49" s="58">
        <f t="shared" ref="B49:J49" si="8">B5-B35</f>
        <v>4297.4800000000005</v>
      </c>
      <c r="C49" s="58">
        <f t="shared" si="8"/>
        <v>11134.058999999999</v>
      </c>
      <c r="D49" s="58">
        <f t="shared" si="8"/>
        <v>40067.487000000001</v>
      </c>
      <c r="E49" s="58">
        <f t="shared" si="8"/>
        <v>18764.399999999998</v>
      </c>
      <c r="F49" s="58">
        <f t="shared" si="8"/>
        <v>4190.1889999999994</v>
      </c>
      <c r="G49" s="58">
        <f t="shared" si="8"/>
        <v>18693.8</v>
      </c>
      <c r="H49" s="58">
        <f t="shared" si="8"/>
        <v>7542.35</v>
      </c>
      <c r="I49" s="58">
        <f t="shared" si="8"/>
        <v>3914.35</v>
      </c>
      <c r="J49" s="59">
        <f t="shared" si="8"/>
        <v>12788.225</v>
      </c>
      <c r="K49" s="50">
        <f t="shared" ref="K49:K59" si="9">SUM($B49:$J49)</f>
        <v>121392.34000000001</v>
      </c>
      <c r="L49" s="14"/>
      <c r="Q49" s="10" t="s">
        <v>12</v>
      </c>
      <c r="R49" s="58">
        <f t="shared" ref="R49:Z49" si="10">B5-R35</f>
        <v>4297.4800000000005</v>
      </c>
      <c r="S49" s="58">
        <f t="shared" si="10"/>
        <v>11134.058999999999</v>
      </c>
      <c r="T49" s="58">
        <f t="shared" si="10"/>
        <v>40067.487000000001</v>
      </c>
      <c r="U49" s="58">
        <f t="shared" si="10"/>
        <v>18764.399999999998</v>
      </c>
      <c r="V49" s="58">
        <f t="shared" si="10"/>
        <v>4190.1889999999994</v>
      </c>
      <c r="W49" s="58">
        <f t="shared" si="10"/>
        <v>18693.8</v>
      </c>
      <c r="X49" s="58">
        <f t="shared" si="10"/>
        <v>7542.35</v>
      </c>
      <c r="Y49" s="58">
        <f t="shared" si="10"/>
        <v>3914.35</v>
      </c>
      <c r="Z49" s="59">
        <f t="shared" si="10"/>
        <v>12788.225</v>
      </c>
      <c r="AA49" s="50">
        <f t="shared" ref="AA49:AA57" si="11">SUM($R49:$Z49)</f>
        <v>121392.34000000001</v>
      </c>
      <c r="AB49" s="14"/>
    </row>
    <row r="50" spans="1:29" x14ac:dyDescent="0.25">
      <c r="A50" s="10" t="s">
        <v>13</v>
      </c>
      <c r="B50" s="58">
        <f t="shared" ref="B50:J50" si="12">B6-B36</f>
        <v>4309.58</v>
      </c>
      <c r="C50" s="58">
        <f t="shared" si="12"/>
        <v>11916.74</v>
      </c>
      <c r="D50" s="58">
        <f t="shared" si="12"/>
        <v>46144.127</v>
      </c>
      <c r="E50" s="58">
        <f t="shared" si="12"/>
        <v>20962.87</v>
      </c>
      <c r="F50" s="58">
        <f t="shared" si="12"/>
        <v>4818.7289999999994</v>
      </c>
      <c r="G50" s="58">
        <f t="shared" si="12"/>
        <v>21647.99</v>
      </c>
      <c r="H50" s="58">
        <f t="shared" si="12"/>
        <v>8432.67</v>
      </c>
      <c r="I50" s="58">
        <f t="shared" si="12"/>
        <v>4406.5</v>
      </c>
      <c r="J50" s="59">
        <f t="shared" si="12"/>
        <v>14666.454</v>
      </c>
      <c r="K50" s="50">
        <f t="shared" si="9"/>
        <v>137305.66</v>
      </c>
      <c r="L50" s="14"/>
      <c r="Q50" s="10" t="s">
        <v>13</v>
      </c>
      <c r="R50" s="58">
        <f t="shared" ref="R50:Z50" si="13">B6-R36</f>
        <v>4309.58</v>
      </c>
      <c r="S50" s="58">
        <f t="shared" si="13"/>
        <v>11916.74</v>
      </c>
      <c r="T50" s="58">
        <f t="shared" si="13"/>
        <v>46144.127</v>
      </c>
      <c r="U50" s="58">
        <f t="shared" si="13"/>
        <v>20962.87</v>
      </c>
      <c r="V50" s="58">
        <f t="shared" si="13"/>
        <v>4818.7289999999994</v>
      </c>
      <c r="W50" s="58">
        <f t="shared" si="13"/>
        <v>21647.99</v>
      </c>
      <c r="X50" s="58">
        <f t="shared" si="13"/>
        <v>8432.67</v>
      </c>
      <c r="Y50" s="58">
        <f t="shared" si="13"/>
        <v>4406.5</v>
      </c>
      <c r="Z50" s="59">
        <f t="shared" si="13"/>
        <v>14666.454</v>
      </c>
      <c r="AA50" s="50">
        <f t="shared" si="11"/>
        <v>137305.66</v>
      </c>
      <c r="AB50" s="14"/>
    </row>
    <row r="51" spans="1:29" x14ac:dyDescent="0.25">
      <c r="A51" s="10" t="s">
        <v>14</v>
      </c>
      <c r="B51" s="58">
        <f t="shared" ref="B51:J51" si="14">B7-B37</f>
        <v>4949.6099999999997</v>
      </c>
      <c r="C51" s="58">
        <f t="shared" si="14"/>
        <v>14430.923999999999</v>
      </c>
      <c r="D51" s="58">
        <f t="shared" si="14"/>
        <v>59230.731</v>
      </c>
      <c r="E51" s="58">
        <f t="shared" si="14"/>
        <v>25493.99</v>
      </c>
      <c r="F51" s="58">
        <f t="shared" si="14"/>
        <v>5902.2290000000003</v>
      </c>
      <c r="G51" s="58">
        <f t="shared" si="14"/>
        <v>27614.59</v>
      </c>
      <c r="H51" s="58">
        <f t="shared" si="14"/>
        <v>10529.96</v>
      </c>
      <c r="I51" s="58">
        <f t="shared" si="14"/>
        <v>5665.5</v>
      </c>
      <c r="J51" s="59">
        <f t="shared" si="14"/>
        <v>18742.799000000003</v>
      </c>
      <c r="K51" s="50">
        <f t="shared" si="9"/>
        <v>172560.33300000001</v>
      </c>
      <c r="L51" s="14"/>
      <c r="Q51" s="10" t="s">
        <v>14</v>
      </c>
      <c r="R51" s="58">
        <f t="shared" ref="R51:Z51" si="15">B7-R37</f>
        <v>4949.6099999999997</v>
      </c>
      <c r="S51" s="58">
        <f t="shared" si="15"/>
        <v>14430.923999999999</v>
      </c>
      <c r="T51" s="58">
        <f t="shared" si="15"/>
        <v>59230.731</v>
      </c>
      <c r="U51" s="58">
        <f t="shared" si="15"/>
        <v>25493.99</v>
      </c>
      <c r="V51" s="58">
        <f t="shared" si="15"/>
        <v>5902.2290000000003</v>
      </c>
      <c r="W51" s="58">
        <f t="shared" si="15"/>
        <v>27614.59</v>
      </c>
      <c r="X51" s="58">
        <f t="shared" si="15"/>
        <v>10529.96</v>
      </c>
      <c r="Y51" s="58">
        <f t="shared" si="15"/>
        <v>5665.5</v>
      </c>
      <c r="Z51" s="59">
        <f t="shared" si="15"/>
        <v>18742.799000000003</v>
      </c>
      <c r="AA51" s="50">
        <f t="shared" si="11"/>
        <v>172560.33300000001</v>
      </c>
      <c r="AB51" s="14"/>
    </row>
    <row r="52" spans="1:29" x14ac:dyDescent="0.25">
      <c r="A52" s="10" t="s">
        <v>15</v>
      </c>
      <c r="B52" s="58">
        <f t="shared" ref="B52:J52" si="16">B8-B38</f>
        <v>5034.2999999999993</v>
      </c>
      <c r="C52" s="58">
        <f t="shared" si="16"/>
        <v>14711.519</v>
      </c>
      <c r="D52" s="58">
        <f t="shared" si="16"/>
        <v>59229.328000000001</v>
      </c>
      <c r="E52" s="58">
        <f t="shared" si="16"/>
        <v>25493.99</v>
      </c>
      <c r="F52" s="58">
        <f t="shared" si="16"/>
        <v>5902.2290000000003</v>
      </c>
      <c r="G52" s="58">
        <f t="shared" si="16"/>
        <v>27614.59</v>
      </c>
      <c r="H52" s="58">
        <f t="shared" si="16"/>
        <v>10529.96</v>
      </c>
      <c r="I52" s="58">
        <f t="shared" si="16"/>
        <v>5665.5</v>
      </c>
      <c r="J52" s="59">
        <f t="shared" si="16"/>
        <v>18742.799000000003</v>
      </c>
      <c r="K52" s="50">
        <f t="shared" si="9"/>
        <v>172924.215</v>
      </c>
      <c r="L52" s="14"/>
      <c r="Q52" s="10" t="s">
        <v>15</v>
      </c>
      <c r="R52" s="58">
        <f t="shared" ref="R52:Z52" si="17">B8-R38</f>
        <v>5034.2999999999993</v>
      </c>
      <c r="S52" s="58">
        <f t="shared" si="17"/>
        <v>14711.519</v>
      </c>
      <c r="T52" s="58">
        <f t="shared" si="17"/>
        <v>59229.328000000001</v>
      </c>
      <c r="U52" s="58">
        <f t="shared" si="17"/>
        <v>25493.99</v>
      </c>
      <c r="V52" s="58">
        <f t="shared" si="17"/>
        <v>5902.2290000000003</v>
      </c>
      <c r="W52" s="58">
        <f t="shared" si="17"/>
        <v>27614.59</v>
      </c>
      <c r="X52" s="58">
        <f t="shared" si="17"/>
        <v>10529.96</v>
      </c>
      <c r="Y52" s="58">
        <f t="shared" si="17"/>
        <v>5665.5</v>
      </c>
      <c r="Z52" s="59">
        <f t="shared" si="17"/>
        <v>18742.799000000003</v>
      </c>
      <c r="AA52" s="50">
        <f t="shared" si="11"/>
        <v>172924.215</v>
      </c>
      <c r="AB52" s="14"/>
    </row>
    <row r="53" spans="1:29" x14ac:dyDescent="0.25">
      <c r="A53" s="10" t="s">
        <v>16</v>
      </c>
      <c r="B53" s="58">
        <f t="shared" ref="B53:J53" si="18">B9-B39</f>
        <v>4683.4399999999996</v>
      </c>
      <c r="C53" s="58">
        <f t="shared" si="18"/>
        <v>12981.893</v>
      </c>
      <c r="D53" s="58">
        <f t="shared" si="18"/>
        <v>50106.303</v>
      </c>
      <c r="E53" s="58">
        <f t="shared" si="18"/>
        <v>22923.949999999997</v>
      </c>
      <c r="F53" s="58">
        <f t="shared" si="18"/>
        <v>5219.8090000000002</v>
      </c>
      <c r="G53" s="58">
        <f t="shared" si="18"/>
        <v>23665.629999999997</v>
      </c>
      <c r="H53" s="58">
        <f t="shared" si="18"/>
        <v>9401.89</v>
      </c>
      <c r="I53" s="58">
        <f t="shared" si="18"/>
        <v>4852.8799999999992</v>
      </c>
      <c r="J53" s="59">
        <f t="shared" si="18"/>
        <v>16083.418</v>
      </c>
      <c r="K53" s="50">
        <f t="shared" si="9"/>
        <v>149919.21299999999</v>
      </c>
      <c r="L53" s="14"/>
      <c r="Q53" s="10" t="s">
        <v>16</v>
      </c>
      <c r="R53" s="58">
        <f t="shared" ref="R53:Z53" si="19">B9-R39</f>
        <v>4683.4399999999996</v>
      </c>
      <c r="S53" s="58">
        <f t="shared" si="19"/>
        <v>12981.893</v>
      </c>
      <c r="T53" s="58">
        <f t="shared" si="19"/>
        <v>50106.303</v>
      </c>
      <c r="U53" s="58">
        <f t="shared" si="19"/>
        <v>22923.949999999997</v>
      </c>
      <c r="V53" s="58">
        <f t="shared" si="19"/>
        <v>5219.8090000000002</v>
      </c>
      <c r="W53" s="58">
        <f t="shared" si="19"/>
        <v>23665.629999999997</v>
      </c>
      <c r="X53" s="58">
        <f t="shared" si="19"/>
        <v>9401.89</v>
      </c>
      <c r="Y53" s="58">
        <f t="shared" si="19"/>
        <v>4852.8799999999992</v>
      </c>
      <c r="Z53" s="59">
        <f t="shared" si="19"/>
        <v>16083.418</v>
      </c>
      <c r="AA53" s="50">
        <f t="shared" si="11"/>
        <v>149919.21299999999</v>
      </c>
      <c r="AB53" s="14"/>
    </row>
    <row r="54" spans="1:29" x14ac:dyDescent="0.25">
      <c r="A54" s="10" t="s">
        <v>17</v>
      </c>
      <c r="B54" s="58">
        <f t="shared" ref="B54:J54" si="20">B10-B40</f>
        <v>4720.9400000000005</v>
      </c>
      <c r="C54" s="58">
        <f t="shared" si="20"/>
        <v>11373.371000000001</v>
      </c>
      <c r="D54" s="58">
        <f t="shared" si="20"/>
        <v>41236.484000000004</v>
      </c>
      <c r="E54" s="58">
        <f t="shared" si="20"/>
        <v>19507.54</v>
      </c>
      <c r="F54" s="58">
        <f t="shared" si="20"/>
        <v>4459.5590000000002</v>
      </c>
      <c r="G54" s="58">
        <f t="shared" si="20"/>
        <v>19333.219999999998</v>
      </c>
      <c r="H54" s="58">
        <f t="shared" si="20"/>
        <v>7775.05</v>
      </c>
      <c r="I54" s="58">
        <f t="shared" si="20"/>
        <v>4211.93</v>
      </c>
      <c r="J54" s="59">
        <f t="shared" si="20"/>
        <v>13521.094999999999</v>
      </c>
      <c r="K54" s="50">
        <f t="shared" si="9"/>
        <v>126139.18900000001</v>
      </c>
      <c r="L54" s="14"/>
      <c r="Q54" s="10" t="s">
        <v>17</v>
      </c>
      <c r="R54" s="58">
        <f t="shared" ref="R54:Z54" si="21">B10-R40</f>
        <v>4720.9400000000005</v>
      </c>
      <c r="S54" s="58">
        <f t="shared" si="21"/>
        <v>11373.371000000001</v>
      </c>
      <c r="T54" s="58">
        <f t="shared" si="21"/>
        <v>41236.484000000004</v>
      </c>
      <c r="U54" s="58">
        <f t="shared" si="21"/>
        <v>19507.54</v>
      </c>
      <c r="V54" s="58">
        <f t="shared" si="21"/>
        <v>4459.5590000000002</v>
      </c>
      <c r="W54" s="58">
        <f t="shared" si="21"/>
        <v>19333.219999999998</v>
      </c>
      <c r="X54" s="58">
        <f t="shared" si="21"/>
        <v>7775.05</v>
      </c>
      <c r="Y54" s="58">
        <f t="shared" si="21"/>
        <v>4211.93</v>
      </c>
      <c r="Z54" s="59">
        <f t="shared" si="21"/>
        <v>13521.094999999999</v>
      </c>
      <c r="AA54" s="50">
        <f t="shared" si="11"/>
        <v>126139.18900000001</v>
      </c>
      <c r="AB54" s="14"/>
    </row>
    <row r="55" spans="1:29" x14ac:dyDescent="0.25">
      <c r="A55" s="10" t="s">
        <v>18</v>
      </c>
      <c r="B55" s="58">
        <f t="shared" ref="B55:J55" si="22">B11-B41</f>
        <v>5374.28</v>
      </c>
      <c r="C55" s="58">
        <f t="shared" si="22"/>
        <v>12775.347</v>
      </c>
      <c r="D55" s="58">
        <f t="shared" si="22"/>
        <v>43323.765000000007</v>
      </c>
      <c r="E55" s="58">
        <f t="shared" si="22"/>
        <v>19744.939999999999</v>
      </c>
      <c r="F55" s="58">
        <f t="shared" si="22"/>
        <v>4908.5289999999995</v>
      </c>
      <c r="G55" s="58">
        <f t="shared" si="22"/>
        <v>19572.13</v>
      </c>
      <c r="H55" s="58">
        <f t="shared" si="22"/>
        <v>8439.75</v>
      </c>
      <c r="I55" s="58">
        <f t="shared" si="22"/>
        <v>4223.3799999999992</v>
      </c>
      <c r="J55" s="59">
        <f t="shared" si="22"/>
        <v>14069.698999999999</v>
      </c>
      <c r="K55" s="50">
        <f t="shared" si="9"/>
        <v>132431.82</v>
      </c>
      <c r="L55" s="14"/>
      <c r="Q55" s="10" t="s">
        <v>18</v>
      </c>
      <c r="R55" s="58">
        <f t="shared" ref="R55:Z55" si="23">B11-R41</f>
        <v>5374.28</v>
      </c>
      <c r="S55" s="58">
        <f t="shared" si="23"/>
        <v>12775.347</v>
      </c>
      <c r="T55" s="58">
        <f t="shared" si="23"/>
        <v>43323.765000000007</v>
      </c>
      <c r="U55" s="58">
        <f t="shared" si="23"/>
        <v>19744.939999999999</v>
      </c>
      <c r="V55" s="58">
        <f t="shared" si="23"/>
        <v>4908.5289999999995</v>
      </c>
      <c r="W55" s="58">
        <f t="shared" si="23"/>
        <v>19572.13</v>
      </c>
      <c r="X55" s="58">
        <f t="shared" si="23"/>
        <v>8439.75</v>
      </c>
      <c r="Y55" s="58">
        <f t="shared" si="23"/>
        <v>4223.3799999999992</v>
      </c>
      <c r="Z55" s="59">
        <f t="shared" si="23"/>
        <v>14069.698999999999</v>
      </c>
      <c r="AA55" s="50">
        <f t="shared" si="11"/>
        <v>132431.82</v>
      </c>
      <c r="AB55" s="14"/>
    </row>
    <row r="56" spans="1:29" x14ac:dyDescent="0.25">
      <c r="A56" s="10" t="s">
        <v>19</v>
      </c>
      <c r="B56" s="58">
        <f t="shared" ref="B56:J56" si="24">B12-B42</f>
        <v>5821.93</v>
      </c>
      <c r="C56" s="58">
        <f t="shared" si="24"/>
        <v>14362.960000000001</v>
      </c>
      <c r="D56" s="58">
        <f t="shared" si="24"/>
        <v>48121.777999999998</v>
      </c>
      <c r="E56" s="58">
        <f t="shared" si="24"/>
        <v>22418.190000000002</v>
      </c>
      <c r="F56" s="58">
        <f t="shared" si="24"/>
        <v>5692.7089999999998</v>
      </c>
      <c r="G56" s="58">
        <f t="shared" si="24"/>
        <v>24027</v>
      </c>
      <c r="H56" s="58">
        <f t="shared" si="24"/>
        <v>10228.470000000001</v>
      </c>
      <c r="I56" s="58">
        <f t="shared" si="24"/>
        <v>5219.13</v>
      </c>
      <c r="J56" s="59">
        <f t="shared" si="24"/>
        <v>17029.368000000002</v>
      </c>
      <c r="K56" s="50">
        <f t="shared" si="9"/>
        <v>152921.53500000003</v>
      </c>
      <c r="L56" s="14"/>
      <c r="Q56" s="10" t="s">
        <v>19</v>
      </c>
      <c r="R56" s="58">
        <f t="shared" ref="R56:Z56" si="25">B12-R42</f>
        <v>5821.93</v>
      </c>
      <c r="S56" s="58">
        <f t="shared" si="25"/>
        <v>14362.960000000001</v>
      </c>
      <c r="T56" s="58">
        <f t="shared" si="25"/>
        <v>48121.777999999998</v>
      </c>
      <c r="U56" s="58">
        <f t="shared" si="25"/>
        <v>22418.190000000002</v>
      </c>
      <c r="V56" s="58">
        <f t="shared" si="25"/>
        <v>5692.7089999999998</v>
      </c>
      <c r="W56" s="58">
        <f t="shared" si="25"/>
        <v>24027</v>
      </c>
      <c r="X56" s="58">
        <f t="shared" si="25"/>
        <v>10228.470000000001</v>
      </c>
      <c r="Y56" s="58">
        <f t="shared" si="25"/>
        <v>5219.13</v>
      </c>
      <c r="Z56" s="59">
        <f t="shared" si="25"/>
        <v>17029.368000000002</v>
      </c>
      <c r="AA56" s="50">
        <f t="shared" si="11"/>
        <v>152921.53500000003</v>
      </c>
      <c r="AB56" s="14"/>
    </row>
    <row r="57" spans="1:29" x14ac:dyDescent="0.25">
      <c r="A57" s="10" t="s">
        <v>20</v>
      </c>
      <c r="B57" s="58">
        <f t="shared" ref="B57:J57" si="26">B13-B43</f>
        <v>6027.61</v>
      </c>
      <c r="C57" s="58">
        <f t="shared" si="26"/>
        <v>15070.370999999999</v>
      </c>
      <c r="D57" s="58">
        <f t="shared" si="26"/>
        <v>52579.100999999995</v>
      </c>
      <c r="E57" s="58">
        <f t="shared" si="26"/>
        <v>24317.34</v>
      </c>
      <c r="F57" s="58">
        <f t="shared" si="26"/>
        <v>6201.5289999999995</v>
      </c>
      <c r="G57" s="58">
        <f t="shared" si="26"/>
        <v>25366.07</v>
      </c>
      <c r="H57" s="58">
        <f t="shared" si="26"/>
        <v>10469.25</v>
      </c>
      <c r="I57" s="58">
        <f t="shared" si="26"/>
        <v>5219.13</v>
      </c>
      <c r="J57" s="59">
        <f t="shared" si="26"/>
        <v>17769.507000000001</v>
      </c>
      <c r="K57" s="50">
        <f t="shared" si="9"/>
        <v>163019.908</v>
      </c>
      <c r="L57" s="14"/>
      <c r="Q57" s="10" t="s">
        <v>20</v>
      </c>
      <c r="R57" s="58">
        <f t="shared" ref="R57:Z57" si="27">B13-R43</f>
        <v>6027.61</v>
      </c>
      <c r="S57" s="58">
        <f t="shared" si="27"/>
        <v>15070.370999999999</v>
      </c>
      <c r="T57" s="58">
        <f t="shared" si="27"/>
        <v>52579.100999999995</v>
      </c>
      <c r="U57" s="58">
        <f t="shared" si="27"/>
        <v>24317.34</v>
      </c>
      <c r="V57" s="58">
        <f t="shared" si="27"/>
        <v>6201.5289999999995</v>
      </c>
      <c r="W57" s="58">
        <f t="shared" si="27"/>
        <v>25366.07</v>
      </c>
      <c r="X57" s="58">
        <f t="shared" si="27"/>
        <v>10469.25</v>
      </c>
      <c r="Y57" s="58">
        <f t="shared" si="27"/>
        <v>5219.13</v>
      </c>
      <c r="Z57" s="59">
        <f t="shared" si="27"/>
        <v>17769.507000000001</v>
      </c>
      <c r="AA57" s="50">
        <f t="shared" si="11"/>
        <v>163019.908</v>
      </c>
      <c r="AB57" s="14"/>
    </row>
    <row r="58" spans="1:29" x14ac:dyDescent="0.25">
      <c r="A58" s="10" t="s">
        <v>21</v>
      </c>
      <c r="B58" s="58">
        <f t="shared" ref="B58:J58" si="28">B14-B44</f>
        <v>5991.31</v>
      </c>
      <c r="C58" s="58">
        <f t="shared" si="28"/>
        <v>15026.645999999999</v>
      </c>
      <c r="D58" s="58">
        <f t="shared" si="28"/>
        <v>52579.737000000001</v>
      </c>
      <c r="E58" s="58">
        <f t="shared" si="28"/>
        <v>24317.34</v>
      </c>
      <c r="F58" s="58">
        <f t="shared" si="28"/>
        <v>6201.5289999999995</v>
      </c>
      <c r="G58" s="58">
        <f t="shared" si="28"/>
        <v>25366.07</v>
      </c>
      <c r="H58" s="58">
        <f t="shared" si="28"/>
        <v>10469.25</v>
      </c>
      <c r="I58" s="58">
        <f t="shared" si="28"/>
        <v>5219.13</v>
      </c>
      <c r="J58" s="59">
        <f t="shared" si="28"/>
        <v>17769.507000000001</v>
      </c>
      <c r="K58" s="50">
        <f t="shared" si="9"/>
        <v>162940.519</v>
      </c>
      <c r="L58" s="14"/>
      <c r="Q58" s="10" t="s">
        <v>21</v>
      </c>
      <c r="R58" s="58">
        <f t="shared" ref="R58:Z58" si="29">B14-R44</f>
        <v>5991.31</v>
      </c>
      <c r="S58" s="58">
        <f t="shared" si="29"/>
        <v>15026.645999999999</v>
      </c>
      <c r="T58" s="58">
        <f t="shared" si="29"/>
        <v>52579.737000000001</v>
      </c>
      <c r="U58" s="58">
        <f t="shared" si="29"/>
        <v>24317.34</v>
      </c>
      <c r="V58" s="58">
        <f t="shared" si="29"/>
        <v>6201.5289999999995</v>
      </c>
      <c r="W58" s="58">
        <f t="shared" si="29"/>
        <v>25366.07</v>
      </c>
      <c r="X58" s="58">
        <f t="shared" si="29"/>
        <v>10469.25</v>
      </c>
      <c r="Y58" s="58">
        <f t="shared" si="29"/>
        <v>5219.13</v>
      </c>
      <c r="Z58" s="59">
        <f t="shared" si="29"/>
        <v>17769.507000000001</v>
      </c>
      <c r="AA58" s="50">
        <f>SUM($R58:$Z58)</f>
        <v>162940.519</v>
      </c>
      <c r="AB58" s="14"/>
    </row>
    <row r="59" spans="1:29" x14ac:dyDescent="0.25">
      <c r="A59" s="10" t="s">
        <v>22</v>
      </c>
      <c r="B59" s="58">
        <f t="shared" ref="B59:J59" si="30">B15-B45</f>
        <v>5483.16</v>
      </c>
      <c r="C59" s="58">
        <f t="shared" si="30"/>
        <v>13526.371999999999</v>
      </c>
      <c r="D59" s="58">
        <f t="shared" si="30"/>
        <v>46715.897000000004</v>
      </c>
      <c r="E59" s="58">
        <f t="shared" si="30"/>
        <v>21282.83</v>
      </c>
      <c r="F59" s="58">
        <f t="shared" si="30"/>
        <v>5411.3589999999995</v>
      </c>
      <c r="G59" s="58">
        <f t="shared" si="30"/>
        <v>21624.9</v>
      </c>
      <c r="H59" s="58">
        <f t="shared" si="30"/>
        <v>9106.4699999999993</v>
      </c>
      <c r="I59" s="58">
        <f t="shared" si="30"/>
        <v>4509.5099999999993</v>
      </c>
      <c r="J59" s="59">
        <f t="shared" si="30"/>
        <v>14944.33</v>
      </c>
      <c r="K59" s="50">
        <f t="shared" si="9"/>
        <v>142604.82800000001</v>
      </c>
      <c r="L59" s="14"/>
      <c r="Q59" s="10" t="s">
        <v>22</v>
      </c>
      <c r="R59" s="58">
        <f t="shared" ref="R59:Z59" si="31">B15-R45</f>
        <v>5483.16</v>
      </c>
      <c r="S59" s="58">
        <f t="shared" si="31"/>
        <v>13526.371999999999</v>
      </c>
      <c r="T59" s="58">
        <f t="shared" si="31"/>
        <v>46715.897000000004</v>
      </c>
      <c r="U59" s="58">
        <f t="shared" si="31"/>
        <v>21282.83</v>
      </c>
      <c r="V59" s="58">
        <f t="shared" si="31"/>
        <v>5411.3589999999995</v>
      </c>
      <c r="W59" s="58">
        <f t="shared" si="31"/>
        <v>21624.9</v>
      </c>
      <c r="X59" s="58">
        <f t="shared" si="31"/>
        <v>9106.4699999999993</v>
      </c>
      <c r="Y59" s="58">
        <f t="shared" si="31"/>
        <v>4509.5099999999993</v>
      </c>
      <c r="Z59" s="59">
        <f t="shared" si="31"/>
        <v>14944.33</v>
      </c>
      <c r="AA59" s="50">
        <f>SUM($R59:$Z59)</f>
        <v>142604.82800000001</v>
      </c>
      <c r="AB59" s="14"/>
    </row>
    <row r="61" spans="1:29" x14ac:dyDescent="0.25">
      <c r="A61" s="18" t="s">
        <v>105</v>
      </c>
      <c r="B61" s="68">
        <f>$B$17-MIN($K$34:$K$45)</f>
        <v>174024.87910891091</v>
      </c>
      <c r="C61" s="19"/>
      <c r="D61" s="19"/>
      <c r="E61" s="19"/>
      <c r="F61" s="19"/>
      <c r="G61" s="19"/>
      <c r="H61" s="19"/>
      <c r="I61" s="19"/>
      <c r="J61" s="19"/>
      <c r="L61" s="14"/>
      <c r="M61" s="14"/>
      <c r="O61" s="16"/>
      <c r="Q61" s="18" t="s">
        <v>105</v>
      </c>
      <c r="R61" s="68">
        <f>$B$17-MIN($AA$34:$AA$45)</f>
        <v>174024.87910891091</v>
      </c>
      <c r="S61" s="19"/>
      <c r="T61" s="19"/>
      <c r="U61" s="19"/>
      <c r="V61" s="19"/>
      <c r="W61" s="19"/>
      <c r="X61" s="19"/>
      <c r="Y61" s="19"/>
      <c r="Z61" s="19"/>
      <c r="AB61" s="14"/>
      <c r="AC61" s="14"/>
    </row>
    <row r="63" spans="1:29" x14ac:dyDescent="0.25">
      <c r="A63" s="1" t="s">
        <v>106</v>
      </c>
      <c r="B63" s="21" t="s">
        <v>36</v>
      </c>
      <c r="Q63" s="1" t="s">
        <v>106</v>
      </c>
      <c r="R63" s="21" t="s">
        <v>36</v>
      </c>
    </row>
    <row r="64" spans="1:29" x14ac:dyDescent="0.25">
      <c r="A64" s="10" t="s">
        <v>11</v>
      </c>
      <c r="B64" s="63">
        <f t="shared" ref="B64:B75" si="32">$B$61-K48</f>
        <v>50533.160108910903</v>
      </c>
      <c r="L64" s="14"/>
      <c r="M64" s="14"/>
      <c r="O64" s="16"/>
      <c r="Q64" s="10" t="s">
        <v>11</v>
      </c>
      <c r="R64" s="63">
        <f>$R$61-AA48</f>
        <v>50533.160108910903</v>
      </c>
      <c r="AB64" s="14"/>
      <c r="AC64" s="14"/>
    </row>
    <row r="65" spans="1:29" x14ac:dyDescent="0.25">
      <c r="A65" s="10" t="s">
        <v>12</v>
      </c>
      <c r="B65" s="58">
        <f t="shared" si="32"/>
        <v>52632.539108910903</v>
      </c>
      <c r="L65" s="14"/>
      <c r="M65" s="14"/>
      <c r="O65" s="16"/>
      <c r="Q65" s="10" t="s">
        <v>12</v>
      </c>
      <c r="R65" s="63">
        <f t="shared" ref="R65:R74" si="33">$R$61-AA49</f>
        <v>52632.539108910903</v>
      </c>
      <c r="AB65" s="14"/>
      <c r="AC65" s="14"/>
    </row>
    <row r="66" spans="1:29" x14ac:dyDescent="0.25">
      <c r="A66" s="10" t="s">
        <v>13</v>
      </c>
      <c r="B66" s="58">
        <f t="shared" si="32"/>
        <v>36719.219108910911</v>
      </c>
      <c r="L66" s="14"/>
      <c r="M66" s="14"/>
      <c r="O66" s="16"/>
      <c r="Q66" s="10" t="s">
        <v>13</v>
      </c>
      <c r="R66" s="63">
        <f t="shared" si="33"/>
        <v>36719.219108910911</v>
      </c>
      <c r="AB66" s="14"/>
      <c r="AC66" s="14"/>
    </row>
    <row r="67" spans="1:29" x14ac:dyDescent="0.25">
      <c r="A67" s="10" t="s">
        <v>14</v>
      </c>
      <c r="B67" s="58">
        <f t="shared" si="32"/>
        <v>1464.5461089109012</v>
      </c>
      <c r="L67" s="14"/>
      <c r="M67" s="14"/>
      <c r="O67" s="16"/>
      <c r="Q67" s="10" t="s">
        <v>14</v>
      </c>
      <c r="R67" s="63">
        <f>$R$61-AA51</f>
        <v>1464.5461089109012</v>
      </c>
      <c r="AB67" s="14"/>
      <c r="AC67" s="14"/>
    </row>
    <row r="68" spans="1:29" x14ac:dyDescent="0.25">
      <c r="A68" s="10" t="s">
        <v>15</v>
      </c>
      <c r="B68" s="58">
        <f t="shared" si="32"/>
        <v>1100.664108910918</v>
      </c>
      <c r="L68" s="14"/>
      <c r="M68" s="14"/>
      <c r="O68" s="16"/>
      <c r="Q68" s="10" t="s">
        <v>15</v>
      </c>
      <c r="R68" s="63">
        <f t="shared" si="33"/>
        <v>1100.664108910918</v>
      </c>
      <c r="AB68" s="14"/>
      <c r="AC68" s="14"/>
    </row>
    <row r="69" spans="1:29" x14ac:dyDescent="0.25">
      <c r="A69" s="10" t="s">
        <v>16</v>
      </c>
      <c r="B69" s="58">
        <f t="shared" si="32"/>
        <v>24105.666108910926</v>
      </c>
      <c r="L69" s="14"/>
      <c r="M69" s="14"/>
      <c r="O69" s="16"/>
      <c r="Q69" s="10" t="s">
        <v>16</v>
      </c>
      <c r="R69" s="63">
        <f t="shared" si="33"/>
        <v>24105.666108910926</v>
      </c>
      <c r="AB69" s="14"/>
      <c r="AC69" s="14"/>
    </row>
    <row r="70" spans="1:29" x14ac:dyDescent="0.25">
      <c r="A70" s="10" t="s">
        <v>17</v>
      </c>
      <c r="B70" s="58">
        <f t="shared" si="32"/>
        <v>47885.690108910901</v>
      </c>
      <c r="L70" s="14"/>
      <c r="M70" s="14"/>
      <c r="O70" s="16"/>
      <c r="Q70" s="10" t="s">
        <v>17</v>
      </c>
      <c r="R70" s="63">
        <f>$R$61-AA54</f>
        <v>47885.690108910901</v>
      </c>
      <c r="AB70" s="14"/>
      <c r="AC70" s="14"/>
    </row>
    <row r="71" spans="1:29" x14ac:dyDescent="0.25">
      <c r="A71" s="10" t="s">
        <v>18</v>
      </c>
      <c r="B71" s="58">
        <f t="shared" si="32"/>
        <v>41593.059108910908</v>
      </c>
      <c r="L71" s="14"/>
      <c r="M71" s="14"/>
      <c r="O71" s="16"/>
      <c r="Q71" s="10" t="s">
        <v>18</v>
      </c>
      <c r="R71" s="63">
        <f t="shared" si="33"/>
        <v>41593.059108910908</v>
      </c>
      <c r="AB71" s="14"/>
      <c r="AC71" s="14"/>
    </row>
    <row r="72" spans="1:29" x14ac:dyDescent="0.25">
      <c r="A72" s="10" t="s">
        <v>19</v>
      </c>
      <c r="B72" s="58">
        <f t="shared" si="32"/>
        <v>21103.344108910882</v>
      </c>
      <c r="L72" s="14"/>
      <c r="M72" s="14"/>
      <c r="O72" s="16"/>
      <c r="Q72" s="10" t="s">
        <v>19</v>
      </c>
      <c r="R72" s="63">
        <f t="shared" si="33"/>
        <v>21103.344108910882</v>
      </c>
      <c r="AB72" s="14"/>
      <c r="AC72" s="14"/>
    </row>
    <row r="73" spans="1:29" x14ac:dyDescent="0.25">
      <c r="A73" s="10" t="s">
        <v>20</v>
      </c>
      <c r="B73" s="58">
        <f t="shared" si="32"/>
        <v>11004.971108910919</v>
      </c>
      <c r="L73" s="14"/>
      <c r="M73" s="14"/>
      <c r="O73" s="16"/>
      <c r="Q73" s="10" t="s">
        <v>20</v>
      </c>
      <c r="R73" s="63">
        <f t="shared" si="33"/>
        <v>11004.971108910919</v>
      </c>
      <c r="AB73" s="14"/>
      <c r="AC73" s="14"/>
    </row>
    <row r="74" spans="1:29" x14ac:dyDescent="0.25">
      <c r="A74" s="10" t="s">
        <v>21</v>
      </c>
      <c r="B74" s="58">
        <f t="shared" si="32"/>
        <v>11084.360108910914</v>
      </c>
      <c r="L74" s="14"/>
      <c r="M74" s="14"/>
      <c r="O74" s="16"/>
      <c r="Q74" s="10" t="s">
        <v>21</v>
      </c>
      <c r="R74" s="63">
        <f t="shared" si="33"/>
        <v>11084.360108910914</v>
      </c>
      <c r="AB74" s="14"/>
      <c r="AC74" s="14"/>
    </row>
    <row r="75" spans="1:29" x14ac:dyDescent="0.25">
      <c r="A75" s="10" t="s">
        <v>22</v>
      </c>
      <c r="B75" s="58">
        <f t="shared" si="32"/>
        <v>31420.051108910906</v>
      </c>
      <c r="L75" s="14"/>
      <c r="M75" s="14"/>
      <c r="O75" s="16"/>
      <c r="Q75" s="10" t="s">
        <v>22</v>
      </c>
      <c r="R75" s="63">
        <f>$R$61-AA59</f>
        <v>31420.051108910906</v>
      </c>
      <c r="AB75" s="14"/>
      <c r="AC75" s="14"/>
    </row>
    <row r="76" spans="1:29" x14ac:dyDescent="0.25">
      <c r="A76" s="13" t="s">
        <v>37</v>
      </c>
      <c r="B76" s="69">
        <f>SUM($B$64:$B$75)/$B$61</f>
        <v>1.9000000000000008</v>
      </c>
      <c r="Q76" s="13" t="s">
        <v>37</v>
      </c>
      <c r="R76" s="69">
        <f>SUM($R$64:$R$75)/$R$61</f>
        <v>1.9000000000000008</v>
      </c>
    </row>
    <row r="78" spans="1:29" x14ac:dyDescent="0.25">
      <c r="A78" s="1" t="s">
        <v>107</v>
      </c>
      <c r="B78" s="62">
        <f>(SUM($B$64:$B$75)-$D$79*$B$61)/(12-$D$79)</f>
        <v>1.7289404231722991E-11</v>
      </c>
      <c r="D78" s="1" t="s">
        <v>39</v>
      </c>
      <c r="Q78" s="1" t="s">
        <v>107</v>
      </c>
      <c r="R78" s="62">
        <f>(SUM($R$64:$R$75)-$T$79*$R$61)/(12-$T$79)</f>
        <v>1.7289404231722991E-11</v>
      </c>
      <c r="T78" s="1" t="s">
        <v>39</v>
      </c>
    </row>
    <row r="79" spans="1:29" x14ac:dyDescent="0.25">
      <c r="A79" s="1" t="s">
        <v>38</v>
      </c>
      <c r="D79" s="70">
        <f>'計算用(太陽光)'!D79</f>
        <v>1.9</v>
      </c>
      <c r="Q79" s="1" t="s">
        <v>38</v>
      </c>
      <c r="T79" s="70">
        <f>'計算用(太陽光)'!T79</f>
        <v>1.9</v>
      </c>
    </row>
    <row r="80" spans="1:29" ht="16.5" thickBot="1" x14ac:dyDescent="0.3"/>
    <row r="81" spans="1:22" ht="16.5" thickBot="1" x14ac:dyDescent="0.3">
      <c r="A81" s="1" t="s">
        <v>108</v>
      </c>
      <c r="B81" s="133" t="e">
        <f>'【調達AX】入力(風力)'!$E$26*$B$83</f>
        <v>#N/A</v>
      </c>
      <c r="Q81" s="1" t="s">
        <v>108</v>
      </c>
      <c r="R81" s="149" t="e">
        <f>AVERAGE('【調達AX】入力(風力)'!$E$34:$P$34)*$B$83</f>
        <v>#DIV/0!</v>
      </c>
      <c r="V81" s="14"/>
    </row>
    <row r="82" spans="1:22" ht="16.5" thickBot="1" x14ac:dyDescent="0.3">
      <c r="A82" s="143" t="s">
        <v>168</v>
      </c>
      <c r="B82" s="144">
        <f>(MIN($K$34:$K$45)+$B$78)*1000</f>
        <v>1.7289404231722992E-8</v>
      </c>
      <c r="Q82" s="143"/>
      <c r="R82" s="144"/>
    </row>
    <row r="83" spans="1:22" ht="16.5" thickBot="1" x14ac:dyDescent="0.3">
      <c r="A83" s="1" t="s">
        <v>109</v>
      </c>
      <c r="B83" s="131" t="e">
        <f>VLOOKUP('入力(風力)'!$E$13,$B$88:$C$96,2,FALSE)</f>
        <v>#N/A</v>
      </c>
      <c r="Q83" s="1" t="s">
        <v>109</v>
      </c>
      <c r="R83" s="151" t="e">
        <f>$R$82/'入力(風力)'!$E$15</f>
        <v>#DIV/0!</v>
      </c>
      <c r="S83" s="1" t="s">
        <v>77</v>
      </c>
    </row>
    <row r="84" spans="1:22" x14ac:dyDescent="0.25">
      <c r="A84" s="143" t="s">
        <v>168</v>
      </c>
      <c r="B84" s="144" t="e">
        <f>B82/'入力(風力)'!E15</f>
        <v>#DIV/0!</v>
      </c>
      <c r="Q84" s="143"/>
      <c r="R84" s="150"/>
    </row>
    <row r="87" spans="1:22" x14ac:dyDescent="0.25">
      <c r="C87" s="18" t="s">
        <v>170</v>
      </c>
    </row>
    <row r="88" spans="1:22" x14ac:dyDescent="0.25">
      <c r="B88" s="11" t="s">
        <v>26</v>
      </c>
      <c r="C88" s="132">
        <v>0.20830623746421745</v>
      </c>
    </row>
    <row r="89" spans="1:22" x14ac:dyDescent="0.25">
      <c r="B89" s="11" t="s">
        <v>27</v>
      </c>
      <c r="C89" s="132">
        <v>0.31530403369863053</v>
      </c>
    </row>
    <row r="90" spans="1:22" x14ac:dyDescent="0.25">
      <c r="B90" s="11" t="s">
        <v>28</v>
      </c>
      <c r="C90" s="132">
        <v>0.22076184437145857</v>
      </c>
    </row>
    <row r="91" spans="1:22" x14ac:dyDescent="0.25">
      <c r="B91" s="11" t="s">
        <v>29</v>
      </c>
      <c r="C91" s="132">
        <v>0.2514213044263609</v>
      </c>
    </row>
    <row r="92" spans="1:22" x14ac:dyDescent="0.25">
      <c r="B92" s="11" t="s">
        <v>30</v>
      </c>
      <c r="C92" s="132">
        <v>0.19203026650379967</v>
      </c>
    </row>
    <row r="93" spans="1:22" x14ac:dyDescent="0.25">
      <c r="B93" s="11" t="s">
        <v>31</v>
      </c>
      <c r="C93" s="132">
        <v>0.24479388910223049</v>
      </c>
    </row>
    <row r="94" spans="1:22" x14ac:dyDescent="0.25">
      <c r="B94" s="11" t="s">
        <v>32</v>
      </c>
      <c r="C94" s="132">
        <v>0.18970955104590581</v>
      </c>
    </row>
    <row r="95" spans="1:22" x14ac:dyDescent="0.25">
      <c r="B95" s="11" t="s">
        <v>33</v>
      </c>
      <c r="C95" s="132">
        <v>0.31283962897951373</v>
      </c>
    </row>
    <row r="96" spans="1:22" x14ac:dyDescent="0.25">
      <c r="B96" s="11" t="s">
        <v>34</v>
      </c>
      <c r="C96" s="132">
        <v>0.18413468494424062</v>
      </c>
    </row>
  </sheetData>
  <phoneticPr fontId="2"/>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5"/>
  <sheetViews>
    <sheetView topLeftCell="J58" zoomScale="80" zoomScaleNormal="80" workbookViewId="0">
      <selection activeCell="M8" sqref="M8:Q8"/>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4.875" style="1" customWidth="1"/>
    <col min="19" max="26" width="11.5" style="1" customWidth="1"/>
    <col min="27" max="27" width="17.1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104</v>
      </c>
    </row>
    <row r="4" spans="1:13" x14ac:dyDescent="0.25">
      <c r="A4" s="10" t="s">
        <v>11</v>
      </c>
      <c r="B4" s="67">
        <f>'計算用(太陽光)'!B4</f>
        <v>4805.63</v>
      </c>
      <c r="C4" s="67">
        <f>'計算用(太陽光)'!C4</f>
        <v>11926.145</v>
      </c>
      <c r="D4" s="67">
        <f>'計算用(太陽光)'!D4</f>
        <v>41451.332999999999</v>
      </c>
      <c r="E4" s="67">
        <f>'計算用(太陽光)'!E4</f>
        <v>18671.510000000002</v>
      </c>
      <c r="F4" s="67">
        <f>'計算用(太陽光)'!F4</f>
        <v>4603.2289999999994</v>
      </c>
      <c r="G4" s="67">
        <f>'計算用(太陽光)'!G4</f>
        <v>18385.63</v>
      </c>
      <c r="H4" s="67">
        <f>'計算用(太陽光)'!H4</f>
        <v>7641.5</v>
      </c>
      <c r="I4" s="67">
        <f>'計算用(太陽光)'!I4</f>
        <v>3811.34</v>
      </c>
      <c r="J4" s="67">
        <f>'計算用(太陽光)'!J4</f>
        <v>12195.402</v>
      </c>
    </row>
    <row r="5" spans="1:13" x14ac:dyDescent="0.25">
      <c r="A5" s="10" t="s">
        <v>12</v>
      </c>
      <c r="B5" s="67">
        <f>'計算用(太陽光)'!B5</f>
        <v>4297.4800000000005</v>
      </c>
      <c r="C5" s="67">
        <f>'計算用(太陽光)'!C5</f>
        <v>11134.058999999999</v>
      </c>
      <c r="D5" s="67">
        <f>'計算用(太陽光)'!D5</f>
        <v>40067.487000000001</v>
      </c>
      <c r="E5" s="67">
        <f>'計算用(太陽光)'!E5</f>
        <v>18764.399999999998</v>
      </c>
      <c r="F5" s="67">
        <f>'計算用(太陽光)'!F5</f>
        <v>4190.1889999999994</v>
      </c>
      <c r="G5" s="67">
        <f>'計算用(太陽光)'!G5</f>
        <v>18693.8</v>
      </c>
      <c r="H5" s="67">
        <f>'計算用(太陽光)'!H5</f>
        <v>7542.35</v>
      </c>
      <c r="I5" s="67">
        <f>'計算用(太陽光)'!I5</f>
        <v>3914.35</v>
      </c>
      <c r="J5" s="67">
        <f>'計算用(太陽光)'!J5</f>
        <v>12788.225</v>
      </c>
    </row>
    <row r="6" spans="1:13" x14ac:dyDescent="0.25">
      <c r="A6" s="10" t="s">
        <v>13</v>
      </c>
      <c r="B6" s="67">
        <f>'計算用(太陽光)'!B6</f>
        <v>4309.58</v>
      </c>
      <c r="C6" s="67">
        <f>'計算用(太陽光)'!C6</f>
        <v>11916.74</v>
      </c>
      <c r="D6" s="67">
        <f>'計算用(太陽光)'!D6</f>
        <v>46144.127</v>
      </c>
      <c r="E6" s="67">
        <f>'計算用(太陽光)'!E6</f>
        <v>20962.87</v>
      </c>
      <c r="F6" s="67">
        <f>'計算用(太陽光)'!F6</f>
        <v>4818.7289999999994</v>
      </c>
      <c r="G6" s="67">
        <f>'計算用(太陽光)'!G6</f>
        <v>21647.99</v>
      </c>
      <c r="H6" s="67">
        <f>'計算用(太陽光)'!H6</f>
        <v>8432.67</v>
      </c>
      <c r="I6" s="67">
        <f>'計算用(太陽光)'!I6</f>
        <v>4406.5</v>
      </c>
      <c r="J6" s="67">
        <f>'計算用(太陽光)'!J6</f>
        <v>14666.454</v>
      </c>
    </row>
    <row r="7" spans="1:13" x14ac:dyDescent="0.25">
      <c r="A7" s="10" t="s">
        <v>14</v>
      </c>
      <c r="B7" s="67">
        <f>'計算用(太陽光)'!B7</f>
        <v>4949.6099999999997</v>
      </c>
      <c r="C7" s="67">
        <f>'計算用(太陽光)'!C7</f>
        <v>14430.923999999999</v>
      </c>
      <c r="D7" s="67">
        <f>'計算用(太陽光)'!D7</f>
        <v>59230.731</v>
      </c>
      <c r="E7" s="67">
        <f>'計算用(太陽光)'!E7</f>
        <v>25493.99</v>
      </c>
      <c r="F7" s="67">
        <f>'計算用(太陽光)'!F7</f>
        <v>5902.2290000000003</v>
      </c>
      <c r="G7" s="67">
        <f>'計算用(太陽光)'!G7</f>
        <v>27614.59</v>
      </c>
      <c r="H7" s="67">
        <f>'計算用(太陽光)'!H7</f>
        <v>10529.96</v>
      </c>
      <c r="I7" s="67">
        <f>'計算用(太陽光)'!I7</f>
        <v>5665.5</v>
      </c>
      <c r="J7" s="67">
        <f>'計算用(太陽光)'!J7</f>
        <v>18742.799000000003</v>
      </c>
    </row>
    <row r="8" spans="1:13" x14ac:dyDescent="0.25">
      <c r="A8" s="10" t="s">
        <v>15</v>
      </c>
      <c r="B8" s="67">
        <f>'計算用(太陽光)'!B8</f>
        <v>5034.2999999999993</v>
      </c>
      <c r="C8" s="67">
        <f>'計算用(太陽光)'!C8</f>
        <v>14711.519</v>
      </c>
      <c r="D8" s="67">
        <f>'計算用(太陽光)'!D8</f>
        <v>59229.328000000001</v>
      </c>
      <c r="E8" s="67">
        <f>'計算用(太陽光)'!E8</f>
        <v>25493.99</v>
      </c>
      <c r="F8" s="67">
        <f>'計算用(太陽光)'!F8</f>
        <v>5902.2290000000003</v>
      </c>
      <c r="G8" s="67">
        <f>'計算用(太陽光)'!G8</f>
        <v>27614.59</v>
      </c>
      <c r="H8" s="67">
        <f>'計算用(太陽光)'!H8</f>
        <v>10529.96</v>
      </c>
      <c r="I8" s="67">
        <f>'計算用(太陽光)'!I8</f>
        <v>5665.5</v>
      </c>
      <c r="J8" s="67">
        <f>'計算用(太陽光)'!J8</f>
        <v>18742.799000000003</v>
      </c>
    </row>
    <row r="9" spans="1:13" x14ac:dyDescent="0.25">
      <c r="A9" s="10" t="s">
        <v>16</v>
      </c>
      <c r="B9" s="67">
        <f>'計算用(太陽光)'!B9</f>
        <v>4683.4399999999996</v>
      </c>
      <c r="C9" s="67">
        <f>'計算用(太陽光)'!C9</f>
        <v>12981.893</v>
      </c>
      <c r="D9" s="67">
        <f>'計算用(太陽光)'!D9</f>
        <v>50106.303</v>
      </c>
      <c r="E9" s="67">
        <f>'計算用(太陽光)'!E9</f>
        <v>22923.949999999997</v>
      </c>
      <c r="F9" s="67">
        <f>'計算用(太陽光)'!F9</f>
        <v>5219.8090000000002</v>
      </c>
      <c r="G9" s="67">
        <f>'計算用(太陽光)'!G9</f>
        <v>23665.629999999997</v>
      </c>
      <c r="H9" s="67">
        <f>'計算用(太陽光)'!H9</f>
        <v>9401.89</v>
      </c>
      <c r="I9" s="67">
        <f>'計算用(太陽光)'!I9</f>
        <v>4852.8799999999992</v>
      </c>
      <c r="J9" s="67">
        <f>'計算用(太陽光)'!J9</f>
        <v>16083.418</v>
      </c>
    </row>
    <row r="10" spans="1:13" x14ac:dyDescent="0.25">
      <c r="A10" s="10" t="s">
        <v>17</v>
      </c>
      <c r="B10" s="67">
        <f>'計算用(太陽光)'!B10</f>
        <v>4720.9400000000005</v>
      </c>
      <c r="C10" s="67">
        <f>'計算用(太陽光)'!C10</f>
        <v>11373.371000000001</v>
      </c>
      <c r="D10" s="67">
        <f>'計算用(太陽光)'!D10</f>
        <v>41236.484000000004</v>
      </c>
      <c r="E10" s="67">
        <f>'計算用(太陽光)'!E10</f>
        <v>19507.54</v>
      </c>
      <c r="F10" s="67">
        <f>'計算用(太陽光)'!F10</f>
        <v>4459.5590000000002</v>
      </c>
      <c r="G10" s="67">
        <f>'計算用(太陽光)'!G10</f>
        <v>19333.219999999998</v>
      </c>
      <c r="H10" s="67">
        <f>'計算用(太陽光)'!H10</f>
        <v>7775.05</v>
      </c>
      <c r="I10" s="67">
        <f>'計算用(太陽光)'!I10</f>
        <v>4211.93</v>
      </c>
      <c r="J10" s="67">
        <f>'計算用(太陽光)'!J10</f>
        <v>13521.094999999999</v>
      </c>
    </row>
    <row r="11" spans="1:13" x14ac:dyDescent="0.25">
      <c r="A11" s="10" t="s">
        <v>18</v>
      </c>
      <c r="B11" s="67">
        <f>'計算用(太陽光)'!B11</f>
        <v>5374.28</v>
      </c>
      <c r="C11" s="67">
        <f>'計算用(太陽光)'!C11</f>
        <v>12775.347</v>
      </c>
      <c r="D11" s="67">
        <f>'計算用(太陽光)'!D11</f>
        <v>43323.765000000007</v>
      </c>
      <c r="E11" s="67">
        <f>'計算用(太陽光)'!E11</f>
        <v>19744.939999999999</v>
      </c>
      <c r="F11" s="67">
        <f>'計算用(太陽光)'!F11</f>
        <v>4908.5289999999995</v>
      </c>
      <c r="G11" s="67">
        <f>'計算用(太陽光)'!G11</f>
        <v>19572.13</v>
      </c>
      <c r="H11" s="67">
        <f>'計算用(太陽光)'!H11</f>
        <v>8439.75</v>
      </c>
      <c r="I11" s="67">
        <f>'計算用(太陽光)'!I11</f>
        <v>4223.3799999999992</v>
      </c>
      <c r="J11" s="67">
        <f>'計算用(太陽光)'!J11</f>
        <v>14069.698999999999</v>
      </c>
    </row>
    <row r="12" spans="1:13" x14ac:dyDescent="0.25">
      <c r="A12" s="10" t="s">
        <v>19</v>
      </c>
      <c r="B12" s="67">
        <f>'計算用(太陽光)'!B12</f>
        <v>5821.93</v>
      </c>
      <c r="C12" s="67">
        <f>'計算用(太陽光)'!C12</f>
        <v>14362.960000000001</v>
      </c>
      <c r="D12" s="67">
        <f>'計算用(太陽光)'!D12</f>
        <v>48121.777999999998</v>
      </c>
      <c r="E12" s="67">
        <f>'計算用(太陽光)'!E12</f>
        <v>22418.190000000002</v>
      </c>
      <c r="F12" s="67">
        <f>'計算用(太陽光)'!F12</f>
        <v>5692.7089999999998</v>
      </c>
      <c r="G12" s="67">
        <f>'計算用(太陽光)'!G12</f>
        <v>24027</v>
      </c>
      <c r="H12" s="67">
        <f>'計算用(太陽光)'!H12</f>
        <v>10228.470000000001</v>
      </c>
      <c r="I12" s="67">
        <f>'計算用(太陽光)'!I12</f>
        <v>5219.13</v>
      </c>
      <c r="J12" s="67">
        <f>'計算用(太陽光)'!J12</f>
        <v>17029.368000000002</v>
      </c>
    </row>
    <row r="13" spans="1:13" x14ac:dyDescent="0.25">
      <c r="A13" s="10" t="s">
        <v>20</v>
      </c>
      <c r="B13" s="67">
        <f>'計算用(太陽光)'!B13</f>
        <v>6027.61</v>
      </c>
      <c r="C13" s="67">
        <f>'計算用(太陽光)'!C13</f>
        <v>15070.370999999999</v>
      </c>
      <c r="D13" s="67">
        <f>'計算用(太陽光)'!D13</f>
        <v>52579.100999999995</v>
      </c>
      <c r="E13" s="67">
        <f>'計算用(太陽光)'!E13</f>
        <v>24317.34</v>
      </c>
      <c r="F13" s="67">
        <f>'計算用(太陽光)'!F13</f>
        <v>6201.5289999999995</v>
      </c>
      <c r="G13" s="67">
        <f>'計算用(太陽光)'!G13</f>
        <v>25366.07</v>
      </c>
      <c r="H13" s="67">
        <f>'計算用(太陽光)'!H13</f>
        <v>10469.25</v>
      </c>
      <c r="I13" s="67">
        <f>'計算用(太陽光)'!I13</f>
        <v>5219.13</v>
      </c>
      <c r="J13" s="67">
        <f>'計算用(太陽光)'!J13</f>
        <v>17769.507000000001</v>
      </c>
    </row>
    <row r="14" spans="1:13" x14ac:dyDescent="0.25">
      <c r="A14" s="10" t="s">
        <v>21</v>
      </c>
      <c r="B14" s="67">
        <f>'計算用(太陽光)'!B14</f>
        <v>5991.31</v>
      </c>
      <c r="C14" s="67">
        <f>'計算用(太陽光)'!C14</f>
        <v>15026.645999999999</v>
      </c>
      <c r="D14" s="67">
        <f>'計算用(太陽光)'!D14</f>
        <v>52579.737000000001</v>
      </c>
      <c r="E14" s="67">
        <f>'計算用(太陽光)'!E14</f>
        <v>24317.34</v>
      </c>
      <c r="F14" s="67">
        <f>'計算用(太陽光)'!F14</f>
        <v>6201.5289999999995</v>
      </c>
      <c r="G14" s="67">
        <f>'計算用(太陽光)'!G14</f>
        <v>25366.07</v>
      </c>
      <c r="H14" s="67">
        <f>'計算用(太陽光)'!H14</f>
        <v>10469.25</v>
      </c>
      <c r="I14" s="67">
        <f>'計算用(太陽光)'!I14</f>
        <v>5219.13</v>
      </c>
      <c r="J14" s="67">
        <f>'計算用(太陽光)'!J14</f>
        <v>17769.507000000001</v>
      </c>
    </row>
    <row r="15" spans="1:13" x14ac:dyDescent="0.25">
      <c r="A15" s="10" t="s">
        <v>22</v>
      </c>
      <c r="B15" s="67">
        <f>'計算用(太陽光)'!B15</f>
        <v>5483.16</v>
      </c>
      <c r="C15" s="67">
        <f>'計算用(太陽光)'!C15</f>
        <v>13526.371999999999</v>
      </c>
      <c r="D15" s="67">
        <f>'計算用(太陽光)'!D15</f>
        <v>46715.897000000004</v>
      </c>
      <c r="E15" s="67">
        <f>'計算用(太陽光)'!E15</f>
        <v>21282.83</v>
      </c>
      <c r="F15" s="67">
        <f>'計算用(太陽光)'!F15</f>
        <v>5411.3589999999995</v>
      </c>
      <c r="G15" s="67">
        <f>'計算用(太陽光)'!G15</f>
        <v>21624.9</v>
      </c>
      <c r="H15" s="67">
        <f>'計算用(太陽光)'!H15</f>
        <v>9106.4699999999993</v>
      </c>
      <c r="I15" s="67">
        <f>'計算用(太陽光)'!I15</f>
        <v>4509.5099999999993</v>
      </c>
      <c r="J15" s="67">
        <f>'計算用(太陽光)'!J15</f>
        <v>14944.33</v>
      </c>
    </row>
    <row r="16" spans="1:13" x14ac:dyDescent="0.25">
      <c r="B16" s="2"/>
      <c r="C16" s="2"/>
      <c r="D16" s="2"/>
      <c r="E16" s="2"/>
      <c r="F16" s="2"/>
      <c r="G16" s="2"/>
      <c r="H16" s="2"/>
      <c r="I16" s="2"/>
      <c r="J16" s="2"/>
      <c r="K16" s="2"/>
    </row>
    <row r="17" spans="1:30" x14ac:dyDescent="0.25">
      <c r="A17" s="1" t="s">
        <v>43</v>
      </c>
      <c r="B17" s="71">
        <f>'計算用(太陽光)'!B17</f>
        <v>174024.87910891091</v>
      </c>
      <c r="C17" s="2"/>
      <c r="D17" s="2"/>
      <c r="E17" s="2"/>
      <c r="F17" s="2"/>
      <c r="G17" s="2"/>
      <c r="H17" s="2"/>
      <c r="I17" s="2"/>
      <c r="J17" s="2"/>
      <c r="K17" s="2"/>
    </row>
    <row r="18" spans="1:30" x14ac:dyDescent="0.25">
      <c r="L18" s="12"/>
    </row>
    <row r="19" spans="1:30" x14ac:dyDescent="0.25">
      <c r="A19" s="1" t="s">
        <v>112</v>
      </c>
      <c r="B19" s="18" t="s">
        <v>46</v>
      </c>
      <c r="C19" s="10"/>
      <c r="D19" s="10"/>
      <c r="E19" s="10"/>
      <c r="F19" s="10"/>
      <c r="G19" s="10"/>
      <c r="H19" s="10"/>
      <c r="I19" s="10"/>
      <c r="J19" s="10"/>
      <c r="K19" s="10"/>
      <c r="N19" s="1" t="s">
        <v>65</v>
      </c>
    </row>
    <row r="20" spans="1:30" x14ac:dyDescent="0.25">
      <c r="A20" s="10" t="s">
        <v>11</v>
      </c>
      <c r="B20" s="53">
        <v>0.39902672910538373</v>
      </c>
      <c r="C20" s="53">
        <v>0.70765947112788108</v>
      </c>
      <c r="D20" s="53">
        <v>0.57244554228197964</v>
      </c>
      <c r="E20" s="53">
        <v>0.49459361232703475</v>
      </c>
      <c r="F20" s="53">
        <v>0.67465373851424659</v>
      </c>
      <c r="G20" s="53">
        <v>0.5130484961007129</v>
      </c>
      <c r="H20" s="53">
        <v>0.45054064317332637</v>
      </c>
      <c r="I20" s="53">
        <v>0.44523257850110687</v>
      </c>
      <c r="J20" s="53">
        <v>0.2932667505438572</v>
      </c>
      <c r="N20" s="66" t="e">
        <f>HLOOKUP('入力(水力)'!$E$13,$B$2:$J$31,ROW()-1,0)</f>
        <v>#N/A</v>
      </c>
    </row>
    <row r="21" spans="1:30" x14ac:dyDescent="0.25">
      <c r="A21" s="10" t="s">
        <v>12</v>
      </c>
      <c r="B21" s="53">
        <v>0.67442735162016987</v>
      </c>
      <c r="C21" s="53">
        <v>0.66948057084546675</v>
      </c>
      <c r="D21" s="53">
        <v>0.65956471888168577</v>
      </c>
      <c r="E21" s="53">
        <v>0.49945909890684809</v>
      </c>
      <c r="F21" s="53">
        <v>0.69916797895502314</v>
      </c>
      <c r="G21" s="53">
        <v>0.57306954312505987</v>
      </c>
      <c r="H21" s="53">
        <v>0.35602917815397656</v>
      </c>
      <c r="I21" s="53">
        <v>0.43627518493889017</v>
      </c>
      <c r="J21" s="53">
        <v>0.29471574965641312</v>
      </c>
      <c r="N21" s="66" t="e">
        <f>HLOOKUP('入力(水力)'!$E$13,$B$2:$J$31,ROW()-1,0)</f>
        <v>#N/A</v>
      </c>
    </row>
    <row r="22" spans="1:30" x14ac:dyDescent="0.25">
      <c r="A22" s="10" t="s">
        <v>13</v>
      </c>
      <c r="B22" s="53">
        <v>0.55108926832203076</v>
      </c>
      <c r="C22" s="53">
        <v>0.48825648579652542</v>
      </c>
      <c r="D22" s="53">
        <v>0.60793743918636012</v>
      </c>
      <c r="E22" s="53">
        <v>0.47885432382944187</v>
      </c>
      <c r="F22" s="53">
        <v>0.54707186027175947</v>
      </c>
      <c r="G22" s="53">
        <v>0.55922019715375215</v>
      </c>
      <c r="H22" s="53">
        <v>0.35570077199864497</v>
      </c>
      <c r="I22" s="53">
        <v>0.53551944452543643</v>
      </c>
      <c r="J22" s="53">
        <v>0.40172729822182113</v>
      </c>
      <c r="N22" s="66" t="e">
        <f>HLOOKUP('入力(水力)'!$E$13,$B$2:$J$31,ROW()-1,0)</f>
        <v>#N/A</v>
      </c>
    </row>
    <row r="23" spans="1:30" x14ac:dyDescent="0.25">
      <c r="A23" s="10" t="s">
        <v>14</v>
      </c>
      <c r="B23" s="53">
        <v>0.38072867617059719</v>
      </c>
      <c r="C23" s="53">
        <v>0.45240161271679447</v>
      </c>
      <c r="D23" s="53">
        <v>0.5636333687487638</v>
      </c>
      <c r="E23" s="53">
        <v>0.50876347659786036</v>
      </c>
      <c r="F23" s="53">
        <v>0.52551572479125364</v>
      </c>
      <c r="G23" s="53">
        <v>0.58346833458281899</v>
      </c>
      <c r="H23" s="53">
        <v>0.43087574540671408</v>
      </c>
      <c r="I23" s="53">
        <v>0.58836869027625027</v>
      </c>
      <c r="J23" s="53">
        <v>0.40280682788642924</v>
      </c>
      <c r="N23" s="66" t="e">
        <f>HLOOKUP('入力(水力)'!$E$13,$B$2:$J$31,ROW()-1,0)</f>
        <v>#N/A</v>
      </c>
    </row>
    <row r="24" spans="1:30" x14ac:dyDescent="0.25">
      <c r="A24" s="10" t="s">
        <v>15</v>
      </c>
      <c r="B24" s="53">
        <v>0.40643381355835584</v>
      </c>
      <c r="C24" s="53">
        <v>0.40008090809664498</v>
      </c>
      <c r="D24" s="53">
        <v>0.53449969077810711</v>
      </c>
      <c r="E24" s="53">
        <v>0.4410307219037034</v>
      </c>
      <c r="F24" s="53">
        <v>0.4386811786532212</v>
      </c>
      <c r="G24" s="53">
        <v>0.48346524141360681</v>
      </c>
      <c r="H24" s="53">
        <v>0.33731326951175072</v>
      </c>
      <c r="I24" s="53">
        <v>0.50016430141233637</v>
      </c>
      <c r="J24" s="53">
        <v>0.4033138584743074</v>
      </c>
      <c r="N24" s="66" t="e">
        <f>HLOOKUP('入力(水力)'!$E$13,$B$2:$J$31,ROW()-1,0)</f>
        <v>#N/A</v>
      </c>
    </row>
    <row r="25" spans="1:30" x14ac:dyDescent="0.25">
      <c r="A25" s="10" t="s">
        <v>16</v>
      </c>
      <c r="B25" s="53">
        <v>0.34157966831506009</v>
      </c>
      <c r="C25" s="53">
        <v>0.37432908363592871</v>
      </c>
      <c r="D25" s="53">
        <v>0.51613918247963386</v>
      </c>
      <c r="E25" s="53">
        <v>0.43437959625839828</v>
      </c>
      <c r="F25" s="53">
        <v>0.38313071050159275</v>
      </c>
      <c r="G25" s="53">
        <v>0.43190970017442271</v>
      </c>
      <c r="H25" s="53">
        <v>0.34093904479281167</v>
      </c>
      <c r="I25" s="53">
        <v>0.50275899969088789</v>
      </c>
      <c r="J25" s="53">
        <v>0.36569063429072424</v>
      </c>
      <c r="N25" s="66" t="e">
        <f>HLOOKUP('入力(水力)'!$E$13,$B$2:$J$31,ROW()-1,0)</f>
        <v>#N/A</v>
      </c>
    </row>
    <row r="26" spans="1:30" x14ac:dyDescent="0.25">
      <c r="A26" s="10" t="s">
        <v>17</v>
      </c>
      <c r="B26" s="53">
        <v>0.31683989883896707</v>
      </c>
      <c r="C26" s="53">
        <v>0.30183241636904007</v>
      </c>
      <c r="D26" s="53">
        <v>0.43124426989712261</v>
      </c>
      <c r="E26" s="53">
        <v>0.37265812910740209</v>
      </c>
      <c r="F26" s="53">
        <v>0.31233284876824102</v>
      </c>
      <c r="G26" s="53">
        <v>0.33455876944283708</v>
      </c>
      <c r="H26" s="53">
        <v>0.24850408831899659</v>
      </c>
      <c r="I26" s="53">
        <v>0.37264725866931236</v>
      </c>
      <c r="J26" s="53">
        <v>0.28686203424365159</v>
      </c>
      <c r="N26" s="66" t="e">
        <f>HLOOKUP('入力(水力)'!$E$13,$B$2:$J$31,ROW()-1,0)</f>
        <v>#N/A</v>
      </c>
    </row>
    <row r="27" spans="1:30" x14ac:dyDescent="0.25">
      <c r="A27" s="10" t="s">
        <v>18</v>
      </c>
      <c r="B27" s="53">
        <v>0.30708864096979172</v>
      </c>
      <c r="C27" s="53">
        <v>0.41679272992637756</v>
      </c>
      <c r="D27" s="53">
        <v>0.37688552088213639</v>
      </c>
      <c r="E27" s="53">
        <v>0.31206786584338347</v>
      </c>
      <c r="F27" s="53">
        <v>0.34105568563495869</v>
      </c>
      <c r="G27" s="53">
        <v>0.29775454482418218</v>
      </c>
      <c r="H27" s="53">
        <v>0.17112411110429901</v>
      </c>
      <c r="I27" s="53">
        <v>0.24811712538838229</v>
      </c>
      <c r="J27" s="53">
        <v>0.24386454126906171</v>
      </c>
      <c r="N27" s="66" t="e">
        <f>HLOOKUP('入力(水力)'!$E$13,$B$2:$J$31,ROW()-1,0)</f>
        <v>#N/A</v>
      </c>
    </row>
    <row r="28" spans="1:30" x14ac:dyDescent="0.25">
      <c r="A28" s="10" t="s">
        <v>19</v>
      </c>
      <c r="B28" s="53">
        <v>0.31105566860620576</v>
      </c>
      <c r="C28" s="53">
        <v>0.47265936086827043</v>
      </c>
      <c r="D28" s="53">
        <v>0.3755438409233619</v>
      </c>
      <c r="E28" s="53">
        <v>0.29835212491199614</v>
      </c>
      <c r="F28" s="53">
        <v>0.40163893918607213</v>
      </c>
      <c r="G28" s="53">
        <v>0.33729163373270815</v>
      </c>
      <c r="H28" s="53">
        <v>0.25625128746696912</v>
      </c>
      <c r="I28" s="53">
        <v>0.24128455283556027</v>
      </c>
      <c r="J28" s="53">
        <v>0.24071976600491996</v>
      </c>
      <c r="N28" s="66" t="e">
        <f>HLOOKUP('入力(水力)'!$E$13,$B$2:$J$31,ROW()-1,0)</f>
        <v>#N/A</v>
      </c>
    </row>
    <row r="29" spans="1:30" x14ac:dyDescent="0.25">
      <c r="A29" s="10" t="s">
        <v>20</v>
      </c>
      <c r="B29" s="53">
        <v>0.2595532830332265</v>
      </c>
      <c r="C29" s="53">
        <v>0.38796338688446169</v>
      </c>
      <c r="D29" s="53">
        <v>0.33634468831958597</v>
      </c>
      <c r="E29" s="53">
        <v>0.25211167620037001</v>
      </c>
      <c r="F29" s="53">
        <v>0.32949770925773431</v>
      </c>
      <c r="G29" s="53">
        <v>0.33419813282730804</v>
      </c>
      <c r="H29" s="53">
        <v>0.31430996253360666</v>
      </c>
      <c r="I29" s="53">
        <v>0.22768372323822508</v>
      </c>
      <c r="J29" s="53">
        <v>0.2141368094102809</v>
      </c>
      <c r="N29" s="66" t="e">
        <f>HLOOKUP('入力(水力)'!$E$13,$B$2:$J$31,ROW()-1,0)</f>
        <v>#N/A</v>
      </c>
    </row>
    <row r="30" spans="1:30" x14ac:dyDescent="0.25">
      <c r="A30" s="10" t="s">
        <v>21</v>
      </c>
      <c r="B30" s="53">
        <v>0.25302574068815292</v>
      </c>
      <c r="C30" s="53">
        <v>0.39746881714657634</v>
      </c>
      <c r="D30" s="53">
        <v>0.30359414965466042</v>
      </c>
      <c r="E30" s="53">
        <v>0.25504483512312842</v>
      </c>
      <c r="F30" s="53">
        <v>0.32468250864370418</v>
      </c>
      <c r="G30" s="53">
        <v>0.35615194066117012</v>
      </c>
      <c r="H30" s="53">
        <v>0.3905842022515581</v>
      </c>
      <c r="I30" s="53">
        <v>0.32875337093570522</v>
      </c>
      <c r="J30" s="53">
        <v>0.23671586370346262</v>
      </c>
      <c r="N30" s="66" t="e">
        <f>HLOOKUP('入力(水力)'!$E$13,$B$2:$J$31,ROW()-1,0)</f>
        <v>#N/A</v>
      </c>
      <c r="Q30" s="1" t="s">
        <v>76</v>
      </c>
    </row>
    <row r="31" spans="1:30" x14ac:dyDescent="0.25">
      <c r="A31" s="10" t="s">
        <v>22</v>
      </c>
      <c r="B31" s="53">
        <v>0.25252360854971995</v>
      </c>
      <c r="C31" s="53">
        <v>0.52886811503172371</v>
      </c>
      <c r="D31" s="53">
        <v>0.38460182587912001</v>
      </c>
      <c r="E31" s="53">
        <v>0.36381514697668765</v>
      </c>
      <c r="F31" s="53">
        <v>0.46534363675601942</v>
      </c>
      <c r="G31" s="53">
        <v>0.41908465230361441</v>
      </c>
      <c r="H31" s="53">
        <v>0.50522651965239473</v>
      </c>
      <c r="I31" s="53">
        <v>0.48180089248274</v>
      </c>
      <c r="J31" s="53">
        <v>0.29034815754017818</v>
      </c>
      <c r="N31" s="66" t="e">
        <f>HLOOKUP('入力(水力)'!$E$13,$B$2:$J$31,ROW()-1,0)</f>
        <v>#N/A</v>
      </c>
      <c r="Z31" s="10" t="s">
        <v>35</v>
      </c>
    </row>
    <row r="32" spans="1:30" x14ac:dyDescent="0.25">
      <c r="A32" s="135"/>
      <c r="B32" s="136"/>
      <c r="C32" s="136"/>
      <c r="D32" s="136"/>
      <c r="E32" s="136"/>
      <c r="F32" s="136"/>
      <c r="G32" s="136"/>
      <c r="H32" s="136"/>
      <c r="I32" s="136"/>
      <c r="J32" s="136"/>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72">
        <f>IF('入力(水力)'!$E$13=B$2,B20*'入力(水力)'!$E$15/1000,0)</f>
        <v>0</v>
      </c>
      <c r="C34" s="72">
        <f>IF('入力(水力)'!$E$13=C$2,C20*'入力(水力)'!$E$15/1000,0)</f>
        <v>0</v>
      </c>
      <c r="D34" s="72">
        <f>IF('入力(水力)'!$E$13=D$2,D20*'入力(水力)'!$E$15/1000,0)</f>
        <v>0</v>
      </c>
      <c r="E34" s="72">
        <f>IF('入力(水力)'!$E$13=E$2,E20*'入力(水力)'!$E$15/1000,0)</f>
        <v>0</v>
      </c>
      <c r="F34" s="72">
        <f>IF('入力(水力)'!$E$13=F$2,F20*'入力(水力)'!$E$15/1000,0)</f>
        <v>0</v>
      </c>
      <c r="G34" s="72">
        <f>IF('入力(水力)'!$E$13=G$2,G20*'入力(水力)'!$E$15/1000,0)</f>
        <v>0</v>
      </c>
      <c r="H34" s="72">
        <f>IF('入力(水力)'!$E$13=H$2,H20*'入力(水力)'!$E$15/1000,0)</f>
        <v>0</v>
      </c>
      <c r="I34" s="72">
        <f>IF('入力(水力)'!$E$13=I$2,I20*'入力(水力)'!$E$15/1000,0)</f>
        <v>0</v>
      </c>
      <c r="J34" s="73">
        <f>IF('入力(水力)'!$E$13=J$2,J20*'入力(水力)'!$E$15/1000,0)</f>
        <v>0</v>
      </c>
      <c r="K34" s="74">
        <f>SUM(B34:J34)</f>
        <v>0</v>
      </c>
      <c r="L34" s="75">
        <f>MIN($K$34:$K$45)</f>
        <v>0</v>
      </c>
      <c r="N34" s="64">
        <f>K34*1000</f>
        <v>0</v>
      </c>
      <c r="Q34" s="10" t="s">
        <v>11</v>
      </c>
      <c r="R34" s="54">
        <f>IF('入力(水力)'!$E$13=B$2,B20*'入力(水力)'!$E$23/1000,0)</f>
        <v>0</v>
      </c>
      <c r="S34" s="54">
        <f>IF('入力(水力)'!$E$13=C$2,C20*'入力(水力)'!$E$23/1000,0)</f>
        <v>0</v>
      </c>
      <c r="T34" s="54">
        <f>IF('入力(水力)'!$E$13=D$2,D20*'入力(水力)'!$E$23/1000,0)</f>
        <v>0</v>
      </c>
      <c r="U34" s="54">
        <f>IF('入力(水力)'!$E$13=E$2,E20*'入力(水力)'!$E$23/1000,0)</f>
        <v>0</v>
      </c>
      <c r="V34" s="54">
        <f>IF('入力(水力)'!$E$13=F$2,F20*'入力(水力)'!$E$23/1000,0)</f>
        <v>0</v>
      </c>
      <c r="W34" s="54">
        <f>IF('入力(水力)'!$E$13=G$2,G20*'入力(水力)'!$E$23/1000,0)</f>
        <v>0</v>
      </c>
      <c r="X34" s="54">
        <f>IF('入力(水力)'!$E$13=H$2,H20*'入力(水力)'!$E$23/1000,0)</f>
        <v>0</v>
      </c>
      <c r="Y34" s="54">
        <f>IF('入力(水力)'!$E$13=I$2,I20*'入力(水力)'!$E$23/1000,0)</f>
        <v>0</v>
      </c>
      <c r="Z34" s="55">
        <f>IF('入力(水力)'!$E$13=J$2,J20*'入力(水力)'!$E$23/1000,0)</f>
        <v>0</v>
      </c>
      <c r="AA34" s="56">
        <f>SUM(R34:Z34)</f>
        <v>0</v>
      </c>
      <c r="AB34" s="57">
        <f>MIN($AA$34:$AA$45)</f>
        <v>0</v>
      </c>
      <c r="AD34" s="64">
        <f>AA34*1000</f>
        <v>0</v>
      </c>
    </row>
    <row r="35" spans="1:30" x14ac:dyDescent="0.25">
      <c r="A35" s="10" t="s">
        <v>12</v>
      </c>
      <c r="B35" s="72">
        <f>IF('入力(水力)'!$E$13=B$2,B21*'入力(水力)'!$E$15/1000,0)</f>
        <v>0</v>
      </c>
      <c r="C35" s="72">
        <f>IF('入力(水力)'!$E$13=C$2,C21*'入力(水力)'!$E$15/1000,0)</f>
        <v>0</v>
      </c>
      <c r="D35" s="72">
        <f>IF('入力(水力)'!$E$13=D$2,D21*'入力(水力)'!$E$15/1000,0)</f>
        <v>0</v>
      </c>
      <c r="E35" s="72">
        <f>IF('入力(水力)'!$E$13=E$2,E21*'入力(水力)'!$E$15/1000,0)</f>
        <v>0</v>
      </c>
      <c r="F35" s="72">
        <f>IF('入力(水力)'!$E$13=F$2,F21*'入力(水力)'!$E$15/1000,0)</f>
        <v>0</v>
      </c>
      <c r="G35" s="72">
        <f>IF('入力(水力)'!$E$13=G$2,G21*'入力(水力)'!$E$15/1000,0)</f>
        <v>0</v>
      </c>
      <c r="H35" s="72">
        <f>IF('入力(水力)'!$E$13=H$2,H21*'入力(水力)'!$E$15/1000,0)</f>
        <v>0</v>
      </c>
      <c r="I35" s="72">
        <f>IF('入力(水力)'!$E$13=I$2,I21*'入力(水力)'!$E$15/1000,0)</f>
        <v>0</v>
      </c>
      <c r="J35" s="73">
        <f>IF('入力(水力)'!$E$13=J$2,J21*'入力(水力)'!$E$15/1000,0)</f>
        <v>0</v>
      </c>
      <c r="K35" s="74">
        <f t="shared" ref="K35:K45" si="0">SUM(B35:J35)</f>
        <v>0</v>
      </c>
      <c r="L35" s="75">
        <f t="shared" ref="L35:L45" si="1">MIN($K$34:$K$45)</f>
        <v>0</v>
      </c>
      <c r="N35" s="64">
        <f>K35*1000</f>
        <v>0</v>
      </c>
      <c r="Q35" s="10" t="s">
        <v>12</v>
      </c>
      <c r="R35" s="54">
        <f>IF('入力(水力)'!$E$13=B$2,B21*'入力(水力)'!$F$23/1000,0)</f>
        <v>0</v>
      </c>
      <c r="S35" s="54">
        <f>IF('入力(水力)'!$E$13=C$2,C21*'入力(水力)'!$F$23/1000,0)</f>
        <v>0</v>
      </c>
      <c r="T35" s="54">
        <f>IF('入力(水力)'!$E$13=D$2,D21*'入力(水力)'!$F$23/1000,0)</f>
        <v>0</v>
      </c>
      <c r="U35" s="54">
        <f>IF('入力(水力)'!$E$13=E$2,E21*'入力(水力)'!$F$23/1000,0)</f>
        <v>0</v>
      </c>
      <c r="V35" s="54">
        <f>IF('入力(水力)'!$E$13=F$2,F21*'入力(水力)'!$F$23/1000,0)</f>
        <v>0</v>
      </c>
      <c r="W35" s="54">
        <f>IF('入力(水力)'!$E$13=G$2,G21*'入力(水力)'!$F$23/1000,0)</f>
        <v>0</v>
      </c>
      <c r="X35" s="54">
        <f>IF('入力(水力)'!$E$13=H$2,H21*'入力(水力)'!$F$23/1000,0)</f>
        <v>0</v>
      </c>
      <c r="Y35" s="54">
        <f>IF('入力(水力)'!$E$13=I$2,I21*'入力(水力)'!$F$23/1000,0)</f>
        <v>0</v>
      </c>
      <c r="Z35" s="55">
        <f>IF('入力(水力)'!$E$13=J$2,J21*'入力(水力)'!$F$23/1000,0)</f>
        <v>0</v>
      </c>
      <c r="AA35" s="56">
        <f t="shared" ref="AA35:AA44" si="2">SUM(R35:Z35)</f>
        <v>0</v>
      </c>
      <c r="AB35" s="57">
        <f t="shared" ref="AB35:AB45" si="3">MIN($AA$34:$AA$45)</f>
        <v>0</v>
      </c>
      <c r="AD35" s="64">
        <f t="shared" ref="AD35:AD44" si="4">AA35*1000</f>
        <v>0</v>
      </c>
    </row>
    <row r="36" spans="1:30" x14ac:dyDescent="0.25">
      <c r="A36" s="10" t="s">
        <v>13</v>
      </c>
      <c r="B36" s="72">
        <f>IF('入力(水力)'!$E$13=B$2,B22*'入力(水力)'!$E$15/1000,0)</f>
        <v>0</v>
      </c>
      <c r="C36" s="72">
        <f>IF('入力(水力)'!$E$13=C$2,C22*'入力(水力)'!$E$15/1000,0)</f>
        <v>0</v>
      </c>
      <c r="D36" s="72">
        <f>IF('入力(水力)'!$E$13=D$2,D22*'入力(水力)'!$E$15/1000,0)</f>
        <v>0</v>
      </c>
      <c r="E36" s="72">
        <f>IF('入力(水力)'!$E$13=E$2,E22*'入力(水力)'!$E$15/1000,0)</f>
        <v>0</v>
      </c>
      <c r="F36" s="72">
        <f>IF('入力(水力)'!$E$13=F$2,F22*'入力(水力)'!$E$15/1000,0)</f>
        <v>0</v>
      </c>
      <c r="G36" s="72">
        <f>IF('入力(水力)'!$E$13=G$2,G22*'入力(水力)'!$E$15/1000,0)</f>
        <v>0</v>
      </c>
      <c r="H36" s="72">
        <f>IF('入力(水力)'!$E$13=H$2,H22*'入力(水力)'!$E$15/1000,0)</f>
        <v>0</v>
      </c>
      <c r="I36" s="72">
        <f>IF('入力(水力)'!$E$13=I$2,I22*'入力(水力)'!$E$15/1000,0)</f>
        <v>0</v>
      </c>
      <c r="J36" s="73">
        <f>IF('入力(水力)'!$E$13=J$2,J22*'入力(水力)'!$E$15/1000,0)</f>
        <v>0</v>
      </c>
      <c r="K36" s="74">
        <f t="shared" si="0"/>
        <v>0</v>
      </c>
      <c r="L36" s="75">
        <f t="shared" si="1"/>
        <v>0</v>
      </c>
      <c r="N36" s="64">
        <f t="shared" ref="N36:N45" si="5">K36*1000</f>
        <v>0</v>
      </c>
      <c r="Q36" s="10" t="s">
        <v>13</v>
      </c>
      <c r="R36" s="54">
        <f>IF('入力(水力)'!$E$13=B$2,B22*'入力(水力)'!$G$23/1000,0)</f>
        <v>0</v>
      </c>
      <c r="S36" s="54">
        <f>IF('入力(水力)'!$E$13=C$2,C22*'入力(水力)'!$G$23/1000,0)</f>
        <v>0</v>
      </c>
      <c r="T36" s="54">
        <f>IF('入力(水力)'!$E$13=D$2,D22*'入力(水力)'!$G$23/1000,0)</f>
        <v>0</v>
      </c>
      <c r="U36" s="54">
        <f>IF('入力(水力)'!$E$13=E$2,E22*'入力(水力)'!$G$23/1000,0)</f>
        <v>0</v>
      </c>
      <c r="V36" s="54">
        <f>IF('入力(水力)'!$E$13=F$2,F22*'入力(水力)'!$G$23/1000,0)</f>
        <v>0</v>
      </c>
      <c r="W36" s="54">
        <f>IF('入力(水力)'!$E$13=G$2,G22*'入力(水力)'!$G$23/1000,0)</f>
        <v>0</v>
      </c>
      <c r="X36" s="54">
        <f>IF('入力(水力)'!$E$13=H$2,H22*'入力(水力)'!$G$23/1000,0)</f>
        <v>0</v>
      </c>
      <c r="Y36" s="54">
        <f>IF('入力(水力)'!$E$13=I$2,I22*'入力(水力)'!$G$23/1000,0)</f>
        <v>0</v>
      </c>
      <c r="Z36" s="55">
        <f>IF('入力(水力)'!$E$13=J$2,J22*'入力(水力)'!$G$23/1000,0)</f>
        <v>0</v>
      </c>
      <c r="AA36" s="56">
        <f>SUM(R36:Z36)</f>
        <v>0</v>
      </c>
      <c r="AB36" s="57">
        <f t="shared" si="3"/>
        <v>0</v>
      </c>
      <c r="AD36" s="64">
        <f t="shared" si="4"/>
        <v>0</v>
      </c>
    </row>
    <row r="37" spans="1:30" x14ac:dyDescent="0.25">
      <c r="A37" s="10" t="s">
        <v>14</v>
      </c>
      <c r="B37" s="72">
        <f>IF('入力(水力)'!$E$13=B$2,B23*'入力(水力)'!$E$15/1000,0)</f>
        <v>0</v>
      </c>
      <c r="C37" s="72">
        <f>IF('入力(水力)'!$E$13=C$2,C23*'入力(水力)'!$E$15/1000,0)</f>
        <v>0</v>
      </c>
      <c r="D37" s="72">
        <f>IF('入力(水力)'!$E$13=D$2,D23*'入力(水力)'!$E$15/1000,0)</f>
        <v>0</v>
      </c>
      <c r="E37" s="72">
        <f>IF('入力(水力)'!$E$13=E$2,E23*'入力(水力)'!$E$15/1000,0)</f>
        <v>0</v>
      </c>
      <c r="F37" s="72">
        <f>IF('入力(水力)'!$E$13=F$2,F23*'入力(水力)'!$E$15/1000,0)</f>
        <v>0</v>
      </c>
      <c r="G37" s="72">
        <f>IF('入力(水力)'!$E$13=G$2,G23*'入力(水力)'!$E$15/1000,0)</f>
        <v>0</v>
      </c>
      <c r="H37" s="72">
        <f>IF('入力(水力)'!$E$13=H$2,H23*'入力(水力)'!$E$15/1000,0)</f>
        <v>0</v>
      </c>
      <c r="I37" s="72">
        <f>IF('入力(水力)'!$E$13=I$2,I23*'入力(水力)'!$E$15/1000,0)</f>
        <v>0</v>
      </c>
      <c r="J37" s="73">
        <f>IF('入力(水力)'!$E$13=J$2,J23*'入力(水力)'!$E$15/1000,0)</f>
        <v>0</v>
      </c>
      <c r="K37" s="74">
        <f t="shared" si="0"/>
        <v>0</v>
      </c>
      <c r="L37" s="75">
        <f t="shared" si="1"/>
        <v>0</v>
      </c>
      <c r="N37" s="64">
        <f t="shared" si="5"/>
        <v>0</v>
      </c>
      <c r="Q37" s="10" t="s">
        <v>14</v>
      </c>
      <c r="R37" s="54">
        <f>IF('入力(水力)'!$E$13=B$2,B23*'入力(水力)'!$H$23/1000,0)</f>
        <v>0</v>
      </c>
      <c r="S37" s="54">
        <f>IF('入力(水力)'!$E$13=C$2,C23*'入力(水力)'!$H$23/1000,0)</f>
        <v>0</v>
      </c>
      <c r="T37" s="54">
        <f>IF('入力(水力)'!$E$13=D$2,D23*'入力(水力)'!$H$23/1000,0)</f>
        <v>0</v>
      </c>
      <c r="U37" s="54">
        <f>IF('入力(水力)'!$E$13=E$2,E23*'入力(水力)'!$H$23/1000,0)</f>
        <v>0</v>
      </c>
      <c r="V37" s="54">
        <f>IF('入力(水力)'!$E$13=F$2,F23*'入力(水力)'!$H$23/1000,0)</f>
        <v>0</v>
      </c>
      <c r="W37" s="54">
        <f>IF('入力(水力)'!$E$13=G$2,G23*'入力(水力)'!$H$23/1000,0)</f>
        <v>0</v>
      </c>
      <c r="X37" s="54">
        <f>IF('入力(水力)'!$E$13=H$2,H23*'入力(水力)'!$H$23/1000,0)</f>
        <v>0</v>
      </c>
      <c r="Y37" s="54">
        <f>IF('入力(水力)'!$E$13=I$2,I23*'入力(水力)'!$H$23/1000,0)</f>
        <v>0</v>
      </c>
      <c r="Z37" s="55">
        <f>IF('入力(水力)'!$E$13=J$2,J23*'入力(水力)'!$H$23/1000,0)</f>
        <v>0</v>
      </c>
      <c r="AA37" s="56">
        <f t="shared" si="2"/>
        <v>0</v>
      </c>
      <c r="AB37" s="57">
        <f t="shared" si="3"/>
        <v>0</v>
      </c>
      <c r="AD37" s="64">
        <f t="shared" si="4"/>
        <v>0</v>
      </c>
    </row>
    <row r="38" spans="1:30" x14ac:dyDescent="0.25">
      <c r="A38" s="10" t="s">
        <v>15</v>
      </c>
      <c r="B38" s="72">
        <f>IF('入力(水力)'!$E$13=B$2,B24*'入力(水力)'!$E$15/1000,0)</f>
        <v>0</v>
      </c>
      <c r="C38" s="72">
        <f>IF('入力(水力)'!$E$13=C$2,C24*'入力(水力)'!$E$15/1000,0)</f>
        <v>0</v>
      </c>
      <c r="D38" s="72">
        <f>IF('入力(水力)'!$E$13=D$2,D24*'入力(水力)'!$E$15/1000,0)</f>
        <v>0</v>
      </c>
      <c r="E38" s="72">
        <f>IF('入力(水力)'!$E$13=E$2,E24*'入力(水力)'!$E$15/1000,0)</f>
        <v>0</v>
      </c>
      <c r="F38" s="72">
        <f>IF('入力(水力)'!$E$13=F$2,F24*'入力(水力)'!$E$15/1000,0)</f>
        <v>0</v>
      </c>
      <c r="G38" s="72">
        <f>IF('入力(水力)'!$E$13=G$2,G24*'入力(水力)'!$E$15/1000,0)</f>
        <v>0</v>
      </c>
      <c r="H38" s="72">
        <f>IF('入力(水力)'!$E$13=H$2,H24*'入力(水力)'!$E$15/1000,0)</f>
        <v>0</v>
      </c>
      <c r="I38" s="72">
        <f>IF('入力(水力)'!$E$13=I$2,I24*'入力(水力)'!$E$15/1000,0)</f>
        <v>0</v>
      </c>
      <c r="J38" s="73">
        <f>IF('入力(水力)'!$E$13=J$2,J24*'入力(水力)'!$E$15/1000,0)</f>
        <v>0</v>
      </c>
      <c r="K38" s="74">
        <f t="shared" si="0"/>
        <v>0</v>
      </c>
      <c r="L38" s="75">
        <f t="shared" si="1"/>
        <v>0</v>
      </c>
      <c r="N38" s="64">
        <f t="shared" si="5"/>
        <v>0</v>
      </c>
      <c r="Q38" s="10" t="s">
        <v>15</v>
      </c>
      <c r="R38" s="54">
        <f>IF('入力(水力)'!$E$13=B$2,B24*'入力(水力)'!$I$23/1000,0)</f>
        <v>0</v>
      </c>
      <c r="S38" s="54">
        <f>IF('入力(水力)'!$E$13=C$2,C24*'入力(水力)'!$I$23/1000,0)</f>
        <v>0</v>
      </c>
      <c r="T38" s="54">
        <f>IF('入力(水力)'!$E$13=D$2,D24*'入力(水力)'!$I$23/1000,0)</f>
        <v>0</v>
      </c>
      <c r="U38" s="54">
        <f>IF('入力(水力)'!$E$13=E$2,E24*'入力(水力)'!$I$23/1000,0)</f>
        <v>0</v>
      </c>
      <c r="V38" s="54">
        <f>IF('入力(水力)'!$E$13=F$2,F24*'入力(水力)'!$I$23/1000,0)</f>
        <v>0</v>
      </c>
      <c r="W38" s="54">
        <f>IF('入力(水力)'!$E$13=G$2,G24*'入力(水力)'!$I$23/1000,0)</f>
        <v>0</v>
      </c>
      <c r="X38" s="54">
        <f>IF('入力(水力)'!$E$13=H$2,H24*'入力(水力)'!$I$23/1000,0)</f>
        <v>0</v>
      </c>
      <c r="Y38" s="54">
        <f>IF('入力(水力)'!$E$13=I$2,I24*'入力(水力)'!$I$23/1000,0)</f>
        <v>0</v>
      </c>
      <c r="Z38" s="55">
        <f>IF('入力(水力)'!$E$13=J$2,J24*'入力(水力)'!$I$23/1000,0)</f>
        <v>0</v>
      </c>
      <c r="AA38" s="56">
        <f t="shared" si="2"/>
        <v>0</v>
      </c>
      <c r="AB38" s="57">
        <f t="shared" si="3"/>
        <v>0</v>
      </c>
      <c r="AD38" s="64">
        <f t="shared" si="4"/>
        <v>0</v>
      </c>
    </row>
    <row r="39" spans="1:30" x14ac:dyDescent="0.25">
      <c r="A39" s="10" t="s">
        <v>16</v>
      </c>
      <c r="B39" s="72">
        <f>IF('入力(水力)'!$E$13=B$2,B25*'入力(水力)'!$E$15/1000,0)</f>
        <v>0</v>
      </c>
      <c r="C39" s="72">
        <f>IF('入力(水力)'!$E$13=C$2,C25*'入力(水力)'!$E$15/1000,0)</f>
        <v>0</v>
      </c>
      <c r="D39" s="72">
        <f>IF('入力(水力)'!$E$13=D$2,D25*'入力(水力)'!$E$15/1000,0)</f>
        <v>0</v>
      </c>
      <c r="E39" s="72">
        <f>IF('入力(水力)'!$E$13=E$2,E25*'入力(水力)'!$E$15/1000,0)</f>
        <v>0</v>
      </c>
      <c r="F39" s="72">
        <f>IF('入力(水力)'!$E$13=F$2,F25*'入力(水力)'!$E$15/1000,0)</f>
        <v>0</v>
      </c>
      <c r="G39" s="72">
        <f>IF('入力(水力)'!$E$13=G$2,G25*'入力(水力)'!$E$15/1000,0)</f>
        <v>0</v>
      </c>
      <c r="H39" s="72">
        <f>IF('入力(水力)'!$E$13=H$2,H25*'入力(水力)'!$E$15/1000,0)</f>
        <v>0</v>
      </c>
      <c r="I39" s="72">
        <f>IF('入力(水力)'!$E$13=I$2,I25*'入力(水力)'!$E$15/1000,0)</f>
        <v>0</v>
      </c>
      <c r="J39" s="73">
        <f>IF('入力(水力)'!$E$13=J$2,J25*'入力(水力)'!$E$15/1000,0)</f>
        <v>0</v>
      </c>
      <c r="K39" s="74">
        <f t="shared" si="0"/>
        <v>0</v>
      </c>
      <c r="L39" s="75">
        <f t="shared" si="1"/>
        <v>0</v>
      </c>
      <c r="N39" s="64">
        <f t="shared" si="5"/>
        <v>0</v>
      </c>
      <c r="Q39" s="10" t="s">
        <v>16</v>
      </c>
      <c r="R39" s="54">
        <f>IF('入力(水力)'!$E$13=B$2,B25*'入力(水力)'!$J$23/1000,0)</f>
        <v>0</v>
      </c>
      <c r="S39" s="54">
        <f>IF('入力(水力)'!$E$13=C$2,C25*'入力(水力)'!$J$23/1000,0)</f>
        <v>0</v>
      </c>
      <c r="T39" s="54">
        <f>IF('入力(水力)'!$E$13=D$2,D25*'入力(水力)'!$J$23/1000,0)</f>
        <v>0</v>
      </c>
      <c r="U39" s="54">
        <f>IF('入力(水力)'!$E$13=E$2,E25*'入力(水力)'!$J$23/1000,0)</f>
        <v>0</v>
      </c>
      <c r="V39" s="54">
        <f>IF('入力(水力)'!$E$13=F$2,F25*'入力(水力)'!$J$23/1000,0)</f>
        <v>0</v>
      </c>
      <c r="W39" s="54">
        <f>IF('入力(水力)'!$E$13=G$2,G25*'入力(水力)'!$J$23/1000,0)</f>
        <v>0</v>
      </c>
      <c r="X39" s="54">
        <f>IF('入力(水力)'!$E$13=H$2,H25*'入力(水力)'!$J$23/1000,0)</f>
        <v>0</v>
      </c>
      <c r="Y39" s="54">
        <f>IF('入力(水力)'!$E$13=I$2,I25*'入力(水力)'!$J$23/1000,0)</f>
        <v>0</v>
      </c>
      <c r="Z39" s="55">
        <f>IF('入力(水力)'!$E$13=J$2,J25*'入力(水力)'!$J$23/1000,0)</f>
        <v>0</v>
      </c>
      <c r="AA39" s="56">
        <f t="shared" si="2"/>
        <v>0</v>
      </c>
      <c r="AB39" s="57">
        <f>MIN($AA$34:$AA$45)</f>
        <v>0</v>
      </c>
      <c r="AD39" s="64">
        <f t="shared" si="4"/>
        <v>0</v>
      </c>
    </row>
    <row r="40" spans="1:30" x14ac:dyDescent="0.25">
      <c r="A40" s="10" t="s">
        <v>17</v>
      </c>
      <c r="B40" s="72">
        <f>IF('入力(水力)'!$E$13=B$2,B26*'入力(水力)'!$E$15/1000,0)</f>
        <v>0</v>
      </c>
      <c r="C40" s="72">
        <f>IF('入力(水力)'!$E$13=C$2,C26*'入力(水力)'!$E$15/1000,0)</f>
        <v>0</v>
      </c>
      <c r="D40" s="72">
        <f>IF('入力(水力)'!$E$13=D$2,D26*'入力(水力)'!$E$15/1000,0)</f>
        <v>0</v>
      </c>
      <c r="E40" s="72">
        <f>IF('入力(水力)'!$E$13=E$2,E26*'入力(水力)'!$E$15/1000,0)</f>
        <v>0</v>
      </c>
      <c r="F40" s="72">
        <f>IF('入力(水力)'!$E$13=F$2,F26*'入力(水力)'!$E$15/1000,0)</f>
        <v>0</v>
      </c>
      <c r="G40" s="72">
        <f>IF('入力(水力)'!$E$13=G$2,G26*'入力(水力)'!$E$15/1000,0)</f>
        <v>0</v>
      </c>
      <c r="H40" s="72">
        <f>IF('入力(水力)'!$E$13=H$2,H26*'入力(水力)'!$E$15/1000,0)</f>
        <v>0</v>
      </c>
      <c r="I40" s="72">
        <f>IF('入力(水力)'!$E$13=I$2,I26*'入力(水力)'!$E$15/1000,0)</f>
        <v>0</v>
      </c>
      <c r="J40" s="73">
        <f>IF('入力(水力)'!$E$13=J$2,J26*'入力(水力)'!$E$15/1000,0)</f>
        <v>0</v>
      </c>
      <c r="K40" s="74">
        <f t="shared" si="0"/>
        <v>0</v>
      </c>
      <c r="L40" s="75">
        <f t="shared" si="1"/>
        <v>0</v>
      </c>
      <c r="N40" s="64">
        <f t="shared" si="5"/>
        <v>0</v>
      </c>
      <c r="Q40" s="10" t="s">
        <v>17</v>
      </c>
      <c r="R40" s="54">
        <f>IF('入力(水力)'!$E$13=B$2,B26*'入力(水力)'!$K$23/1000,0)</f>
        <v>0</v>
      </c>
      <c r="S40" s="54">
        <f>IF('入力(水力)'!$E$13=C$2,C26*'入力(水力)'!$K$23/1000,0)</f>
        <v>0</v>
      </c>
      <c r="T40" s="54">
        <f>IF('入力(水力)'!$E$13=D$2,D26*'入力(水力)'!$K$23/1000,0)</f>
        <v>0</v>
      </c>
      <c r="U40" s="54">
        <f>IF('入力(水力)'!$E$13=E$2,E26*'入力(水力)'!$K$23/1000,0)</f>
        <v>0</v>
      </c>
      <c r="V40" s="54">
        <f>IF('入力(水力)'!$E$13=F$2,F26*'入力(水力)'!$K$23/1000,0)</f>
        <v>0</v>
      </c>
      <c r="W40" s="54">
        <f>IF('入力(水力)'!$E$13=G$2,G26*'入力(水力)'!$K$23/1000,0)</f>
        <v>0</v>
      </c>
      <c r="X40" s="54">
        <f>IF('入力(水力)'!$E$13=H$2,H26*'入力(水力)'!$K$23/1000,0)</f>
        <v>0</v>
      </c>
      <c r="Y40" s="54">
        <f>IF('入力(水力)'!$E$13=I$2,I26*'入力(水力)'!$K$23/1000,0)</f>
        <v>0</v>
      </c>
      <c r="Z40" s="55">
        <f>IF('入力(水力)'!$E$13=J$2,J26*'入力(水力)'!$K$23/1000,0)</f>
        <v>0</v>
      </c>
      <c r="AA40" s="56">
        <f t="shared" si="2"/>
        <v>0</v>
      </c>
      <c r="AB40" s="57">
        <f t="shared" si="3"/>
        <v>0</v>
      </c>
      <c r="AD40" s="64">
        <f t="shared" si="4"/>
        <v>0</v>
      </c>
    </row>
    <row r="41" spans="1:30" x14ac:dyDescent="0.25">
      <c r="A41" s="10" t="s">
        <v>18</v>
      </c>
      <c r="B41" s="72">
        <f>IF('入力(水力)'!$E$13=B$2,B27*'入力(水力)'!$E$15/1000,0)</f>
        <v>0</v>
      </c>
      <c r="C41" s="72">
        <f>IF('入力(水力)'!$E$13=C$2,C27*'入力(水力)'!$E$15/1000,0)</f>
        <v>0</v>
      </c>
      <c r="D41" s="72">
        <f>IF('入力(水力)'!$E$13=D$2,D27*'入力(水力)'!$E$15/1000,0)</f>
        <v>0</v>
      </c>
      <c r="E41" s="72">
        <f>IF('入力(水力)'!$E$13=E$2,E27*'入力(水力)'!$E$15/1000,0)</f>
        <v>0</v>
      </c>
      <c r="F41" s="72">
        <f>IF('入力(水力)'!$E$13=F$2,F27*'入力(水力)'!$E$15/1000,0)</f>
        <v>0</v>
      </c>
      <c r="G41" s="72">
        <f>IF('入力(水力)'!$E$13=G$2,G27*'入力(水力)'!$E$15/1000,0)</f>
        <v>0</v>
      </c>
      <c r="H41" s="72">
        <f>IF('入力(水力)'!$E$13=H$2,H27*'入力(水力)'!$E$15/1000,0)</f>
        <v>0</v>
      </c>
      <c r="I41" s="72">
        <f>IF('入力(水力)'!$E$13=I$2,I27*'入力(水力)'!$E$15/1000,0)</f>
        <v>0</v>
      </c>
      <c r="J41" s="73">
        <f>IF('入力(水力)'!$E$13=J$2,J27*'入力(水力)'!$E$15/1000,0)</f>
        <v>0</v>
      </c>
      <c r="K41" s="74">
        <f t="shared" si="0"/>
        <v>0</v>
      </c>
      <c r="L41" s="75">
        <f t="shared" si="1"/>
        <v>0</v>
      </c>
      <c r="N41" s="64">
        <f t="shared" si="5"/>
        <v>0</v>
      </c>
      <c r="Q41" s="10" t="s">
        <v>18</v>
      </c>
      <c r="R41" s="54">
        <f>IF('入力(水力)'!$E$13=B$2,B27*'入力(水力)'!$L$23/1000,0)</f>
        <v>0</v>
      </c>
      <c r="S41" s="54">
        <f>IF('入力(水力)'!$E$13=C$2,C27*'入力(水力)'!$L$23/1000,0)</f>
        <v>0</v>
      </c>
      <c r="T41" s="54">
        <f>IF('入力(水力)'!$E$13=D$2,D27*'入力(水力)'!$L$23/1000,0)</f>
        <v>0</v>
      </c>
      <c r="U41" s="54">
        <f>IF('入力(水力)'!$E$13=E$2,E27*'入力(水力)'!$L$23/1000,0)</f>
        <v>0</v>
      </c>
      <c r="V41" s="54">
        <f>IF('入力(水力)'!$E$13=F$2,F27*'入力(水力)'!$L$23/1000,0)</f>
        <v>0</v>
      </c>
      <c r="W41" s="54">
        <f>IF('入力(水力)'!$E$13=G$2,G27*'入力(水力)'!$L$23/1000,0)</f>
        <v>0</v>
      </c>
      <c r="X41" s="54">
        <f>IF('入力(水力)'!$E$13=H$2,H27*'入力(水力)'!$L$23/1000,0)</f>
        <v>0</v>
      </c>
      <c r="Y41" s="54">
        <f>IF('入力(水力)'!$E$13=I$2,I27*'入力(水力)'!$L$23/1000,0)</f>
        <v>0</v>
      </c>
      <c r="Z41" s="55">
        <f>IF('入力(水力)'!$E$13=J$2,J27*'入力(水力)'!$L$23/1000,0)</f>
        <v>0</v>
      </c>
      <c r="AA41" s="56">
        <f t="shared" si="2"/>
        <v>0</v>
      </c>
      <c r="AB41" s="57">
        <f t="shared" si="3"/>
        <v>0</v>
      </c>
      <c r="AD41" s="64">
        <f t="shared" si="4"/>
        <v>0</v>
      </c>
    </row>
    <row r="42" spans="1:30" x14ac:dyDescent="0.25">
      <c r="A42" s="10" t="s">
        <v>19</v>
      </c>
      <c r="B42" s="72">
        <f>IF('入力(水力)'!$E$13=B$2,B28*'入力(水力)'!$E$15/1000,0)</f>
        <v>0</v>
      </c>
      <c r="C42" s="72">
        <f>IF('入力(水力)'!$E$13=C$2,C28*'入力(水力)'!$E$15/1000,0)</f>
        <v>0</v>
      </c>
      <c r="D42" s="72">
        <f>IF('入力(水力)'!$E$13=D$2,D28*'入力(水力)'!$E$15/1000,0)</f>
        <v>0</v>
      </c>
      <c r="E42" s="72">
        <f>IF('入力(水力)'!$E$13=E$2,E28*'入力(水力)'!$E$15/1000,0)</f>
        <v>0</v>
      </c>
      <c r="F42" s="72">
        <f>IF('入力(水力)'!$E$13=F$2,F28*'入力(水力)'!$E$15/1000,0)</f>
        <v>0</v>
      </c>
      <c r="G42" s="72">
        <f>IF('入力(水力)'!$E$13=G$2,G28*'入力(水力)'!$E$15/1000,0)</f>
        <v>0</v>
      </c>
      <c r="H42" s="72">
        <f>IF('入力(水力)'!$E$13=H$2,H28*'入力(水力)'!$E$15/1000,0)</f>
        <v>0</v>
      </c>
      <c r="I42" s="72">
        <f>IF('入力(水力)'!$E$13=I$2,I28*'入力(水力)'!$E$15/1000,0)</f>
        <v>0</v>
      </c>
      <c r="J42" s="73">
        <f>IF('入力(水力)'!$E$13=J$2,J28*'入力(水力)'!$E$15/1000,0)</f>
        <v>0</v>
      </c>
      <c r="K42" s="74">
        <f t="shared" si="0"/>
        <v>0</v>
      </c>
      <c r="L42" s="75">
        <f t="shared" si="1"/>
        <v>0</v>
      </c>
      <c r="N42" s="64">
        <f t="shared" si="5"/>
        <v>0</v>
      </c>
      <c r="Q42" s="10" t="s">
        <v>19</v>
      </c>
      <c r="R42" s="54">
        <f>IF('入力(水力)'!$E$13=B$2,B28*'入力(水力)'!$M$23/1000,0)</f>
        <v>0</v>
      </c>
      <c r="S42" s="54">
        <f>IF('入力(水力)'!$E$13=C$2,C28*'入力(水力)'!$M$23/1000,0)</f>
        <v>0</v>
      </c>
      <c r="T42" s="54">
        <f>IF('入力(水力)'!$E$13=D$2,D28*'入力(水力)'!$M$23/1000,0)</f>
        <v>0</v>
      </c>
      <c r="U42" s="54">
        <f>IF('入力(水力)'!$E$13=E$2,E28*'入力(水力)'!$M$23/1000,0)</f>
        <v>0</v>
      </c>
      <c r="V42" s="54">
        <f>IF('入力(水力)'!$E$13=F$2,F28*'入力(水力)'!$M$23/1000,0)</f>
        <v>0</v>
      </c>
      <c r="W42" s="54">
        <f>IF('入力(水力)'!$E$13=G$2,G28*'入力(水力)'!$M$23/1000,0)</f>
        <v>0</v>
      </c>
      <c r="X42" s="54">
        <f>IF('入力(水力)'!$E$13=H$2,H28*'入力(水力)'!$M$23/1000,0)</f>
        <v>0</v>
      </c>
      <c r="Y42" s="54">
        <f>IF('入力(水力)'!$E$13=I$2,I28*'入力(水力)'!$M$23/1000,0)</f>
        <v>0</v>
      </c>
      <c r="Z42" s="55">
        <f>IF('入力(水力)'!$E$13=J$2,J28*'入力(水力)'!$M$23/1000,0)</f>
        <v>0</v>
      </c>
      <c r="AA42" s="56">
        <f t="shared" si="2"/>
        <v>0</v>
      </c>
      <c r="AB42" s="57">
        <f t="shared" si="3"/>
        <v>0</v>
      </c>
      <c r="AD42" s="64">
        <f>AA42*1000</f>
        <v>0</v>
      </c>
    </row>
    <row r="43" spans="1:30" x14ac:dyDescent="0.25">
      <c r="A43" s="10" t="s">
        <v>20</v>
      </c>
      <c r="B43" s="72">
        <f>IF('入力(水力)'!$E$13=B$2,B29*'入力(水力)'!$E$15/1000,0)</f>
        <v>0</v>
      </c>
      <c r="C43" s="72">
        <f>IF('入力(水力)'!$E$13=C$2,C29*'入力(水力)'!$E$15/1000,0)</f>
        <v>0</v>
      </c>
      <c r="D43" s="72">
        <f>IF('入力(水力)'!$E$13=D$2,D29*'入力(水力)'!$E$15/1000,0)</f>
        <v>0</v>
      </c>
      <c r="E43" s="72">
        <f>IF('入力(水力)'!$E$13=E$2,E29*'入力(水力)'!$E$15/1000,0)</f>
        <v>0</v>
      </c>
      <c r="F43" s="72">
        <f>IF('入力(水力)'!$E$13=F$2,F29*'入力(水力)'!$E$15/1000,0)</f>
        <v>0</v>
      </c>
      <c r="G43" s="72">
        <f>IF('入力(水力)'!$E$13=G$2,G29*'入力(水力)'!$E$15/1000,0)</f>
        <v>0</v>
      </c>
      <c r="H43" s="72">
        <f>IF('入力(水力)'!$E$13=H$2,H29*'入力(水力)'!$E$15/1000,0)</f>
        <v>0</v>
      </c>
      <c r="I43" s="72">
        <f>IF('入力(水力)'!$E$13=I$2,I29*'入力(水力)'!$E$15/1000,0)</f>
        <v>0</v>
      </c>
      <c r="J43" s="73">
        <f>IF('入力(水力)'!$E$13=J$2,J29*'入力(水力)'!$E$15/1000,0)</f>
        <v>0</v>
      </c>
      <c r="K43" s="74">
        <f t="shared" si="0"/>
        <v>0</v>
      </c>
      <c r="L43" s="75">
        <f t="shared" si="1"/>
        <v>0</v>
      </c>
      <c r="N43" s="64">
        <f t="shared" si="5"/>
        <v>0</v>
      </c>
      <c r="Q43" s="10" t="s">
        <v>20</v>
      </c>
      <c r="R43" s="54">
        <f>IF('入力(水力)'!$E$13=B$2,B29*'入力(水力)'!$N$23/1000,0)</f>
        <v>0</v>
      </c>
      <c r="S43" s="54">
        <f>IF('入力(水力)'!$E$13=C$2,C29*'入力(水力)'!$N$23/1000,0)</f>
        <v>0</v>
      </c>
      <c r="T43" s="54">
        <f>IF('入力(水力)'!$E$13=D$2,D29*'入力(水力)'!$N$23/1000,0)</f>
        <v>0</v>
      </c>
      <c r="U43" s="54">
        <f>IF('入力(水力)'!$E$13=E$2,E29*'入力(水力)'!$N$23/1000,0)</f>
        <v>0</v>
      </c>
      <c r="V43" s="54">
        <f>IF('入力(水力)'!$E$13=F$2,F29*'入力(水力)'!$N$23/1000,0)</f>
        <v>0</v>
      </c>
      <c r="W43" s="54">
        <f>IF('入力(水力)'!$E$13=G$2,G29*'入力(水力)'!$N$23/1000,0)</f>
        <v>0</v>
      </c>
      <c r="X43" s="54">
        <f>IF('入力(水力)'!$E$13=H$2,H29*'入力(水力)'!$N$23/1000,0)</f>
        <v>0</v>
      </c>
      <c r="Y43" s="54">
        <f>IF('入力(水力)'!$E$13=I$2,I29*'入力(水力)'!$N$23/1000,0)</f>
        <v>0</v>
      </c>
      <c r="Z43" s="55">
        <f>IF('入力(水力)'!$E$13=J$2,J29*'入力(水力)'!$N$23/1000,0)</f>
        <v>0</v>
      </c>
      <c r="AA43" s="56">
        <f t="shared" si="2"/>
        <v>0</v>
      </c>
      <c r="AB43" s="57">
        <f t="shared" si="3"/>
        <v>0</v>
      </c>
      <c r="AD43" s="64">
        <f>AA43*1000</f>
        <v>0</v>
      </c>
    </row>
    <row r="44" spans="1:30" x14ac:dyDescent="0.25">
      <c r="A44" s="10" t="s">
        <v>21</v>
      </c>
      <c r="B44" s="72">
        <f>IF('入力(水力)'!$E$13=B$2,B30*'入力(水力)'!$E$15/1000,0)</f>
        <v>0</v>
      </c>
      <c r="C44" s="72">
        <f>IF('入力(水力)'!$E$13=C$2,C30*'入力(水力)'!$E$15/1000,0)</f>
        <v>0</v>
      </c>
      <c r="D44" s="72">
        <f>IF('入力(水力)'!$E$13=D$2,D30*'入力(水力)'!$E$15/1000,0)</f>
        <v>0</v>
      </c>
      <c r="E44" s="72">
        <f>IF('入力(水力)'!$E$13=E$2,E30*'入力(水力)'!$E$15/1000,0)</f>
        <v>0</v>
      </c>
      <c r="F44" s="72">
        <f>IF('入力(水力)'!$E$13=F$2,F30*'入力(水力)'!$E$15/1000,0)</f>
        <v>0</v>
      </c>
      <c r="G44" s="72">
        <f>IF('入力(水力)'!$E$13=G$2,G30*'入力(水力)'!$E$15/1000,0)</f>
        <v>0</v>
      </c>
      <c r="H44" s="72">
        <f>IF('入力(水力)'!$E$13=H$2,H30*'入力(水力)'!$E$15/1000,0)</f>
        <v>0</v>
      </c>
      <c r="I44" s="72">
        <f>IF('入力(水力)'!$E$13=I$2,I30*'入力(水力)'!$E$15/1000,0)</f>
        <v>0</v>
      </c>
      <c r="J44" s="73">
        <f>IF('入力(水力)'!$E$13=J$2,J30*'入力(水力)'!$E$15/1000,0)</f>
        <v>0</v>
      </c>
      <c r="K44" s="74">
        <f t="shared" si="0"/>
        <v>0</v>
      </c>
      <c r="L44" s="75">
        <f t="shared" si="1"/>
        <v>0</v>
      </c>
      <c r="N44" s="64">
        <f t="shared" si="5"/>
        <v>0</v>
      </c>
      <c r="Q44" s="10" t="s">
        <v>21</v>
      </c>
      <c r="R44" s="54">
        <f>IF('入力(水力)'!$E$13=B$2,B30*'入力(水力)'!$O$23/1000,0)</f>
        <v>0</v>
      </c>
      <c r="S44" s="54">
        <f>IF('入力(水力)'!$E$13=C$2,C30*'入力(水力)'!$O$23/1000,0)</f>
        <v>0</v>
      </c>
      <c r="T44" s="54">
        <f>IF('入力(水力)'!$E$13=D$2,D30*'入力(水力)'!$O$23/1000,0)</f>
        <v>0</v>
      </c>
      <c r="U44" s="54">
        <f>IF('入力(水力)'!$E$13=E$2,E30*'入力(水力)'!$O$23/1000,0)</f>
        <v>0</v>
      </c>
      <c r="V44" s="54">
        <f>IF('入力(水力)'!$E$13=F$2,F30*'入力(水力)'!$O$23/1000,0)</f>
        <v>0</v>
      </c>
      <c r="W44" s="54">
        <f>IF('入力(水力)'!$E$13=G$2,G30*'入力(水力)'!$O$23/1000,0)</f>
        <v>0</v>
      </c>
      <c r="X44" s="54">
        <f>IF('入力(水力)'!$E$13=H$2,H30*'入力(水力)'!$O$23/1000,0)</f>
        <v>0</v>
      </c>
      <c r="Y44" s="54">
        <f>IF('入力(水力)'!$E$13=I$2,I30*'入力(水力)'!$O$23/1000,0)</f>
        <v>0</v>
      </c>
      <c r="Z44" s="55">
        <f>IF('入力(水力)'!$E$13=J$2,J30*'入力(水力)'!$O$23/1000,0)</f>
        <v>0</v>
      </c>
      <c r="AA44" s="56">
        <f t="shared" si="2"/>
        <v>0</v>
      </c>
      <c r="AB44" s="57">
        <f t="shared" si="3"/>
        <v>0</v>
      </c>
      <c r="AD44" s="64">
        <f t="shared" si="4"/>
        <v>0</v>
      </c>
    </row>
    <row r="45" spans="1:30" x14ac:dyDescent="0.25">
      <c r="A45" s="10" t="s">
        <v>22</v>
      </c>
      <c r="B45" s="72">
        <f>IF('入力(水力)'!$E$13=B$2,B31*'入力(水力)'!$E$15/1000,0)</f>
        <v>0</v>
      </c>
      <c r="C45" s="72">
        <f>IF('入力(水力)'!$E$13=C$2,C31*'入力(水力)'!$E$15/1000,0)</f>
        <v>0</v>
      </c>
      <c r="D45" s="72">
        <f>IF('入力(水力)'!$E$13=D$2,D31*'入力(水力)'!$E$15/1000,0)</f>
        <v>0</v>
      </c>
      <c r="E45" s="72">
        <f>IF('入力(水力)'!$E$13=E$2,E31*'入力(水力)'!$E$15/1000,0)</f>
        <v>0</v>
      </c>
      <c r="F45" s="72">
        <f>IF('入力(水力)'!$E$13=F$2,F31*'入力(水力)'!$E$15/1000,0)</f>
        <v>0</v>
      </c>
      <c r="G45" s="72">
        <f>IF('入力(水力)'!$E$13=G$2,G31*'入力(水力)'!$E$15/1000,0)</f>
        <v>0</v>
      </c>
      <c r="H45" s="72">
        <f>IF('入力(水力)'!$E$13=H$2,H31*'入力(水力)'!$E$15/1000,0)</f>
        <v>0</v>
      </c>
      <c r="I45" s="72">
        <f>IF('入力(水力)'!$E$13=I$2,I31*'入力(水力)'!$E$15/1000,0)</f>
        <v>0</v>
      </c>
      <c r="J45" s="73">
        <f>IF('入力(水力)'!$E$13=J$2,J31*'入力(水力)'!$E$15/1000,0)</f>
        <v>0</v>
      </c>
      <c r="K45" s="74">
        <f t="shared" si="0"/>
        <v>0</v>
      </c>
      <c r="L45" s="75">
        <f t="shared" si="1"/>
        <v>0</v>
      </c>
      <c r="N45" s="64">
        <f t="shared" si="5"/>
        <v>0</v>
      </c>
      <c r="Q45" s="10" t="s">
        <v>22</v>
      </c>
      <c r="R45" s="54">
        <f>IF('入力(水力)'!$E$13=B$2,B31*'入力(水力)'!$P$23/1000,0)</f>
        <v>0</v>
      </c>
      <c r="S45" s="54">
        <f>IF('入力(水力)'!$E$13=C$2,C31*'入力(水力)'!$P$23/1000,0)</f>
        <v>0</v>
      </c>
      <c r="T45" s="54">
        <f>IF('入力(水力)'!$E$13=D$2,D31*'入力(水力)'!$P$23/1000,0)</f>
        <v>0</v>
      </c>
      <c r="U45" s="54">
        <f>IF('入力(水力)'!$E$13=E$2,E31*'入力(水力)'!$P$23/1000,0)</f>
        <v>0</v>
      </c>
      <c r="V45" s="54">
        <f>IF('入力(水力)'!$E$13=F$2,F31*'入力(水力)'!$P$23/1000,0)</f>
        <v>0</v>
      </c>
      <c r="W45" s="54">
        <f>IF('入力(水力)'!$E$13=G$2,G31*'入力(水力)'!$P$23/1000,0)</f>
        <v>0</v>
      </c>
      <c r="X45" s="54">
        <f>IF('入力(水力)'!$E$13=H$2,H31*'入力(水力)'!$P$23/1000,0)</f>
        <v>0</v>
      </c>
      <c r="Y45" s="54">
        <f>IF('入力(水力)'!$E$13=I$2,I31*'入力(水力)'!$P$23/1000,0)</f>
        <v>0</v>
      </c>
      <c r="Z45" s="55">
        <f>IF('入力(水力)'!$E$13=J$2,J31*'入力(水力)'!$P$23/1000,0)</f>
        <v>0</v>
      </c>
      <c r="AA45" s="56">
        <f>SUM(R45:Z45)</f>
        <v>0</v>
      </c>
      <c r="AB45" s="57">
        <f t="shared" si="3"/>
        <v>0</v>
      </c>
      <c r="AD45" s="64">
        <f>AA45*1000</f>
        <v>0</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111</v>
      </c>
      <c r="K47" s="22" t="s">
        <v>36</v>
      </c>
      <c r="Q47" s="1" t="s">
        <v>111</v>
      </c>
      <c r="AA47" s="22" t="s">
        <v>36</v>
      </c>
    </row>
    <row r="48" spans="1:30" x14ac:dyDescent="0.25">
      <c r="A48" s="10" t="s">
        <v>11</v>
      </c>
      <c r="B48" s="58">
        <f>B4-B34</f>
        <v>4805.63</v>
      </c>
      <c r="C48" s="58">
        <f t="shared" ref="C48:J48" si="6">C4-C34</f>
        <v>11926.145</v>
      </c>
      <c r="D48" s="58">
        <f t="shared" si="6"/>
        <v>41451.332999999999</v>
      </c>
      <c r="E48" s="58">
        <f t="shared" si="6"/>
        <v>18671.510000000002</v>
      </c>
      <c r="F48" s="58">
        <f t="shared" si="6"/>
        <v>4603.2289999999994</v>
      </c>
      <c r="G48" s="58">
        <f t="shared" si="6"/>
        <v>18385.63</v>
      </c>
      <c r="H48" s="58">
        <f t="shared" si="6"/>
        <v>7641.5</v>
      </c>
      <c r="I48" s="58">
        <f t="shared" si="6"/>
        <v>3811.34</v>
      </c>
      <c r="J48" s="59">
        <f t="shared" si="6"/>
        <v>12195.402</v>
      </c>
      <c r="K48" s="50">
        <f>SUM($B48:$J48)</f>
        <v>123491.71900000001</v>
      </c>
      <c r="L48" s="14"/>
      <c r="Q48" s="10" t="s">
        <v>11</v>
      </c>
      <c r="R48" s="58">
        <f>B4-R34</f>
        <v>4805.63</v>
      </c>
      <c r="S48" s="58">
        <f t="shared" ref="S48:Z48" si="7">C4-S34</f>
        <v>11926.145</v>
      </c>
      <c r="T48" s="58">
        <f t="shared" si="7"/>
        <v>41451.332999999999</v>
      </c>
      <c r="U48" s="58">
        <f t="shared" si="7"/>
        <v>18671.510000000002</v>
      </c>
      <c r="V48" s="58">
        <f t="shared" si="7"/>
        <v>4603.2289999999994</v>
      </c>
      <c r="W48" s="58">
        <f t="shared" si="7"/>
        <v>18385.63</v>
      </c>
      <c r="X48" s="58">
        <f t="shared" si="7"/>
        <v>7641.5</v>
      </c>
      <c r="Y48" s="58">
        <f t="shared" si="7"/>
        <v>3811.34</v>
      </c>
      <c r="Z48" s="59">
        <f t="shared" si="7"/>
        <v>12195.402</v>
      </c>
      <c r="AA48" s="50">
        <f>SUM($R48:$Z48)</f>
        <v>123491.71900000001</v>
      </c>
      <c r="AB48" s="14"/>
    </row>
    <row r="49" spans="1:31" x14ac:dyDescent="0.25">
      <c r="A49" s="10" t="s">
        <v>12</v>
      </c>
      <c r="B49" s="58">
        <f t="shared" ref="B49:J49" si="8">B5-B35</f>
        <v>4297.4800000000005</v>
      </c>
      <c r="C49" s="58">
        <f t="shared" si="8"/>
        <v>11134.058999999999</v>
      </c>
      <c r="D49" s="58">
        <f t="shared" si="8"/>
        <v>40067.487000000001</v>
      </c>
      <c r="E49" s="58">
        <f t="shared" si="8"/>
        <v>18764.399999999998</v>
      </c>
      <c r="F49" s="58">
        <f t="shared" si="8"/>
        <v>4190.1889999999994</v>
      </c>
      <c r="G49" s="58">
        <f t="shared" si="8"/>
        <v>18693.8</v>
      </c>
      <c r="H49" s="58">
        <f t="shared" si="8"/>
        <v>7542.35</v>
      </c>
      <c r="I49" s="58">
        <f t="shared" si="8"/>
        <v>3914.35</v>
      </c>
      <c r="J49" s="59">
        <f t="shared" si="8"/>
        <v>12788.225</v>
      </c>
      <c r="K49" s="50">
        <f t="shared" ref="K49:K59" si="9">SUM($B49:$J49)</f>
        <v>121392.34000000001</v>
      </c>
      <c r="L49" s="14"/>
      <c r="Q49" s="10" t="s">
        <v>12</v>
      </c>
      <c r="R49" s="58">
        <f t="shared" ref="R49:Z49" si="10">B5-R35</f>
        <v>4297.4800000000005</v>
      </c>
      <c r="S49" s="58">
        <f t="shared" si="10"/>
        <v>11134.058999999999</v>
      </c>
      <c r="T49" s="58">
        <f t="shared" si="10"/>
        <v>40067.487000000001</v>
      </c>
      <c r="U49" s="58">
        <f t="shared" si="10"/>
        <v>18764.399999999998</v>
      </c>
      <c r="V49" s="58">
        <f t="shared" si="10"/>
        <v>4190.1889999999994</v>
      </c>
      <c r="W49" s="58">
        <f t="shared" si="10"/>
        <v>18693.8</v>
      </c>
      <c r="X49" s="58">
        <f t="shared" si="10"/>
        <v>7542.35</v>
      </c>
      <c r="Y49" s="58">
        <f t="shared" si="10"/>
        <v>3914.35</v>
      </c>
      <c r="Z49" s="59">
        <f t="shared" si="10"/>
        <v>12788.225</v>
      </c>
      <c r="AA49" s="50">
        <f t="shared" ref="AA49:AA58" si="11">SUM($R49:$Z49)</f>
        <v>121392.34000000001</v>
      </c>
      <c r="AB49" s="14"/>
    </row>
    <row r="50" spans="1:31" x14ac:dyDescent="0.25">
      <c r="A50" s="10" t="s">
        <v>13</v>
      </c>
      <c r="B50" s="58">
        <f t="shared" ref="B50:J50" si="12">B6-B36</f>
        <v>4309.58</v>
      </c>
      <c r="C50" s="58">
        <f t="shared" si="12"/>
        <v>11916.74</v>
      </c>
      <c r="D50" s="58">
        <f t="shared" si="12"/>
        <v>46144.127</v>
      </c>
      <c r="E50" s="58">
        <f t="shared" si="12"/>
        <v>20962.87</v>
      </c>
      <c r="F50" s="58">
        <f t="shared" si="12"/>
        <v>4818.7289999999994</v>
      </c>
      <c r="G50" s="58">
        <f t="shared" si="12"/>
        <v>21647.99</v>
      </c>
      <c r="H50" s="58">
        <f t="shared" si="12"/>
        <v>8432.67</v>
      </c>
      <c r="I50" s="58">
        <f t="shared" si="12"/>
        <v>4406.5</v>
      </c>
      <c r="J50" s="59">
        <f t="shared" si="12"/>
        <v>14666.454</v>
      </c>
      <c r="K50" s="50">
        <f t="shared" si="9"/>
        <v>137305.66</v>
      </c>
      <c r="L50" s="14"/>
      <c r="Q50" s="10" t="s">
        <v>13</v>
      </c>
      <c r="R50" s="58">
        <f t="shared" ref="R50:Z50" si="13">B6-R36</f>
        <v>4309.58</v>
      </c>
      <c r="S50" s="58">
        <f t="shared" si="13"/>
        <v>11916.74</v>
      </c>
      <c r="T50" s="58">
        <f t="shared" si="13"/>
        <v>46144.127</v>
      </c>
      <c r="U50" s="58">
        <f t="shared" si="13"/>
        <v>20962.87</v>
      </c>
      <c r="V50" s="58">
        <f t="shared" si="13"/>
        <v>4818.7289999999994</v>
      </c>
      <c r="W50" s="58">
        <f t="shared" si="13"/>
        <v>21647.99</v>
      </c>
      <c r="X50" s="58">
        <f t="shared" si="13"/>
        <v>8432.67</v>
      </c>
      <c r="Y50" s="58">
        <f t="shared" si="13"/>
        <v>4406.5</v>
      </c>
      <c r="Z50" s="59">
        <f t="shared" si="13"/>
        <v>14666.454</v>
      </c>
      <c r="AA50" s="50">
        <f t="shared" si="11"/>
        <v>137305.66</v>
      </c>
      <c r="AB50" s="14"/>
    </row>
    <row r="51" spans="1:31" x14ac:dyDescent="0.25">
      <c r="A51" s="10" t="s">
        <v>14</v>
      </c>
      <c r="B51" s="58">
        <f t="shared" ref="B51:J51" si="14">B7-B37</f>
        <v>4949.6099999999997</v>
      </c>
      <c r="C51" s="58">
        <f t="shared" si="14"/>
        <v>14430.923999999999</v>
      </c>
      <c r="D51" s="58">
        <f t="shared" si="14"/>
        <v>59230.731</v>
      </c>
      <c r="E51" s="58">
        <f t="shared" si="14"/>
        <v>25493.99</v>
      </c>
      <c r="F51" s="58">
        <f t="shared" si="14"/>
        <v>5902.2290000000003</v>
      </c>
      <c r="G51" s="58">
        <f t="shared" si="14"/>
        <v>27614.59</v>
      </c>
      <c r="H51" s="58">
        <f t="shared" si="14"/>
        <v>10529.96</v>
      </c>
      <c r="I51" s="58">
        <f t="shared" si="14"/>
        <v>5665.5</v>
      </c>
      <c r="J51" s="59">
        <f t="shared" si="14"/>
        <v>18742.799000000003</v>
      </c>
      <c r="K51" s="50">
        <f t="shared" si="9"/>
        <v>172560.33300000001</v>
      </c>
      <c r="L51" s="14"/>
      <c r="Q51" s="10" t="s">
        <v>14</v>
      </c>
      <c r="R51" s="58">
        <f t="shared" ref="R51:Z51" si="15">B7-R37</f>
        <v>4949.6099999999997</v>
      </c>
      <c r="S51" s="58">
        <f t="shared" si="15"/>
        <v>14430.923999999999</v>
      </c>
      <c r="T51" s="58">
        <f t="shared" si="15"/>
        <v>59230.731</v>
      </c>
      <c r="U51" s="58">
        <f t="shared" si="15"/>
        <v>25493.99</v>
      </c>
      <c r="V51" s="58">
        <f t="shared" si="15"/>
        <v>5902.2290000000003</v>
      </c>
      <c r="W51" s="58">
        <f t="shared" si="15"/>
        <v>27614.59</v>
      </c>
      <c r="X51" s="58">
        <f t="shared" si="15"/>
        <v>10529.96</v>
      </c>
      <c r="Y51" s="58">
        <f t="shared" si="15"/>
        <v>5665.5</v>
      </c>
      <c r="Z51" s="59">
        <f t="shared" si="15"/>
        <v>18742.799000000003</v>
      </c>
      <c r="AA51" s="50">
        <f t="shared" si="11"/>
        <v>172560.33300000001</v>
      </c>
      <c r="AB51" s="14"/>
    </row>
    <row r="52" spans="1:31" x14ac:dyDescent="0.25">
      <c r="A52" s="10" t="s">
        <v>15</v>
      </c>
      <c r="B52" s="58">
        <f t="shared" ref="B52:J52" si="16">B8-B38</f>
        <v>5034.2999999999993</v>
      </c>
      <c r="C52" s="58">
        <f t="shared" si="16"/>
        <v>14711.519</v>
      </c>
      <c r="D52" s="58">
        <f t="shared" si="16"/>
        <v>59229.328000000001</v>
      </c>
      <c r="E52" s="58">
        <f t="shared" si="16"/>
        <v>25493.99</v>
      </c>
      <c r="F52" s="58">
        <f t="shared" si="16"/>
        <v>5902.2290000000003</v>
      </c>
      <c r="G52" s="58">
        <f t="shared" si="16"/>
        <v>27614.59</v>
      </c>
      <c r="H52" s="58">
        <f t="shared" si="16"/>
        <v>10529.96</v>
      </c>
      <c r="I52" s="58">
        <f t="shared" si="16"/>
        <v>5665.5</v>
      </c>
      <c r="J52" s="59">
        <f t="shared" si="16"/>
        <v>18742.799000000003</v>
      </c>
      <c r="K52" s="50">
        <f t="shared" si="9"/>
        <v>172924.215</v>
      </c>
      <c r="L52" s="14"/>
      <c r="Q52" s="10" t="s">
        <v>15</v>
      </c>
      <c r="R52" s="58">
        <f t="shared" ref="R52:Z52" si="17">B8-R38</f>
        <v>5034.2999999999993</v>
      </c>
      <c r="S52" s="58">
        <f t="shared" si="17"/>
        <v>14711.519</v>
      </c>
      <c r="T52" s="58">
        <f t="shared" si="17"/>
        <v>59229.328000000001</v>
      </c>
      <c r="U52" s="58">
        <f t="shared" si="17"/>
        <v>25493.99</v>
      </c>
      <c r="V52" s="58">
        <f t="shared" si="17"/>
        <v>5902.2290000000003</v>
      </c>
      <c r="W52" s="58">
        <f t="shared" si="17"/>
        <v>27614.59</v>
      </c>
      <c r="X52" s="58">
        <f t="shared" si="17"/>
        <v>10529.96</v>
      </c>
      <c r="Y52" s="58">
        <f t="shared" si="17"/>
        <v>5665.5</v>
      </c>
      <c r="Z52" s="59">
        <f t="shared" si="17"/>
        <v>18742.799000000003</v>
      </c>
      <c r="AA52" s="50">
        <f t="shared" si="11"/>
        <v>172924.215</v>
      </c>
      <c r="AB52" s="14"/>
    </row>
    <row r="53" spans="1:31" x14ac:dyDescent="0.25">
      <c r="A53" s="10" t="s">
        <v>16</v>
      </c>
      <c r="B53" s="58">
        <f t="shared" ref="B53:J53" si="18">B9-B39</f>
        <v>4683.4399999999996</v>
      </c>
      <c r="C53" s="58">
        <f t="shared" si="18"/>
        <v>12981.893</v>
      </c>
      <c r="D53" s="58">
        <f t="shared" si="18"/>
        <v>50106.303</v>
      </c>
      <c r="E53" s="58">
        <f t="shared" si="18"/>
        <v>22923.949999999997</v>
      </c>
      <c r="F53" s="58">
        <f t="shared" si="18"/>
        <v>5219.8090000000002</v>
      </c>
      <c r="G53" s="58">
        <f t="shared" si="18"/>
        <v>23665.629999999997</v>
      </c>
      <c r="H53" s="58">
        <f t="shared" si="18"/>
        <v>9401.89</v>
      </c>
      <c r="I53" s="58">
        <f t="shared" si="18"/>
        <v>4852.8799999999992</v>
      </c>
      <c r="J53" s="59">
        <f t="shared" si="18"/>
        <v>16083.418</v>
      </c>
      <c r="K53" s="50">
        <f t="shared" si="9"/>
        <v>149919.21299999999</v>
      </c>
      <c r="L53" s="14"/>
      <c r="Q53" s="10" t="s">
        <v>16</v>
      </c>
      <c r="R53" s="58">
        <f t="shared" ref="R53:Z53" si="19">B9-R39</f>
        <v>4683.4399999999996</v>
      </c>
      <c r="S53" s="58">
        <f t="shared" si="19"/>
        <v>12981.893</v>
      </c>
      <c r="T53" s="58">
        <f t="shared" si="19"/>
        <v>50106.303</v>
      </c>
      <c r="U53" s="58">
        <f t="shared" si="19"/>
        <v>22923.949999999997</v>
      </c>
      <c r="V53" s="58">
        <f t="shared" si="19"/>
        <v>5219.8090000000002</v>
      </c>
      <c r="W53" s="58">
        <f t="shared" si="19"/>
        <v>23665.629999999997</v>
      </c>
      <c r="X53" s="58">
        <f t="shared" si="19"/>
        <v>9401.89</v>
      </c>
      <c r="Y53" s="58">
        <f t="shared" si="19"/>
        <v>4852.8799999999992</v>
      </c>
      <c r="Z53" s="59">
        <f t="shared" si="19"/>
        <v>16083.418</v>
      </c>
      <c r="AA53" s="50">
        <f>SUM($R53:$Z53)</f>
        <v>149919.21299999999</v>
      </c>
      <c r="AB53" s="14"/>
    </row>
    <row r="54" spans="1:31" x14ac:dyDescent="0.25">
      <c r="A54" s="10" t="s">
        <v>17</v>
      </c>
      <c r="B54" s="58">
        <f t="shared" ref="B54:J54" si="20">B10-B40</f>
        <v>4720.9400000000005</v>
      </c>
      <c r="C54" s="58">
        <f t="shared" si="20"/>
        <v>11373.371000000001</v>
      </c>
      <c r="D54" s="58">
        <f t="shared" si="20"/>
        <v>41236.484000000004</v>
      </c>
      <c r="E54" s="58">
        <f t="shared" si="20"/>
        <v>19507.54</v>
      </c>
      <c r="F54" s="58">
        <f t="shared" si="20"/>
        <v>4459.5590000000002</v>
      </c>
      <c r="G54" s="58">
        <f t="shared" si="20"/>
        <v>19333.219999999998</v>
      </c>
      <c r="H54" s="58">
        <f t="shared" si="20"/>
        <v>7775.05</v>
      </c>
      <c r="I54" s="58">
        <f t="shared" si="20"/>
        <v>4211.93</v>
      </c>
      <c r="J54" s="59">
        <f t="shared" si="20"/>
        <v>13521.094999999999</v>
      </c>
      <c r="K54" s="50">
        <f t="shared" si="9"/>
        <v>126139.18900000001</v>
      </c>
      <c r="L54" s="14"/>
      <c r="Q54" s="10" t="s">
        <v>17</v>
      </c>
      <c r="R54" s="58">
        <f t="shared" ref="R54:Z54" si="21">B10-R40</f>
        <v>4720.9400000000005</v>
      </c>
      <c r="S54" s="58">
        <f t="shared" si="21"/>
        <v>11373.371000000001</v>
      </c>
      <c r="T54" s="58">
        <f t="shared" si="21"/>
        <v>41236.484000000004</v>
      </c>
      <c r="U54" s="58">
        <f t="shared" si="21"/>
        <v>19507.54</v>
      </c>
      <c r="V54" s="58">
        <f t="shared" si="21"/>
        <v>4459.5590000000002</v>
      </c>
      <c r="W54" s="58">
        <f t="shared" si="21"/>
        <v>19333.219999999998</v>
      </c>
      <c r="X54" s="58">
        <f t="shared" si="21"/>
        <v>7775.05</v>
      </c>
      <c r="Y54" s="58">
        <f t="shared" si="21"/>
        <v>4211.93</v>
      </c>
      <c r="Z54" s="59">
        <f t="shared" si="21"/>
        <v>13521.094999999999</v>
      </c>
      <c r="AA54" s="50">
        <f t="shared" si="11"/>
        <v>126139.18900000001</v>
      </c>
      <c r="AB54" s="14"/>
    </row>
    <row r="55" spans="1:31" x14ac:dyDescent="0.25">
      <c r="A55" s="10" t="s">
        <v>18</v>
      </c>
      <c r="B55" s="58">
        <f t="shared" ref="B55:J55" si="22">B11-B41</f>
        <v>5374.28</v>
      </c>
      <c r="C55" s="58">
        <f t="shared" si="22"/>
        <v>12775.347</v>
      </c>
      <c r="D55" s="58">
        <f t="shared" si="22"/>
        <v>43323.765000000007</v>
      </c>
      <c r="E55" s="58">
        <f t="shared" si="22"/>
        <v>19744.939999999999</v>
      </c>
      <c r="F55" s="58">
        <f t="shared" si="22"/>
        <v>4908.5289999999995</v>
      </c>
      <c r="G55" s="58">
        <f t="shared" si="22"/>
        <v>19572.13</v>
      </c>
      <c r="H55" s="58">
        <f t="shared" si="22"/>
        <v>8439.75</v>
      </c>
      <c r="I55" s="58">
        <f t="shared" si="22"/>
        <v>4223.3799999999992</v>
      </c>
      <c r="J55" s="59">
        <f t="shared" si="22"/>
        <v>14069.698999999999</v>
      </c>
      <c r="K55" s="50">
        <f t="shared" si="9"/>
        <v>132431.82</v>
      </c>
      <c r="L55" s="14"/>
      <c r="Q55" s="10" t="s">
        <v>18</v>
      </c>
      <c r="R55" s="58">
        <f t="shared" ref="R55:Z55" si="23">B11-R41</f>
        <v>5374.28</v>
      </c>
      <c r="S55" s="58">
        <f t="shared" si="23"/>
        <v>12775.347</v>
      </c>
      <c r="T55" s="58">
        <f t="shared" si="23"/>
        <v>43323.765000000007</v>
      </c>
      <c r="U55" s="58">
        <f t="shared" si="23"/>
        <v>19744.939999999999</v>
      </c>
      <c r="V55" s="58">
        <f t="shared" si="23"/>
        <v>4908.5289999999995</v>
      </c>
      <c r="W55" s="58">
        <f t="shared" si="23"/>
        <v>19572.13</v>
      </c>
      <c r="X55" s="58">
        <f t="shared" si="23"/>
        <v>8439.75</v>
      </c>
      <c r="Y55" s="58">
        <f t="shared" si="23"/>
        <v>4223.3799999999992</v>
      </c>
      <c r="Z55" s="59">
        <f t="shared" si="23"/>
        <v>14069.698999999999</v>
      </c>
      <c r="AA55" s="50">
        <f t="shared" si="11"/>
        <v>132431.82</v>
      </c>
      <c r="AB55" s="14"/>
    </row>
    <row r="56" spans="1:31" x14ac:dyDescent="0.25">
      <c r="A56" s="10" t="s">
        <v>19</v>
      </c>
      <c r="B56" s="58">
        <f t="shared" ref="B56:J56" si="24">B12-B42</f>
        <v>5821.93</v>
      </c>
      <c r="C56" s="58">
        <f t="shared" si="24"/>
        <v>14362.960000000001</v>
      </c>
      <c r="D56" s="58">
        <f t="shared" si="24"/>
        <v>48121.777999999998</v>
      </c>
      <c r="E56" s="58">
        <f t="shared" si="24"/>
        <v>22418.190000000002</v>
      </c>
      <c r="F56" s="58">
        <f t="shared" si="24"/>
        <v>5692.7089999999998</v>
      </c>
      <c r="G56" s="58">
        <f t="shared" si="24"/>
        <v>24027</v>
      </c>
      <c r="H56" s="58">
        <f t="shared" si="24"/>
        <v>10228.470000000001</v>
      </c>
      <c r="I56" s="58">
        <f t="shared" si="24"/>
        <v>5219.13</v>
      </c>
      <c r="J56" s="59">
        <f t="shared" si="24"/>
        <v>17029.368000000002</v>
      </c>
      <c r="K56" s="50">
        <f t="shared" si="9"/>
        <v>152921.53500000003</v>
      </c>
      <c r="L56" s="14"/>
      <c r="Q56" s="10" t="s">
        <v>19</v>
      </c>
      <c r="R56" s="58">
        <f t="shared" ref="R56:Z56" si="25">B12-R42</f>
        <v>5821.93</v>
      </c>
      <c r="S56" s="58">
        <f t="shared" si="25"/>
        <v>14362.960000000001</v>
      </c>
      <c r="T56" s="58">
        <f t="shared" si="25"/>
        <v>48121.777999999998</v>
      </c>
      <c r="U56" s="58">
        <f t="shared" si="25"/>
        <v>22418.190000000002</v>
      </c>
      <c r="V56" s="58">
        <f t="shared" si="25"/>
        <v>5692.7089999999998</v>
      </c>
      <c r="W56" s="58">
        <f t="shared" si="25"/>
        <v>24027</v>
      </c>
      <c r="X56" s="58">
        <f t="shared" si="25"/>
        <v>10228.470000000001</v>
      </c>
      <c r="Y56" s="58">
        <f t="shared" si="25"/>
        <v>5219.13</v>
      </c>
      <c r="Z56" s="59">
        <f t="shared" si="25"/>
        <v>17029.368000000002</v>
      </c>
      <c r="AA56" s="50">
        <f t="shared" si="11"/>
        <v>152921.53500000003</v>
      </c>
      <c r="AB56" s="14"/>
    </row>
    <row r="57" spans="1:31" x14ac:dyDescent="0.25">
      <c r="A57" s="10" t="s">
        <v>20</v>
      </c>
      <c r="B57" s="58">
        <f t="shared" ref="B57:J57" si="26">B13-B43</f>
        <v>6027.61</v>
      </c>
      <c r="C57" s="58">
        <f t="shared" si="26"/>
        <v>15070.370999999999</v>
      </c>
      <c r="D57" s="58">
        <f t="shared" si="26"/>
        <v>52579.100999999995</v>
      </c>
      <c r="E57" s="58">
        <f t="shared" si="26"/>
        <v>24317.34</v>
      </c>
      <c r="F57" s="58">
        <f t="shared" si="26"/>
        <v>6201.5289999999995</v>
      </c>
      <c r="G57" s="58">
        <f t="shared" si="26"/>
        <v>25366.07</v>
      </c>
      <c r="H57" s="58">
        <f t="shared" si="26"/>
        <v>10469.25</v>
      </c>
      <c r="I57" s="58">
        <f t="shared" si="26"/>
        <v>5219.13</v>
      </c>
      <c r="J57" s="59">
        <f t="shared" si="26"/>
        <v>17769.507000000001</v>
      </c>
      <c r="K57" s="50">
        <f t="shared" si="9"/>
        <v>163019.908</v>
      </c>
      <c r="L57" s="14"/>
      <c r="Q57" s="10" t="s">
        <v>20</v>
      </c>
      <c r="R57" s="58">
        <f t="shared" ref="R57:Z57" si="27">B13-R43</f>
        <v>6027.61</v>
      </c>
      <c r="S57" s="58">
        <f t="shared" si="27"/>
        <v>15070.370999999999</v>
      </c>
      <c r="T57" s="58">
        <f t="shared" si="27"/>
        <v>52579.100999999995</v>
      </c>
      <c r="U57" s="58">
        <f t="shared" si="27"/>
        <v>24317.34</v>
      </c>
      <c r="V57" s="58">
        <f t="shared" si="27"/>
        <v>6201.5289999999995</v>
      </c>
      <c r="W57" s="58">
        <f t="shared" si="27"/>
        <v>25366.07</v>
      </c>
      <c r="X57" s="58">
        <f t="shared" si="27"/>
        <v>10469.25</v>
      </c>
      <c r="Y57" s="58">
        <f t="shared" si="27"/>
        <v>5219.13</v>
      </c>
      <c r="Z57" s="59">
        <f t="shared" si="27"/>
        <v>17769.507000000001</v>
      </c>
      <c r="AA57" s="50">
        <f t="shared" si="11"/>
        <v>163019.908</v>
      </c>
      <c r="AB57" s="14"/>
    </row>
    <row r="58" spans="1:31" x14ac:dyDescent="0.25">
      <c r="A58" s="10" t="s">
        <v>21</v>
      </c>
      <c r="B58" s="58">
        <f t="shared" ref="B58:J58" si="28">B14-B44</f>
        <v>5991.31</v>
      </c>
      <c r="C58" s="58">
        <f t="shared" si="28"/>
        <v>15026.645999999999</v>
      </c>
      <c r="D58" s="58">
        <f t="shared" si="28"/>
        <v>52579.737000000001</v>
      </c>
      <c r="E58" s="58">
        <f t="shared" si="28"/>
        <v>24317.34</v>
      </c>
      <c r="F58" s="58">
        <f t="shared" si="28"/>
        <v>6201.5289999999995</v>
      </c>
      <c r="G58" s="58">
        <f t="shared" si="28"/>
        <v>25366.07</v>
      </c>
      <c r="H58" s="58">
        <f t="shared" si="28"/>
        <v>10469.25</v>
      </c>
      <c r="I58" s="58">
        <f t="shared" si="28"/>
        <v>5219.13</v>
      </c>
      <c r="J58" s="59">
        <f t="shared" si="28"/>
        <v>17769.507000000001</v>
      </c>
      <c r="K58" s="50">
        <f t="shared" si="9"/>
        <v>162940.519</v>
      </c>
      <c r="L58" s="14"/>
      <c r="Q58" s="10" t="s">
        <v>21</v>
      </c>
      <c r="R58" s="58">
        <f t="shared" ref="R58:Z58" si="29">B14-R44</f>
        <v>5991.31</v>
      </c>
      <c r="S58" s="58">
        <f t="shared" si="29"/>
        <v>15026.645999999999</v>
      </c>
      <c r="T58" s="58">
        <f t="shared" si="29"/>
        <v>52579.737000000001</v>
      </c>
      <c r="U58" s="58">
        <f t="shared" si="29"/>
        <v>24317.34</v>
      </c>
      <c r="V58" s="58">
        <f t="shared" si="29"/>
        <v>6201.5289999999995</v>
      </c>
      <c r="W58" s="58">
        <f t="shared" si="29"/>
        <v>25366.07</v>
      </c>
      <c r="X58" s="58">
        <f t="shared" si="29"/>
        <v>10469.25</v>
      </c>
      <c r="Y58" s="58">
        <f t="shared" si="29"/>
        <v>5219.13</v>
      </c>
      <c r="Z58" s="59">
        <f t="shared" si="29"/>
        <v>17769.507000000001</v>
      </c>
      <c r="AA58" s="50">
        <f t="shared" si="11"/>
        <v>162940.519</v>
      </c>
      <c r="AB58" s="14"/>
    </row>
    <row r="59" spans="1:31" x14ac:dyDescent="0.25">
      <c r="A59" s="10" t="s">
        <v>22</v>
      </c>
      <c r="B59" s="58">
        <f t="shared" ref="B59:J59" si="30">B15-B45</f>
        <v>5483.16</v>
      </c>
      <c r="C59" s="58">
        <f t="shared" si="30"/>
        <v>13526.371999999999</v>
      </c>
      <c r="D59" s="58">
        <f t="shared" si="30"/>
        <v>46715.897000000004</v>
      </c>
      <c r="E59" s="58">
        <f t="shared" si="30"/>
        <v>21282.83</v>
      </c>
      <c r="F59" s="58">
        <f t="shared" si="30"/>
        <v>5411.3589999999995</v>
      </c>
      <c r="G59" s="58">
        <f t="shared" si="30"/>
        <v>21624.9</v>
      </c>
      <c r="H59" s="58">
        <f t="shared" si="30"/>
        <v>9106.4699999999993</v>
      </c>
      <c r="I59" s="58">
        <f t="shared" si="30"/>
        <v>4509.5099999999993</v>
      </c>
      <c r="J59" s="59">
        <f t="shared" si="30"/>
        <v>14944.33</v>
      </c>
      <c r="K59" s="50">
        <f t="shared" si="9"/>
        <v>142604.82800000001</v>
      </c>
      <c r="L59" s="14"/>
      <c r="Q59" s="10" t="s">
        <v>22</v>
      </c>
      <c r="R59" s="58">
        <f t="shared" ref="R59:Z59" si="31">B15-R45</f>
        <v>5483.16</v>
      </c>
      <c r="S59" s="58">
        <f t="shared" si="31"/>
        <v>13526.371999999999</v>
      </c>
      <c r="T59" s="58">
        <f t="shared" si="31"/>
        <v>46715.897000000004</v>
      </c>
      <c r="U59" s="58">
        <f t="shared" si="31"/>
        <v>21282.83</v>
      </c>
      <c r="V59" s="58">
        <f t="shared" si="31"/>
        <v>5411.3589999999995</v>
      </c>
      <c r="W59" s="58">
        <f t="shared" si="31"/>
        <v>21624.9</v>
      </c>
      <c r="X59" s="58">
        <f t="shared" si="31"/>
        <v>9106.4699999999993</v>
      </c>
      <c r="Y59" s="58">
        <f t="shared" si="31"/>
        <v>4509.5099999999993</v>
      </c>
      <c r="Z59" s="59">
        <f t="shared" si="31"/>
        <v>14944.33</v>
      </c>
      <c r="AA59" s="50">
        <f>SUM($R59:$Z59)</f>
        <v>142604.82800000001</v>
      </c>
      <c r="AB59" s="14"/>
    </row>
    <row r="60" spans="1:31" x14ac:dyDescent="0.25">
      <c r="K60" s="46"/>
      <c r="AA60" s="46"/>
    </row>
    <row r="61" spans="1:31" x14ac:dyDescent="0.25">
      <c r="A61" s="18" t="s">
        <v>105</v>
      </c>
      <c r="B61" s="68">
        <f>$B$17-MIN($K$34:$K$45)</f>
        <v>174024.87910891091</v>
      </c>
      <c r="C61" s="19"/>
      <c r="D61" s="19"/>
      <c r="E61" s="19"/>
      <c r="F61" s="19"/>
      <c r="G61" s="19"/>
      <c r="H61" s="19"/>
      <c r="I61" s="19"/>
      <c r="J61" s="19"/>
      <c r="L61" s="14"/>
      <c r="M61" s="14"/>
      <c r="O61" s="16"/>
      <c r="Q61" s="18" t="s">
        <v>105</v>
      </c>
      <c r="R61" s="68">
        <f>$B$17-MIN($AA$34:$AA$45)</f>
        <v>174024.87910891091</v>
      </c>
      <c r="S61" s="19"/>
      <c r="T61" s="19"/>
      <c r="U61" s="19"/>
      <c r="V61" s="19"/>
      <c r="W61" s="19"/>
      <c r="X61" s="19"/>
      <c r="Y61" s="19"/>
      <c r="Z61" s="19"/>
      <c r="AB61" s="14"/>
      <c r="AC61" s="14"/>
      <c r="AE61" s="16"/>
    </row>
    <row r="63" spans="1:31" x14ac:dyDescent="0.25">
      <c r="A63" s="1" t="s">
        <v>106</v>
      </c>
      <c r="B63" s="21" t="s">
        <v>36</v>
      </c>
      <c r="Q63" s="1" t="s">
        <v>106</v>
      </c>
      <c r="R63" s="21" t="s">
        <v>36</v>
      </c>
    </row>
    <row r="64" spans="1:31" x14ac:dyDescent="0.25">
      <c r="A64" s="10" t="s">
        <v>11</v>
      </c>
      <c r="B64" s="63">
        <f>$B$61-K48</f>
        <v>50533.160108910903</v>
      </c>
      <c r="L64" s="14"/>
      <c r="M64" s="14"/>
      <c r="O64" s="16"/>
      <c r="Q64" s="10" t="s">
        <v>11</v>
      </c>
      <c r="R64" s="63">
        <f t="shared" ref="R64:R70" si="32">$R$61-AA48</f>
        <v>50533.160108910903</v>
      </c>
      <c r="AB64" s="14"/>
      <c r="AC64" s="14"/>
      <c r="AE64" s="16"/>
    </row>
    <row r="65" spans="1:31" x14ac:dyDescent="0.25">
      <c r="A65" s="10" t="s">
        <v>12</v>
      </c>
      <c r="B65" s="58">
        <f t="shared" ref="B65:B75" si="33">$B$61-K49</f>
        <v>52632.539108910903</v>
      </c>
      <c r="L65" s="14"/>
      <c r="M65" s="14"/>
      <c r="O65" s="16"/>
      <c r="Q65" s="10" t="s">
        <v>12</v>
      </c>
      <c r="R65" s="63">
        <f t="shared" si="32"/>
        <v>52632.539108910903</v>
      </c>
      <c r="AB65" s="14"/>
      <c r="AC65" s="14"/>
      <c r="AE65" s="16"/>
    </row>
    <row r="66" spans="1:31" x14ac:dyDescent="0.25">
      <c r="A66" s="10" t="s">
        <v>13</v>
      </c>
      <c r="B66" s="58">
        <f t="shared" si="33"/>
        <v>36719.219108910911</v>
      </c>
      <c r="L66" s="14"/>
      <c r="M66" s="14"/>
      <c r="O66" s="16"/>
      <c r="Q66" s="10" t="s">
        <v>13</v>
      </c>
      <c r="R66" s="63">
        <f t="shared" si="32"/>
        <v>36719.219108910911</v>
      </c>
      <c r="AB66" s="14"/>
      <c r="AC66" s="14"/>
      <c r="AE66" s="16"/>
    </row>
    <row r="67" spans="1:31" x14ac:dyDescent="0.25">
      <c r="A67" s="10" t="s">
        <v>14</v>
      </c>
      <c r="B67" s="58">
        <f>$B$61-K51</f>
        <v>1464.5461089109012</v>
      </c>
      <c r="L67" s="14"/>
      <c r="M67" s="14"/>
      <c r="O67" s="16"/>
      <c r="Q67" s="10" t="s">
        <v>14</v>
      </c>
      <c r="R67" s="63">
        <f t="shared" si="32"/>
        <v>1464.5461089109012</v>
      </c>
      <c r="AB67" s="14"/>
      <c r="AC67" s="14"/>
      <c r="AE67" s="16"/>
    </row>
    <row r="68" spans="1:31" x14ac:dyDescent="0.25">
      <c r="A68" s="10" t="s">
        <v>15</v>
      </c>
      <c r="B68" s="58">
        <f t="shared" si="33"/>
        <v>1100.664108910918</v>
      </c>
      <c r="L68" s="14"/>
      <c r="M68" s="14"/>
      <c r="O68" s="16"/>
      <c r="Q68" s="10" t="s">
        <v>15</v>
      </c>
      <c r="R68" s="63">
        <f t="shared" si="32"/>
        <v>1100.664108910918</v>
      </c>
      <c r="AB68" s="14"/>
      <c r="AC68" s="14"/>
      <c r="AE68" s="16"/>
    </row>
    <row r="69" spans="1:31" x14ac:dyDescent="0.25">
      <c r="A69" s="10" t="s">
        <v>16</v>
      </c>
      <c r="B69" s="58">
        <f t="shared" si="33"/>
        <v>24105.666108910926</v>
      </c>
      <c r="L69" s="14"/>
      <c r="M69" s="14"/>
      <c r="O69" s="16"/>
      <c r="Q69" s="10" t="s">
        <v>16</v>
      </c>
      <c r="R69" s="63">
        <f t="shared" si="32"/>
        <v>24105.666108910926</v>
      </c>
      <c r="AB69" s="14"/>
      <c r="AC69" s="14"/>
      <c r="AE69" s="16"/>
    </row>
    <row r="70" spans="1:31" x14ac:dyDescent="0.25">
      <c r="A70" s="10" t="s">
        <v>17</v>
      </c>
      <c r="B70" s="58">
        <f t="shared" si="33"/>
        <v>47885.690108910901</v>
      </c>
      <c r="L70" s="14"/>
      <c r="M70" s="14"/>
      <c r="O70" s="16"/>
      <c r="Q70" s="10" t="s">
        <v>17</v>
      </c>
      <c r="R70" s="63">
        <f t="shared" si="32"/>
        <v>47885.690108910901</v>
      </c>
      <c r="AB70" s="14"/>
      <c r="AC70" s="14"/>
      <c r="AE70" s="16"/>
    </row>
    <row r="71" spans="1:31" x14ac:dyDescent="0.25">
      <c r="A71" s="10" t="s">
        <v>18</v>
      </c>
      <c r="B71" s="58">
        <f t="shared" si="33"/>
        <v>41593.059108910908</v>
      </c>
      <c r="L71" s="14"/>
      <c r="M71" s="14"/>
      <c r="O71" s="16"/>
      <c r="Q71" s="10" t="s">
        <v>18</v>
      </c>
      <c r="R71" s="63">
        <f t="shared" ref="R71:R74" si="34">$R$61-AA55</f>
        <v>41593.059108910908</v>
      </c>
      <c r="AB71" s="14"/>
      <c r="AC71" s="14"/>
      <c r="AE71" s="16"/>
    </row>
    <row r="72" spans="1:31" x14ac:dyDescent="0.25">
      <c r="A72" s="10" t="s">
        <v>19</v>
      </c>
      <c r="B72" s="58">
        <f t="shared" si="33"/>
        <v>21103.344108910882</v>
      </c>
      <c r="L72" s="14"/>
      <c r="M72" s="14"/>
      <c r="O72" s="16"/>
      <c r="Q72" s="10" t="s">
        <v>19</v>
      </c>
      <c r="R72" s="63">
        <f t="shared" si="34"/>
        <v>21103.344108910882</v>
      </c>
      <c r="AB72" s="14"/>
      <c r="AC72" s="14"/>
      <c r="AE72" s="16"/>
    </row>
    <row r="73" spans="1:31" x14ac:dyDescent="0.25">
      <c r="A73" s="10" t="s">
        <v>20</v>
      </c>
      <c r="B73" s="58">
        <f t="shared" si="33"/>
        <v>11004.971108910919</v>
      </c>
      <c r="L73" s="14"/>
      <c r="M73" s="14"/>
      <c r="O73" s="16"/>
      <c r="Q73" s="10" t="s">
        <v>20</v>
      </c>
      <c r="R73" s="63">
        <f>$R$61-AA57</f>
        <v>11004.971108910919</v>
      </c>
      <c r="AB73" s="14"/>
      <c r="AC73" s="14"/>
      <c r="AE73" s="16"/>
    </row>
    <row r="74" spans="1:31" x14ac:dyDescent="0.25">
      <c r="A74" s="10" t="s">
        <v>21</v>
      </c>
      <c r="B74" s="58">
        <f t="shared" si="33"/>
        <v>11084.360108910914</v>
      </c>
      <c r="L74" s="14"/>
      <c r="M74" s="14"/>
      <c r="O74" s="16"/>
      <c r="Q74" s="10" t="s">
        <v>21</v>
      </c>
      <c r="R74" s="63">
        <f t="shared" si="34"/>
        <v>11084.360108910914</v>
      </c>
      <c r="AB74" s="14"/>
      <c r="AC74" s="14"/>
      <c r="AE74" s="16"/>
    </row>
    <row r="75" spans="1:31" x14ac:dyDescent="0.25">
      <c r="A75" s="10" t="s">
        <v>22</v>
      </c>
      <c r="B75" s="58">
        <f t="shared" si="33"/>
        <v>31420.051108910906</v>
      </c>
      <c r="L75" s="14"/>
      <c r="M75" s="14"/>
      <c r="O75" s="16"/>
      <c r="Q75" s="10" t="s">
        <v>22</v>
      </c>
      <c r="R75" s="63">
        <f>$R$61-AA59</f>
        <v>31420.051108910906</v>
      </c>
      <c r="AB75" s="14"/>
      <c r="AC75" s="14"/>
      <c r="AE75" s="16"/>
    </row>
    <row r="76" spans="1:31" x14ac:dyDescent="0.25">
      <c r="A76" s="13" t="s">
        <v>37</v>
      </c>
      <c r="B76" s="69">
        <f>SUM($B$64:$B$75)/$B$61</f>
        <v>1.9000000000000008</v>
      </c>
      <c r="Q76" s="13" t="s">
        <v>37</v>
      </c>
      <c r="R76" s="69">
        <f>SUM($R$64:$R$75)/$R$61</f>
        <v>1.9000000000000008</v>
      </c>
    </row>
    <row r="78" spans="1:31" x14ac:dyDescent="0.25">
      <c r="A78" s="1" t="s">
        <v>107</v>
      </c>
      <c r="B78" s="62">
        <f>(SUM($B$64:$B$75)-$D$79*$B$61)/(12-$D$79)</f>
        <v>1.7289404231722991E-11</v>
      </c>
      <c r="D78" s="1" t="s">
        <v>39</v>
      </c>
      <c r="Q78" s="1" t="s">
        <v>107</v>
      </c>
      <c r="R78" s="62">
        <f>(SUM($R$64:$R$75)-$T$79*$R$61)/(12-$T$79)</f>
        <v>1.7289404231722991E-11</v>
      </c>
      <c r="T78" s="1" t="s">
        <v>39</v>
      </c>
    </row>
    <row r="79" spans="1:31" x14ac:dyDescent="0.25">
      <c r="A79" s="1" t="s">
        <v>38</v>
      </c>
      <c r="D79" s="70">
        <f>'計算用(太陽光)'!D79</f>
        <v>1.9</v>
      </c>
      <c r="Q79" s="1" t="s">
        <v>38</v>
      </c>
      <c r="T79" s="70">
        <f>'計算用(太陽光)'!T79</f>
        <v>1.9</v>
      </c>
    </row>
    <row r="80" spans="1:31" ht="16.5" thickBot="1" x14ac:dyDescent="0.3"/>
    <row r="81" spans="1:22" ht="16.5" thickBot="1" x14ac:dyDescent="0.3">
      <c r="A81" s="1" t="s">
        <v>108</v>
      </c>
      <c r="B81" s="134" t="e">
        <f>'【調達AX】入力(水力)'!$E$26*$B$83</f>
        <v>#N/A</v>
      </c>
      <c r="Q81" s="1" t="s">
        <v>108</v>
      </c>
      <c r="R81" s="152" t="e">
        <f>AVERAGE('【調達AX】入力(水力)'!$E$34:$P$34)*$B$83</f>
        <v>#DIV/0!</v>
      </c>
      <c r="T81" s="47"/>
      <c r="V81" s="14"/>
    </row>
    <row r="82" spans="1:22" ht="16.5" thickBot="1" x14ac:dyDescent="0.3">
      <c r="A82" s="143" t="s">
        <v>168</v>
      </c>
      <c r="B82" s="144">
        <f>(MIN($K$34:$K$45)+$B$78)*1000</f>
        <v>1.7289404231722992E-8</v>
      </c>
      <c r="Q82" s="143"/>
      <c r="R82" s="144"/>
    </row>
    <row r="83" spans="1:22" ht="16.5" thickBot="1" x14ac:dyDescent="0.3">
      <c r="A83" s="1" t="s">
        <v>109</v>
      </c>
      <c r="B83" s="131" t="e">
        <f>VLOOKUP('入力(水力)'!$E$13,$B$87:$C$95,2,FALSE)</f>
        <v>#N/A</v>
      </c>
      <c r="Q83" s="1" t="s">
        <v>109</v>
      </c>
      <c r="R83" s="153" t="e">
        <f>$R$82/'入力(水力)'!$U$15</f>
        <v>#DIV/0!</v>
      </c>
      <c r="S83" s="1" t="s">
        <v>77</v>
      </c>
    </row>
    <row r="84" spans="1:22" x14ac:dyDescent="0.25">
      <c r="A84" s="143" t="s">
        <v>168</v>
      </c>
      <c r="B84" s="145" t="e">
        <f>B82/'入力(水力)'!E15</f>
        <v>#DIV/0!</v>
      </c>
      <c r="Q84" s="143"/>
      <c r="R84" s="145"/>
    </row>
    <row r="86" spans="1:22" x14ac:dyDescent="0.25">
      <c r="C86" s="18" t="s">
        <v>171</v>
      </c>
    </row>
    <row r="87" spans="1:22" x14ac:dyDescent="0.25">
      <c r="B87" s="11" t="s">
        <v>26</v>
      </c>
      <c r="C87" s="132">
        <v>0.44526893390290306</v>
      </c>
    </row>
    <row r="88" spans="1:22" x14ac:dyDescent="0.25">
      <c r="B88" s="11" t="s">
        <v>27</v>
      </c>
      <c r="C88" s="132">
        <v>0.55969344311848046</v>
      </c>
    </row>
    <row r="89" spans="1:22" x14ac:dyDescent="0.25">
      <c r="B89" s="11" t="s">
        <v>28</v>
      </c>
      <c r="C89" s="132">
        <v>0.56615657966907007</v>
      </c>
    </row>
    <row r="90" spans="1:22" x14ac:dyDescent="0.25">
      <c r="B90" s="11" t="s">
        <v>29</v>
      </c>
      <c r="C90" s="132">
        <v>0.47104080671408394</v>
      </c>
    </row>
    <row r="91" spans="1:22" x14ac:dyDescent="0.25">
      <c r="B91" s="11" t="s">
        <v>30</v>
      </c>
      <c r="C91" s="132">
        <v>0.5441937767984657</v>
      </c>
    </row>
    <row r="92" spans="1:22" x14ac:dyDescent="0.25">
      <c r="B92" s="11" t="s">
        <v>31</v>
      </c>
      <c r="C92" s="132">
        <v>0.52224201067361065</v>
      </c>
    </row>
    <row r="93" spans="1:22" x14ac:dyDescent="0.25">
      <c r="B93" s="11" t="s">
        <v>32</v>
      </c>
      <c r="C93" s="132">
        <v>0.41567612087455502</v>
      </c>
    </row>
    <row r="94" spans="1:22" x14ac:dyDescent="0.25">
      <c r="B94" s="11" t="s">
        <v>33</v>
      </c>
      <c r="C94" s="132">
        <v>0.4907853295450495</v>
      </c>
    </row>
    <row r="95" spans="1:22" x14ac:dyDescent="0.25">
      <c r="B95" s="11" t="s">
        <v>34</v>
      </c>
      <c r="C95" s="132">
        <v>0.36736047881533362</v>
      </c>
    </row>
  </sheetData>
  <phoneticPr fontId="2"/>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C210-6B88-4FA9-8103-F2B922558C5A}">
  <sheetPr codeName="Sheet18">
    <tabColor theme="8" tint="0.59999389629810485"/>
  </sheetPr>
  <dimension ref="A1:AH83"/>
  <sheetViews>
    <sheetView topLeftCell="A61" zoomScale="80" zoomScaleNormal="80" workbookViewId="0">
      <selection activeCell="E10" sqref="E10:P11"/>
    </sheetView>
  </sheetViews>
  <sheetFormatPr defaultColWidth="9" defaultRowHeight="15.75" x14ac:dyDescent="0.25"/>
  <cols>
    <col min="1" max="1" width="29.125" style="1" customWidth="1"/>
    <col min="2" max="2" width="10.75" style="1" customWidth="1"/>
    <col min="3" max="3" width="9.75" style="1" customWidth="1"/>
    <col min="4" max="4" width="13.375" style="1" bestFit="1" customWidth="1"/>
    <col min="5" max="10" width="9.75" style="1" bestFit="1" customWidth="1"/>
    <col min="11" max="11" width="10.625" style="1" bestFit="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28" width="10.875" style="1" customWidth="1"/>
    <col min="29" max="29" width="9" style="1"/>
    <col min="30" max="30" width="10.875" style="1" customWidth="1"/>
    <col min="31" max="16384" width="9" style="1"/>
  </cols>
  <sheetData>
    <row r="1" spans="1:34" x14ac:dyDescent="0.25">
      <c r="A1" s="35"/>
      <c r="J1" s="10" t="s">
        <v>35</v>
      </c>
      <c r="L1" s="8"/>
      <c r="M1" s="9" t="s">
        <v>64</v>
      </c>
      <c r="AH1" s="1" t="s">
        <v>113</v>
      </c>
    </row>
    <row r="2" spans="1:34" x14ac:dyDescent="0.25">
      <c r="B2" s="11" t="s">
        <v>26</v>
      </c>
      <c r="C2" s="11" t="s">
        <v>27</v>
      </c>
      <c r="D2" s="11" t="s">
        <v>28</v>
      </c>
      <c r="E2" s="11" t="s">
        <v>29</v>
      </c>
      <c r="F2" s="11" t="s">
        <v>30</v>
      </c>
      <c r="G2" s="11" t="s">
        <v>31</v>
      </c>
      <c r="H2" s="11" t="s">
        <v>32</v>
      </c>
      <c r="I2" s="11" t="s">
        <v>33</v>
      </c>
      <c r="J2" s="11" t="s">
        <v>34</v>
      </c>
      <c r="AH2" s="1" t="s">
        <v>114</v>
      </c>
    </row>
    <row r="3" spans="1:34" x14ac:dyDescent="0.25">
      <c r="A3" s="1" t="s">
        <v>104</v>
      </c>
      <c r="AH3" s="1" t="s">
        <v>115</v>
      </c>
    </row>
    <row r="4" spans="1:34" x14ac:dyDescent="0.25">
      <c r="A4" s="10" t="s">
        <v>11</v>
      </c>
      <c r="B4" s="52">
        <v>4802.8811787617715</v>
      </c>
      <c r="C4" s="52">
        <v>11581.410133682746</v>
      </c>
      <c r="D4" s="52">
        <v>40837.662100733636</v>
      </c>
      <c r="E4" s="52">
        <v>18821.767857142859</v>
      </c>
      <c r="F4" s="52">
        <v>4702.9437188339807</v>
      </c>
      <c r="G4" s="52">
        <v>17856.863892215566</v>
      </c>
      <c r="H4" s="52">
        <v>7477.4974459646428</v>
      </c>
      <c r="I4" s="52">
        <v>3742.2679116465865</v>
      </c>
      <c r="J4" s="52">
        <v>12677.667700809157</v>
      </c>
      <c r="M4" s="14"/>
      <c r="N4" s="14"/>
      <c r="O4" s="14"/>
      <c r="P4" s="14"/>
      <c r="Q4" s="14"/>
      <c r="R4" s="14"/>
      <c r="S4" s="14"/>
    </row>
    <row r="5" spans="1:34" x14ac:dyDescent="0.25">
      <c r="A5" s="10" t="s">
        <v>12</v>
      </c>
      <c r="B5" s="52">
        <v>4345.6930906030857</v>
      </c>
      <c r="C5" s="52">
        <v>10791.643538945902</v>
      </c>
      <c r="D5" s="52">
        <v>39525.567375846498</v>
      </c>
      <c r="E5" s="52">
        <v>19013.209821428576</v>
      </c>
      <c r="F5" s="52">
        <v>4471.4456731388964</v>
      </c>
      <c r="G5" s="52">
        <v>18379.744437125744</v>
      </c>
      <c r="H5" s="52">
        <v>7529.8087425057656</v>
      </c>
      <c r="I5" s="52">
        <v>3763.8995180722891</v>
      </c>
      <c r="J5" s="52">
        <v>12873.828577067297</v>
      </c>
      <c r="M5" s="14"/>
      <c r="N5" s="14"/>
      <c r="O5" s="14"/>
      <c r="P5" s="14"/>
      <c r="Q5" s="14"/>
      <c r="R5" s="14"/>
      <c r="S5" s="14"/>
      <c r="AH5" s="1" t="s">
        <v>116</v>
      </c>
    </row>
    <row r="6" spans="1:34" x14ac:dyDescent="0.25">
      <c r="A6" s="10" t="s">
        <v>13</v>
      </c>
      <c r="B6" s="52">
        <v>4368.5524950110203</v>
      </c>
      <c r="C6" s="52">
        <v>11635.307853936374</v>
      </c>
      <c r="D6" s="52">
        <v>43680.905282167041</v>
      </c>
      <c r="E6" s="52">
        <v>20494.366071428572</v>
      </c>
      <c r="F6" s="52">
        <v>4910.0735491927408</v>
      </c>
      <c r="G6" s="52">
        <v>21063.206856287423</v>
      </c>
      <c r="H6" s="52">
        <v>8264.1788670253663</v>
      </c>
      <c r="I6" s="52">
        <v>4293.8738755020076</v>
      </c>
      <c r="J6" s="52">
        <v>14641.743895796328</v>
      </c>
      <c r="M6" s="14"/>
      <c r="N6" s="14"/>
      <c r="O6" s="14"/>
      <c r="P6" s="14"/>
      <c r="Q6" s="14"/>
      <c r="R6" s="14"/>
      <c r="S6" s="14"/>
      <c r="AH6" s="1" t="s">
        <v>117</v>
      </c>
    </row>
    <row r="7" spans="1:34" x14ac:dyDescent="0.25">
      <c r="A7" s="10" t="s">
        <v>14</v>
      </c>
      <c r="B7" s="52">
        <v>4932.0619369138758</v>
      </c>
      <c r="C7" s="52">
        <v>13841.029858283588</v>
      </c>
      <c r="D7" s="52">
        <v>56393.341189334082</v>
      </c>
      <c r="E7" s="52">
        <v>24827</v>
      </c>
      <c r="F7" s="52">
        <v>6055.3796700000003</v>
      </c>
      <c r="G7" s="52">
        <v>26361.071999999996</v>
      </c>
      <c r="H7" s="52">
        <v>10470.307200000001</v>
      </c>
      <c r="I7" s="52">
        <v>5386.2699999999995</v>
      </c>
      <c r="J7" s="52">
        <v>18753.719999999998</v>
      </c>
      <c r="M7" s="14"/>
      <c r="N7" s="14"/>
      <c r="O7" s="14"/>
      <c r="P7" s="14"/>
      <c r="Q7" s="14"/>
      <c r="R7" s="14"/>
      <c r="S7" s="14"/>
    </row>
    <row r="8" spans="1:34" x14ac:dyDescent="0.25">
      <c r="A8" s="10" t="s">
        <v>15</v>
      </c>
      <c r="B8" s="52">
        <v>5039.3593000000001</v>
      </c>
      <c r="C8" s="52">
        <v>14147.024100000001</v>
      </c>
      <c r="D8" s="52">
        <v>56391.75</v>
      </c>
      <c r="E8" s="52">
        <v>24827</v>
      </c>
      <c r="F8" s="52">
        <v>6055.3796700000003</v>
      </c>
      <c r="G8" s="52">
        <v>26361.071999999996</v>
      </c>
      <c r="H8" s="52">
        <v>10470.307200000001</v>
      </c>
      <c r="I8" s="52">
        <v>5386.2699999999995</v>
      </c>
      <c r="J8" s="52">
        <v>18753.719999999998</v>
      </c>
      <c r="M8" s="14"/>
      <c r="N8" s="14"/>
      <c r="O8" s="14"/>
      <c r="P8" s="14"/>
      <c r="Q8" s="14"/>
      <c r="R8" s="14"/>
      <c r="S8" s="14"/>
    </row>
    <row r="9" spans="1:34" x14ac:dyDescent="0.25">
      <c r="A9" s="10" t="s">
        <v>16</v>
      </c>
      <c r="B9" s="52">
        <v>4739.1678010287078</v>
      </c>
      <c r="C9" s="52">
        <v>12662.019787154044</v>
      </c>
      <c r="D9" s="52">
        <v>48256.105014108347</v>
      </c>
      <c r="E9" s="52">
        <v>22751.366071428576</v>
      </c>
      <c r="F9" s="52">
        <v>5385.2537482510716</v>
      </c>
      <c r="G9" s="52">
        <v>22750.236538922156</v>
      </c>
      <c r="H9" s="52">
        <v>9156.488867640277</v>
      </c>
      <c r="I9" s="52">
        <v>4704.8743975903617</v>
      </c>
      <c r="J9" s="52">
        <v>16167.850838760607</v>
      </c>
      <c r="M9" s="14"/>
      <c r="N9" s="14"/>
      <c r="O9" s="14"/>
      <c r="P9" s="14"/>
      <c r="Q9" s="14"/>
      <c r="R9" s="14"/>
      <c r="S9" s="14"/>
    </row>
    <row r="10" spans="1:34" x14ac:dyDescent="0.25">
      <c r="A10" s="10" t="s">
        <v>17</v>
      </c>
      <c r="B10" s="52">
        <v>5248.0380014425964</v>
      </c>
      <c r="C10" s="52">
        <v>11596.809482326638</v>
      </c>
      <c r="D10" s="52">
        <v>40084.499149266368</v>
      </c>
      <c r="E10" s="52">
        <v>19819.281250000004</v>
      </c>
      <c r="F10" s="52">
        <v>4550.6423729819517</v>
      </c>
      <c r="G10" s="52">
        <v>18823.699616766466</v>
      </c>
      <c r="H10" s="52">
        <v>7840.6585623366645</v>
      </c>
      <c r="I10" s="52">
        <v>3882.8733534136545</v>
      </c>
      <c r="J10" s="52">
        <v>13778.142553779357</v>
      </c>
      <c r="M10" s="14"/>
      <c r="N10" s="14"/>
      <c r="O10" s="14"/>
      <c r="P10" s="14"/>
      <c r="Q10" s="14"/>
      <c r="R10" s="14"/>
      <c r="S10" s="14"/>
    </row>
    <row r="11" spans="1:34" x14ac:dyDescent="0.25">
      <c r="A11" s="10" t="s">
        <v>18</v>
      </c>
      <c r="B11" s="52">
        <v>5463.397653496294</v>
      </c>
      <c r="C11" s="52">
        <v>12934.352907396278</v>
      </c>
      <c r="D11" s="52">
        <v>42607.913274548526</v>
      </c>
      <c r="E11" s="52">
        <v>19597.611607142859</v>
      </c>
      <c r="F11" s="52">
        <v>5019.7305182062009</v>
      </c>
      <c r="G11" s="52">
        <v>19573.490586826345</v>
      </c>
      <c r="H11" s="52">
        <v>8391.9391489623376</v>
      </c>
      <c r="I11" s="52">
        <v>4001.8471887550199</v>
      </c>
      <c r="J11" s="52">
        <v>14056.962415630551</v>
      </c>
      <c r="M11" s="14"/>
      <c r="N11" s="14"/>
      <c r="O11" s="14"/>
      <c r="P11" s="14"/>
      <c r="Q11" s="14"/>
      <c r="R11" s="14"/>
      <c r="S11" s="14"/>
    </row>
    <row r="12" spans="1:34" x14ac:dyDescent="0.25">
      <c r="A12" s="10" t="s">
        <v>19</v>
      </c>
      <c r="B12" s="52">
        <v>5884.491945221399</v>
      </c>
      <c r="C12" s="52">
        <v>14424.78986543029</v>
      </c>
      <c r="D12" s="52">
        <v>47221.513709085775</v>
      </c>
      <c r="E12" s="52">
        <v>22066.205357142859</v>
      </c>
      <c r="F12" s="52">
        <v>5695.9484937892112</v>
      </c>
      <c r="G12" s="52">
        <v>23519.758850299397</v>
      </c>
      <c r="H12" s="52">
        <v>10129.27778601076</v>
      </c>
      <c r="I12" s="52">
        <v>4964.4536746987951</v>
      </c>
      <c r="J12" s="52">
        <v>17978.946224590487</v>
      </c>
      <c r="M12" s="14"/>
      <c r="N12" s="14"/>
      <c r="O12" s="14"/>
      <c r="P12" s="14"/>
      <c r="Q12" s="14"/>
      <c r="R12" s="14"/>
      <c r="S12" s="14"/>
    </row>
    <row r="13" spans="1:34" x14ac:dyDescent="0.25">
      <c r="A13" s="10" t="s">
        <v>20</v>
      </c>
      <c r="B13" s="52">
        <v>6004.8046000000004</v>
      </c>
      <c r="C13" s="52">
        <v>15005.565300000002</v>
      </c>
      <c r="D13" s="52">
        <v>50625.810249717826</v>
      </c>
      <c r="E13" s="52">
        <v>23144.325892857145</v>
      </c>
      <c r="F13" s="52">
        <v>5994.4591316591886</v>
      </c>
      <c r="G13" s="52">
        <v>24259.684149700599</v>
      </c>
      <c r="H13" s="52">
        <v>10371.720525749424</v>
      </c>
      <c r="I13" s="52">
        <v>4964.4536746987951</v>
      </c>
      <c r="J13" s="52">
        <v>18214.586019340833</v>
      </c>
      <c r="M13" s="14"/>
      <c r="N13" s="14"/>
      <c r="O13" s="14"/>
      <c r="P13" s="14"/>
      <c r="Q13" s="14"/>
      <c r="R13" s="14"/>
      <c r="S13" s="14"/>
    </row>
    <row r="14" spans="1:34" x14ac:dyDescent="0.25">
      <c r="A14" s="10" t="s">
        <v>21</v>
      </c>
      <c r="B14" s="52">
        <v>5921.7888682027651</v>
      </c>
      <c r="C14" s="52">
        <v>14841.672232289988</v>
      </c>
      <c r="D14" s="52">
        <v>50625.49201185102</v>
      </c>
      <c r="E14" s="52">
        <v>23144.325892857145</v>
      </c>
      <c r="F14" s="52">
        <v>5994.4591316591886</v>
      </c>
      <c r="G14" s="52">
        <v>24259.684149700599</v>
      </c>
      <c r="H14" s="52">
        <v>10371.720525749424</v>
      </c>
      <c r="I14" s="52">
        <v>4964.4536746987951</v>
      </c>
      <c r="J14" s="52">
        <v>18214.586019340833</v>
      </c>
      <c r="M14" s="14"/>
      <c r="N14" s="14"/>
      <c r="O14" s="14"/>
      <c r="P14" s="14"/>
      <c r="Q14" s="14"/>
      <c r="R14" s="14"/>
      <c r="S14" s="14"/>
    </row>
    <row r="15" spans="1:34" x14ac:dyDescent="0.25">
      <c r="A15" s="10" t="s">
        <v>22</v>
      </c>
      <c r="B15" s="52">
        <v>5464.6007800440793</v>
      </c>
      <c r="C15" s="52">
        <v>13789.016757132385</v>
      </c>
      <c r="D15" s="52">
        <v>45960.867439334084</v>
      </c>
      <c r="E15" s="52">
        <v>21139.223214285714</v>
      </c>
      <c r="F15" s="52">
        <v>5549.7392017712627</v>
      </c>
      <c r="G15" s="52">
        <v>21615.684413173651</v>
      </c>
      <c r="H15" s="52">
        <v>9155.4828811683328</v>
      </c>
      <c r="I15" s="52">
        <v>4434.4793172690761</v>
      </c>
      <c r="J15" s="52">
        <v>15489.306927175843</v>
      </c>
      <c r="M15" s="14"/>
      <c r="N15" s="14"/>
      <c r="O15" s="14"/>
      <c r="P15" s="14"/>
      <c r="Q15" s="14"/>
      <c r="R15" s="14"/>
      <c r="S15" s="14"/>
    </row>
    <row r="16" spans="1:34" x14ac:dyDescent="0.25">
      <c r="B16" s="2"/>
      <c r="C16" s="2"/>
      <c r="D16" s="2"/>
      <c r="E16" s="2"/>
      <c r="F16" s="2"/>
      <c r="G16" s="2"/>
      <c r="H16" s="2"/>
      <c r="I16" s="2"/>
      <c r="J16" s="2"/>
      <c r="K16" s="2"/>
    </row>
    <row r="17" spans="1:30" x14ac:dyDescent="0.25">
      <c r="A17" s="1" t="s">
        <v>43</v>
      </c>
      <c r="B17" s="51">
        <v>170916.10962190721</v>
      </c>
      <c r="C17" s="2"/>
      <c r="D17" s="2"/>
      <c r="E17" s="2"/>
      <c r="F17" s="2"/>
      <c r="G17" s="2"/>
      <c r="H17" s="2"/>
      <c r="I17" s="2"/>
      <c r="J17" s="2"/>
      <c r="K17" s="2"/>
    </row>
    <row r="19" spans="1:30" x14ac:dyDescent="0.25">
      <c r="A19" s="1" t="s">
        <v>112</v>
      </c>
      <c r="B19" s="17" t="s">
        <v>44</v>
      </c>
      <c r="N19" s="1" t="s">
        <v>65</v>
      </c>
    </row>
    <row r="20" spans="1:30" x14ac:dyDescent="0.25">
      <c r="A20" s="10" t="s">
        <v>11</v>
      </c>
      <c r="B20" s="53">
        <v>1.2142600650463761E-2</v>
      </c>
      <c r="C20" s="53">
        <v>2.8181549429821033E-2</v>
      </c>
      <c r="D20" s="53">
        <v>1.3229408405773704E-2</v>
      </c>
      <c r="E20" s="53">
        <v>3.8528131543591478E-2</v>
      </c>
      <c r="F20" s="53">
        <v>7.2915705613602083E-2</v>
      </c>
      <c r="G20" s="53">
        <v>4.4121488381227723E-2</v>
      </c>
      <c r="H20" s="53">
        <v>3.1331843983800754E-2</v>
      </c>
      <c r="I20" s="53">
        <v>4.3272335499658407E-2</v>
      </c>
      <c r="J20" s="53">
        <v>8.2397197899212859E-3</v>
      </c>
      <c r="N20" s="66" t="e">
        <f>HLOOKUP('入力(太陽光)'!$E$13,$B$2:$J$31,ROW()-1,0)</f>
        <v>#N/A</v>
      </c>
      <c r="Q20" s="44"/>
      <c r="R20" s="44"/>
      <c r="S20" s="44"/>
      <c r="T20" s="44"/>
      <c r="U20" s="44"/>
      <c r="V20" s="44"/>
      <c r="W20" s="44"/>
    </row>
    <row r="21" spans="1:30" x14ac:dyDescent="0.25">
      <c r="A21" s="10" t="s">
        <v>12</v>
      </c>
      <c r="B21" s="53">
        <v>3.7828330290400392E-2</v>
      </c>
      <c r="C21" s="53">
        <v>0.16656764123326587</v>
      </c>
      <c r="D21" s="53">
        <v>0.12243494811914483</v>
      </c>
      <c r="E21" s="53">
        <v>0.15568315602564578</v>
      </c>
      <c r="F21" s="53">
        <v>0.23320296810398647</v>
      </c>
      <c r="G21" s="53">
        <v>0.16361703393235211</v>
      </c>
      <c r="H21" s="53">
        <v>0.18464488709930771</v>
      </c>
      <c r="I21" s="53">
        <v>0.21356823017936777</v>
      </c>
      <c r="J21" s="53">
        <v>6.9262110077576267E-2</v>
      </c>
      <c r="N21" s="66" t="e">
        <f>HLOOKUP('入力(太陽光)'!$E$13,$B$2:$J$31,ROW()-1,0)</f>
        <v>#N/A</v>
      </c>
      <c r="Q21" s="44"/>
      <c r="R21" s="44"/>
      <c r="S21" s="44"/>
      <c r="T21" s="44"/>
      <c r="U21" s="44"/>
      <c r="V21" s="44"/>
      <c r="W21" s="44"/>
    </row>
    <row r="22" spans="1:30" x14ac:dyDescent="0.25">
      <c r="A22" s="10" t="s">
        <v>13</v>
      </c>
      <c r="B22" s="53">
        <v>6.4898635830027335E-2</v>
      </c>
      <c r="C22" s="53">
        <v>0.19630802157814731</v>
      </c>
      <c r="D22" s="53">
        <v>0.1464804597355667</v>
      </c>
      <c r="E22" s="53">
        <v>0.17887873555038278</v>
      </c>
      <c r="F22" s="53">
        <v>0.26459127313225916</v>
      </c>
      <c r="G22" s="53">
        <v>0.1861853993576886</v>
      </c>
      <c r="H22" s="53">
        <v>0.16888924707047887</v>
      </c>
      <c r="I22" s="53">
        <v>0.19373006263599715</v>
      </c>
      <c r="J22" s="53">
        <v>9.2959611407899781E-2</v>
      </c>
      <c r="N22" s="66" t="e">
        <f>HLOOKUP('入力(太陽光)'!$E$13,$B$2:$J$31,ROW()-1,0)</f>
        <v>#N/A</v>
      </c>
      <c r="Q22" s="44"/>
      <c r="R22" s="44"/>
      <c r="S22" s="44"/>
      <c r="T22" s="44"/>
      <c r="U22" s="44"/>
      <c r="V22" s="44"/>
      <c r="W22" s="44"/>
    </row>
    <row r="23" spans="1:30" x14ac:dyDescent="0.25">
      <c r="A23" s="10" t="s">
        <v>14</v>
      </c>
      <c r="B23" s="53">
        <v>9.0640911938341839E-2</v>
      </c>
      <c r="C23" s="53">
        <v>0.19878220570745336</v>
      </c>
      <c r="D23" s="53">
        <v>0.22287714441198159</v>
      </c>
      <c r="E23" s="53">
        <v>0.2184989031484264</v>
      </c>
      <c r="F23" s="53">
        <v>0.29750511504908228</v>
      </c>
      <c r="G23" s="53">
        <v>0.23762540490095496</v>
      </c>
      <c r="H23" s="53">
        <v>0.26812241365029232</v>
      </c>
      <c r="I23" s="53">
        <v>0.29473141549884235</v>
      </c>
      <c r="J23" s="53">
        <v>0.1388163841301237</v>
      </c>
      <c r="N23" s="66" t="e">
        <f>HLOOKUP('入力(太陽光)'!$E$13,$B$2:$J$31,ROW()-1,0)</f>
        <v>#N/A</v>
      </c>
      <c r="Q23" s="44"/>
      <c r="R23" s="44"/>
      <c r="S23" s="44"/>
      <c r="T23" s="44"/>
      <c r="U23" s="44"/>
      <c r="V23" s="44"/>
      <c r="W23" s="44"/>
    </row>
    <row r="24" spans="1:30" x14ac:dyDescent="0.25">
      <c r="A24" s="10" t="s">
        <v>15</v>
      </c>
      <c r="B24" s="53">
        <v>9.1073735238599157E-2</v>
      </c>
      <c r="C24" s="53">
        <v>0.24381754091344321</v>
      </c>
      <c r="D24" s="53">
        <v>0.24425820368383164</v>
      </c>
      <c r="E24" s="53">
        <v>0.27869265912356106</v>
      </c>
      <c r="F24" s="53">
        <v>0.35182902431223106</v>
      </c>
      <c r="G24" s="53">
        <v>0.27445188237473844</v>
      </c>
      <c r="H24" s="53">
        <v>0.28834633649036939</v>
      </c>
      <c r="I24" s="53">
        <v>0.32631029874059991</v>
      </c>
      <c r="J24" s="53">
        <v>0.13834583944863929</v>
      </c>
      <c r="N24" s="66" t="e">
        <f>HLOOKUP('入力(太陽光)'!$E$13,$B$2:$J$31,ROW()-1,0)</f>
        <v>#N/A</v>
      </c>
      <c r="Q24" s="44"/>
      <c r="R24" s="44"/>
      <c r="S24" s="44"/>
      <c r="T24" s="44"/>
      <c r="U24" s="44"/>
      <c r="V24" s="44"/>
      <c r="W24" s="44"/>
    </row>
    <row r="25" spans="1:30" x14ac:dyDescent="0.25">
      <c r="A25" s="10" t="s">
        <v>16</v>
      </c>
      <c r="B25" s="53">
        <v>4.1116201553973442E-2</v>
      </c>
      <c r="C25" s="53">
        <v>0.15252464723086462</v>
      </c>
      <c r="D25" s="53">
        <v>0.14827568201599622</v>
      </c>
      <c r="E25" s="53">
        <v>0.16118087782450852</v>
      </c>
      <c r="F25" s="53">
        <v>0.19387445338096013</v>
      </c>
      <c r="G25" s="53">
        <v>0.17030843401105203</v>
      </c>
      <c r="H25" s="53">
        <v>0.16537059218903255</v>
      </c>
      <c r="I25" s="53">
        <v>0.20072534128378547</v>
      </c>
      <c r="J25" s="53">
        <v>9.7579689156730362E-2</v>
      </c>
      <c r="N25" s="66" t="e">
        <f>HLOOKUP('入力(太陽光)'!$E$13,$B$2:$J$31,ROW()-1,0)</f>
        <v>#N/A</v>
      </c>
      <c r="Q25" s="44"/>
      <c r="R25" s="44"/>
      <c r="S25" s="44"/>
      <c r="T25" s="44"/>
      <c r="U25" s="44"/>
      <c r="V25" s="44"/>
      <c r="W25" s="44"/>
    </row>
    <row r="26" spans="1:30" x14ac:dyDescent="0.25">
      <c r="A26" s="10" t="s">
        <v>17</v>
      </c>
      <c r="B26" s="53">
        <v>6.9769827108486096E-3</v>
      </c>
      <c r="C26" s="53">
        <v>0.10659583081698802</v>
      </c>
      <c r="D26" s="53">
        <v>7.0264088314624981E-2</v>
      </c>
      <c r="E26" s="53">
        <v>9.3259860990098711E-2</v>
      </c>
      <c r="F26" s="53">
        <v>0.14000168134652419</v>
      </c>
      <c r="G26" s="53">
        <v>0.10303436892503745</v>
      </c>
      <c r="H26" s="53">
        <v>0.10959269766043128</v>
      </c>
      <c r="I26" s="53">
        <v>0.13775712388867761</v>
      </c>
      <c r="J26" s="53">
        <v>5.7643314767483002E-2</v>
      </c>
      <c r="N26" s="66" t="e">
        <f>HLOOKUP('入力(太陽光)'!$E$13,$B$2:$J$31,ROW()-1,0)</f>
        <v>#N/A</v>
      </c>
      <c r="Q26" s="44"/>
      <c r="R26" s="44"/>
      <c r="S26" s="44"/>
      <c r="T26" s="44"/>
      <c r="U26" s="44"/>
      <c r="V26" s="44"/>
      <c r="W26" s="44"/>
    </row>
    <row r="27" spans="1:30" x14ac:dyDescent="0.25">
      <c r="A27" s="10" t="s">
        <v>18</v>
      </c>
      <c r="B27" s="53">
        <v>5.9511484115288768E-3</v>
      </c>
      <c r="C27" s="53">
        <v>1.2028013009937092E-2</v>
      </c>
      <c r="D27" s="53">
        <v>4.4894274984016384E-3</v>
      </c>
      <c r="E27" s="53">
        <v>4.0082589817632486E-3</v>
      </c>
      <c r="F27" s="53">
        <v>6.4777489354396114E-3</v>
      </c>
      <c r="G27" s="53">
        <v>3.9749969514393507E-3</v>
      </c>
      <c r="H27" s="53">
        <v>4.364630475483927E-3</v>
      </c>
      <c r="I27" s="53">
        <v>4.960666402369013E-3</v>
      </c>
      <c r="J27" s="53">
        <v>1.6333015650631915E-3</v>
      </c>
      <c r="N27" s="66" t="e">
        <f>HLOOKUP('入力(太陽光)'!$E$13,$B$2:$J$31,ROW()-1,0)</f>
        <v>#N/A</v>
      </c>
      <c r="Q27" s="44"/>
      <c r="R27" s="44"/>
      <c r="S27" s="44"/>
      <c r="T27" s="44"/>
      <c r="U27" s="44"/>
      <c r="V27" s="44"/>
      <c r="W27" s="44"/>
    </row>
    <row r="28" spans="1:30" x14ac:dyDescent="0.25">
      <c r="A28" s="10" t="s">
        <v>19</v>
      </c>
      <c r="B28" s="53">
        <v>5.438518987742562E-3</v>
      </c>
      <c r="C28" s="53">
        <v>1.4579331553998525E-2</v>
      </c>
      <c r="D28" s="53">
        <v>8.68605792524158E-3</v>
      </c>
      <c r="E28" s="53">
        <v>4.6874707144433217E-2</v>
      </c>
      <c r="F28" s="53">
        <v>2.6713223709652196E-2</v>
      </c>
      <c r="G28" s="53">
        <v>3.9624046566514706E-2</v>
      </c>
      <c r="H28" s="53">
        <v>3.9653313868235451E-2</v>
      </c>
      <c r="I28" s="53">
        <v>5.0411201991303542E-2</v>
      </c>
      <c r="J28" s="53">
        <v>1.4399993927022832E-2</v>
      </c>
      <c r="N28" s="66" t="e">
        <f>HLOOKUP('入力(太陽光)'!$E$13,$B$2:$J$31,ROW()-1,0)</f>
        <v>#N/A</v>
      </c>
      <c r="Q28" s="44"/>
      <c r="R28" s="44"/>
      <c r="S28" s="44"/>
      <c r="T28" s="44"/>
      <c r="U28" s="44"/>
      <c r="V28" s="44"/>
      <c r="W28" s="44"/>
    </row>
    <row r="29" spans="1:30" x14ac:dyDescent="0.25">
      <c r="A29" s="10" t="s">
        <v>20</v>
      </c>
      <c r="B29" s="53">
        <v>1.1499157976160098E-2</v>
      </c>
      <c r="C29" s="53">
        <v>3.6399882618509419E-2</v>
      </c>
      <c r="D29" s="53">
        <v>2.2092473867435611E-2</v>
      </c>
      <c r="E29" s="53">
        <v>6.200693879792999E-2</v>
      </c>
      <c r="F29" s="53">
        <v>2.3171773875094764E-2</v>
      </c>
      <c r="G29" s="53">
        <v>5.0786227802522253E-2</v>
      </c>
      <c r="H29" s="53">
        <v>5.473449367017922E-2</v>
      </c>
      <c r="I29" s="53">
        <v>6.7949065525172103E-2</v>
      </c>
      <c r="J29" s="53">
        <v>2.9949721571281902E-2</v>
      </c>
      <c r="N29" s="66" t="e">
        <f>HLOOKUP('入力(太陽光)'!$E$13,$B$2:$J$31,ROW()-1,0)</f>
        <v>#N/A</v>
      </c>
      <c r="Q29" s="44"/>
      <c r="R29" s="44"/>
      <c r="S29" s="44"/>
      <c r="T29" s="44"/>
      <c r="U29" s="44"/>
      <c r="V29" s="44"/>
      <c r="W29" s="44"/>
    </row>
    <row r="30" spans="1:30" x14ac:dyDescent="0.25">
      <c r="A30" s="10" t="s">
        <v>21</v>
      </c>
      <c r="B30" s="53">
        <v>1.3789516971117648E-2</v>
      </c>
      <c r="C30" s="53">
        <v>1.4948091780204021E-2</v>
      </c>
      <c r="D30" s="53">
        <v>8.7674651036243473E-3</v>
      </c>
      <c r="E30" s="53">
        <v>2.6472962308955829E-2</v>
      </c>
      <c r="F30" s="53">
        <v>1.3009814254932028E-2</v>
      </c>
      <c r="G30" s="53">
        <v>2.8238229752686483E-2</v>
      </c>
      <c r="H30" s="53">
        <v>2.4682551352177107E-2</v>
      </c>
      <c r="I30" s="53">
        <v>3.2316727442424309E-2</v>
      </c>
      <c r="J30" s="53">
        <v>1.2487267062250867E-2</v>
      </c>
      <c r="N30" s="66" t="e">
        <f>HLOOKUP('入力(太陽光)'!$E$13,$B$2:$J$31,ROW()-1,0)</f>
        <v>#N/A</v>
      </c>
      <c r="Q30" s="1" t="s">
        <v>76</v>
      </c>
    </row>
    <row r="31" spans="1:30" x14ac:dyDescent="0.25">
      <c r="A31" s="10" t="s">
        <v>22</v>
      </c>
      <c r="B31" s="53">
        <v>1.1614655113282447E-2</v>
      </c>
      <c r="C31" s="53">
        <v>2.1113847670920782E-2</v>
      </c>
      <c r="D31" s="53">
        <v>8.477644096713529E-3</v>
      </c>
      <c r="E31" s="53">
        <v>1.8041253168685861E-2</v>
      </c>
      <c r="F31" s="53">
        <v>3.3553318062202284E-2</v>
      </c>
      <c r="G31" s="53">
        <v>2.2658784985781007E-2</v>
      </c>
      <c r="H31" s="53">
        <v>2.0525555021530154E-2</v>
      </c>
      <c r="I31" s="53">
        <v>2.9697457076299363E-2</v>
      </c>
      <c r="J31" s="53">
        <v>7.657952760546937E-3</v>
      </c>
      <c r="N31" s="66" t="e">
        <f>HLOOKUP('入力(太陽光)'!$E$13,$B$2:$J$31,ROW()-1,0)</f>
        <v>#N/A</v>
      </c>
      <c r="Z31" s="10" t="s">
        <v>35</v>
      </c>
    </row>
    <row r="32" spans="1:30" x14ac:dyDescent="0.25">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4">
        <f>IF('【調達AX】入力(太陽光)'!$E$13=B$2,B20*'【調達AX】入力(太陽光)'!$E$15/1000,0)</f>
        <v>0</v>
      </c>
      <c r="C34" s="54">
        <f>IF('【調達AX】入力(太陽光)'!$E$13=C$2,C20*'【調達AX】入力(太陽光)'!$E$15/1000,0)</f>
        <v>0</v>
      </c>
      <c r="D34" s="54">
        <f>IF('【調達AX】入力(太陽光)'!$E$13=D$2,D20*'【調達AX】入力(太陽光)'!$E$15/1000,0)</f>
        <v>0</v>
      </c>
      <c r="E34" s="54">
        <f>IF('【調達AX】入力(太陽光)'!$E$13=E$2,E20*'【調達AX】入力(太陽光)'!$E$15/1000,0)</f>
        <v>0</v>
      </c>
      <c r="F34" s="54">
        <f>IF('【調達AX】入力(太陽光)'!$E$13=F$2,F20*'【調達AX】入力(太陽光)'!$E$15/1000,0)</f>
        <v>0</v>
      </c>
      <c r="G34" s="54">
        <f>IF('【調達AX】入力(太陽光)'!$E$13=G$2,G20*'【調達AX】入力(太陽光)'!$E$15/1000,0)</f>
        <v>0</v>
      </c>
      <c r="H34" s="54">
        <f>IF('【調達AX】入力(太陽光)'!$E$13=H$2,H20*'【調達AX】入力(太陽光)'!$E$15/1000,0)</f>
        <v>0</v>
      </c>
      <c r="I34" s="54">
        <f>IF('【調達AX】入力(太陽光)'!$E$13=I$2,I20*'【調達AX】入力(太陽光)'!$E$15/1000,0)</f>
        <v>0</v>
      </c>
      <c r="J34" s="55">
        <f>IF('【調達AX】入力(太陽光)'!$E$13=J$2,J20*'【調達AX】入力(太陽光)'!$E$15/1000,0)</f>
        <v>0</v>
      </c>
      <c r="K34" s="56">
        <f>SUM(B34:J34)</f>
        <v>0</v>
      </c>
      <c r="L34" s="57">
        <f>MIN($K$34:$K$45)</f>
        <v>0</v>
      </c>
      <c r="N34" s="64">
        <f>K34*1000</f>
        <v>0</v>
      </c>
      <c r="Q34" s="10" t="s">
        <v>11</v>
      </c>
      <c r="R34" s="54">
        <f>IF('【調達AX】入力(太陽光)'!$E$13=B$2,B20*'【調達AX】入力(太陽光)'!$E$23/1000,0)</f>
        <v>0</v>
      </c>
      <c r="S34" s="54">
        <f>IF('【調達AX】入力(太陽光)'!$E$13=C$2,C20*'【調達AX】入力(太陽光)'!$E$23/1000,0)</f>
        <v>0</v>
      </c>
      <c r="T34" s="54">
        <f>IF('【調達AX】入力(太陽光)'!$E$13=D$2,D20*'【調達AX】入力(太陽光)'!$E$23/1000,0)</f>
        <v>0</v>
      </c>
      <c r="U34" s="54">
        <f>IF('【調達AX】入力(太陽光)'!$E$13=E$2,E20*'【調達AX】入力(太陽光)'!$E$23/1000,0)</f>
        <v>0</v>
      </c>
      <c r="V34" s="54">
        <f>IF('【調達AX】入力(太陽光)'!$E$13=F$2,F20*'【調達AX】入力(太陽光)'!$E$23/1000,0)</f>
        <v>0</v>
      </c>
      <c r="W34" s="54">
        <f>IF('【調達AX】入力(太陽光)'!$E$13=G$2,G20*'【調達AX】入力(太陽光)'!$E$23/1000,0)</f>
        <v>0</v>
      </c>
      <c r="X34" s="54">
        <f>IF('【調達AX】入力(太陽光)'!$E$13=H$2,H20*'【調達AX】入力(太陽光)'!$E$23/1000,0)</f>
        <v>0</v>
      </c>
      <c r="Y34" s="54">
        <f>IF('【調達AX】入力(太陽光)'!$E$13=I$2,I20*'【調達AX】入力(太陽光)'!$E$23/1000,0)</f>
        <v>0</v>
      </c>
      <c r="Z34" s="55">
        <f>IF('【調達AX】入力(太陽光)'!$E$13=J$2,J20*'【調達AX】入力(太陽光)'!$E$23/1000,0)</f>
        <v>0</v>
      </c>
      <c r="AA34" s="56">
        <f>SUM(R34:Z34)</f>
        <v>0</v>
      </c>
      <c r="AB34" s="57">
        <f>MIN($AA$34:$AA$45)</f>
        <v>0</v>
      </c>
      <c r="AD34" s="64">
        <f>AA34*1000</f>
        <v>0</v>
      </c>
    </row>
    <row r="35" spans="1:30" x14ac:dyDescent="0.25">
      <c r="A35" s="10" t="s">
        <v>12</v>
      </c>
      <c r="B35" s="54">
        <f>IF('【調達AX】入力(太陽光)'!$E$13=B$2,B21*'【調達AX】入力(太陽光)'!$E$15/1000,0)</f>
        <v>0</v>
      </c>
      <c r="C35" s="54">
        <f>IF('【調達AX】入力(太陽光)'!$E$13=C$2,C21*'【調達AX】入力(太陽光)'!$E$15/1000,0)</f>
        <v>0</v>
      </c>
      <c r="D35" s="54">
        <f>IF('【調達AX】入力(太陽光)'!$E$13=D$2,D21*'【調達AX】入力(太陽光)'!$E$15/1000,0)</f>
        <v>0</v>
      </c>
      <c r="E35" s="54">
        <f>IF('【調達AX】入力(太陽光)'!$E$13=E$2,E21*'【調達AX】入力(太陽光)'!$E$15/1000,0)</f>
        <v>0</v>
      </c>
      <c r="F35" s="54">
        <f>IF('【調達AX】入力(太陽光)'!$E$13=F$2,F21*'【調達AX】入力(太陽光)'!$E$15/1000,0)</f>
        <v>0</v>
      </c>
      <c r="G35" s="54">
        <f>IF('【調達AX】入力(太陽光)'!$E$13=G$2,G21*'【調達AX】入力(太陽光)'!$E$15/1000,0)</f>
        <v>0</v>
      </c>
      <c r="H35" s="54">
        <f>IF('【調達AX】入力(太陽光)'!$E$13=H$2,H21*'【調達AX】入力(太陽光)'!$E$15/1000,0)</f>
        <v>0</v>
      </c>
      <c r="I35" s="54">
        <f>IF('【調達AX】入力(太陽光)'!$E$13=I$2,I21*'【調達AX】入力(太陽光)'!$E$15/1000,0)</f>
        <v>0</v>
      </c>
      <c r="J35" s="55">
        <f>IF('【調達AX】入力(太陽光)'!$E$13=J$2,J21*'【調達AX】入力(太陽光)'!$E$15/1000,0)</f>
        <v>0</v>
      </c>
      <c r="K35" s="56">
        <f t="shared" ref="K35:K45" si="0">SUM(B35:J35)</f>
        <v>0</v>
      </c>
      <c r="L35" s="57">
        <f t="shared" ref="L35:L45" si="1">MIN($K$34:$K$45)</f>
        <v>0</v>
      </c>
      <c r="N35" s="64">
        <f t="shared" ref="N35:N45" si="2">K35*1000</f>
        <v>0</v>
      </c>
      <c r="Q35" s="10" t="s">
        <v>12</v>
      </c>
      <c r="R35" s="54">
        <f>IF('【調達AX】入力(太陽光)'!$E$13=B$2,B21*'【調達AX】入力(太陽光)'!$F$23/1000,0)</f>
        <v>0</v>
      </c>
      <c r="S35" s="54">
        <f>IF('【調達AX】入力(太陽光)'!$E$13=C$2,C21*'【調達AX】入力(太陽光)'!$F$23/1000,0)</f>
        <v>0</v>
      </c>
      <c r="T35" s="54">
        <f>IF('【調達AX】入力(太陽光)'!$E$13=D$2,D21*'【調達AX】入力(太陽光)'!$F$23/1000,0)</f>
        <v>0</v>
      </c>
      <c r="U35" s="54">
        <f>IF('【調達AX】入力(太陽光)'!$E$13=E$2,E21*'【調達AX】入力(太陽光)'!$F$23/1000,0)</f>
        <v>0</v>
      </c>
      <c r="V35" s="54">
        <f>IF('【調達AX】入力(太陽光)'!$E$13=F$2,F21*'【調達AX】入力(太陽光)'!$F$23/1000,0)</f>
        <v>0</v>
      </c>
      <c r="W35" s="54">
        <f>IF('【調達AX】入力(太陽光)'!$E$13=G$2,G21*'【調達AX】入力(太陽光)'!$F$23/1000,0)</f>
        <v>0</v>
      </c>
      <c r="X35" s="54">
        <f>IF('【調達AX】入力(太陽光)'!$E$13=H$2,H21*'【調達AX】入力(太陽光)'!$F$23/1000,0)</f>
        <v>0</v>
      </c>
      <c r="Y35" s="54">
        <f>IF('【調達AX】入力(太陽光)'!$E$13=I$2,I21*'【調達AX】入力(太陽光)'!$F$23/1000,0)</f>
        <v>0</v>
      </c>
      <c r="Z35" s="55">
        <f>IF('【調達AX】入力(太陽光)'!$E$13=J$2,J21*'【調達AX】入力(太陽光)'!$F$23/1000,0)</f>
        <v>0</v>
      </c>
      <c r="AA35" s="56">
        <f t="shared" ref="AA35:AA44" si="3">SUM(R35:Z35)</f>
        <v>0</v>
      </c>
      <c r="AB35" s="57">
        <f t="shared" ref="AB35:AB45" si="4">MIN($AA$34:$AA$45)</f>
        <v>0</v>
      </c>
      <c r="AD35" s="64">
        <f t="shared" ref="AD35:AD45" si="5">AA35*1000</f>
        <v>0</v>
      </c>
    </row>
    <row r="36" spans="1:30" x14ac:dyDescent="0.25">
      <c r="A36" s="10" t="s">
        <v>13</v>
      </c>
      <c r="B36" s="54">
        <f>IF('【調達AX】入力(太陽光)'!$E$13=B$2,B22*'【調達AX】入力(太陽光)'!$E$15/1000,0)</f>
        <v>0</v>
      </c>
      <c r="C36" s="54">
        <f>IF('【調達AX】入力(太陽光)'!$E$13=C$2,C22*'【調達AX】入力(太陽光)'!$E$15/1000,0)</f>
        <v>0</v>
      </c>
      <c r="D36" s="54">
        <f>IF('【調達AX】入力(太陽光)'!$E$13=D$2,D22*'【調達AX】入力(太陽光)'!$E$15/1000,0)</f>
        <v>0</v>
      </c>
      <c r="E36" s="54">
        <f>IF('【調達AX】入力(太陽光)'!$E$13=E$2,E22*'【調達AX】入力(太陽光)'!$E$15/1000,0)</f>
        <v>0</v>
      </c>
      <c r="F36" s="54">
        <f>IF('【調達AX】入力(太陽光)'!$E$13=F$2,F22*'【調達AX】入力(太陽光)'!$E$15/1000,0)</f>
        <v>0</v>
      </c>
      <c r="G36" s="54">
        <f>IF('【調達AX】入力(太陽光)'!$E$13=G$2,G22*'【調達AX】入力(太陽光)'!$E$15/1000,0)</f>
        <v>0</v>
      </c>
      <c r="H36" s="54">
        <f>IF('【調達AX】入力(太陽光)'!$E$13=H$2,H22*'【調達AX】入力(太陽光)'!$E$15/1000,0)</f>
        <v>0</v>
      </c>
      <c r="I36" s="54">
        <f>IF('【調達AX】入力(太陽光)'!$E$13=I$2,I22*'【調達AX】入力(太陽光)'!$E$15/1000,0)</f>
        <v>0</v>
      </c>
      <c r="J36" s="55">
        <f>IF('【調達AX】入力(太陽光)'!$E$13=J$2,J22*'【調達AX】入力(太陽光)'!$E$15/1000,0)</f>
        <v>0</v>
      </c>
      <c r="K36" s="56">
        <f t="shared" si="0"/>
        <v>0</v>
      </c>
      <c r="L36" s="57">
        <f t="shared" si="1"/>
        <v>0</v>
      </c>
      <c r="N36" s="64">
        <f t="shared" si="2"/>
        <v>0</v>
      </c>
      <c r="Q36" s="10" t="s">
        <v>13</v>
      </c>
      <c r="R36" s="54">
        <f>IF('【調達AX】入力(太陽光)'!$E$13=B$2,B22*'【調達AX】入力(太陽光)'!$G$23/1000,0)</f>
        <v>0</v>
      </c>
      <c r="S36" s="54">
        <f>IF('【調達AX】入力(太陽光)'!$E$13=C$2,C22*'【調達AX】入力(太陽光)'!$G$23/1000,0)</f>
        <v>0</v>
      </c>
      <c r="T36" s="54">
        <f>IF('【調達AX】入力(太陽光)'!$E$13=D$2,D22*'【調達AX】入力(太陽光)'!$G$23/1000,0)</f>
        <v>0</v>
      </c>
      <c r="U36" s="54">
        <f>IF('【調達AX】入力(太陽光)'!$E$13=E$2,E22*'【調達AX】入力(太陽光)'!$G$23/1000,0)</f>
        <v>0</v>
      </c>
      <c r="V36" s="54">
        <f>IF('【調達AX】入力(太陽光)'!$E$13=F$2,F22*'【調達AX】入力(太陽光)'!$G$23/1000,0)</f>
        <v>0</v>
      </c>
      <c r="W36" s="54">
        <f>IF('【調達AX】入力(太陽光)'!$E$13=G$2,G22*'【調達AX】入力(太陽光)'!$G$23/1000,0)</f>
        <v>0</v>
      </c>
      <c r="X36" s="54">
        <f>IF('【調達AX】入力(太陽光)'!$E$13=H$2,H22*'【調達AX】入力(太陽光)'!$G$23/1000,0)</f>
        <v>0</v>
      </c>
      <c r="Y36" s="54">
        <f>IF('【調達AX】入力(太陽光)'!$E$13=I$2,I22*'【調達AX】入力(太陽光)'!$G$23/1000,0)</f>
        <v>0</v>
      </c>
      <c r="Z36" s="55">
        <f>IF('【調達AX】入力(太陽光)'!$E$13=J$2,J22*'【調達AX】入力(太陽光)'!$G$23/1000,0)</f>
        <v>0</v>
      </c>
      <c r="AA36" s="56">
        <f t="shared" si="3"/>
        <v>0</v>
      </c>
      <c r="AB36" s="57">
        <f>MIN($AA$34:$AA$45)</f>
        <v>0</v>
      </c>
      <c r="AD36" s="64">
        <f t="shared" si="5"/>
        <v>0</v>
      </c>
    </row>
    <row r="37" spans="1:30" x14ac:dyDescent="0.25">
      <c r="A37" s="10" t="s">
        <v>14</v>
      </c>
      <c r="B37" s="54">
        <f>IF('【調達AX】入力(太陽光)'!$E$13=B$2,B23*'【調達AX】入力(太陽光)'!$E$15/1000,0)</f>
        <v>0</v>
      </c>
      <c r="C37" s="54">
        <f>IF('【調達AX】入力(太陽光)'!$E$13=C$2,C23*'【調達AX】入力(太陽光)'!$E$15/1000,0)</f>
        <v>0</v>
      </c>
      <c r="D37" s="54">
        <f>IF('【調達AX】入力(太陽光)'!$E$13=D$2,D23*'【調達AX】入力(太陽光)'!$E$15/1000,0)</f>
        <v>0</v>
      </c>
      <c r="E37" s="54">
        <f>IF('【調達AX】入力(太陽光)'!$E$13=E$2,E23*'【調達AX】入力(太陽光)'!$E$15/1000,0)</f>
        <v>0</v>
      </c>
      <c r="F37" s="54">
        <f>IF('【調達AX】入力(太陽光)'!$E$13=F$2,F23*'【調達AX】入力(太陽光)'!$E$15/1000,0)</f>
        <v>0</v>
      </c>
      <c r="G37" s="54">
        <f>IF('【調達AX】入力(太陽光)'!$E$13=G$2,G23*'【調達AX】入力(太陽光)'!$E$15/1000,0)</f>
        <v>0</v>
      </c>
      <c r="H37" s="54">
        <f>IF('【調達AX】入力(太陽光)'!$E$13=H$2,H23*'【調達AX】入力(太陽光)'!$E$15/1000,0)</f>
        <v>0</v>
      </c>
      <c r="I37" s="54">
        <f>IF('【調達AX】入力(太陽光)'!$E$13=I$2,I23*'【調達AX】入力(太陽光)'!$E$15/1000,0)</f>
        <v>0</v>
      </c>
      <c r="J37" s="55">
        <f>IF('【調達AX】入力(太陽光)'!$E$13=J$2,J23*'【調達AX】入力(太陽光)'!$E$15/1000,0)</f>
        <v>0</v>
      </c>
      <c r="K37" s="56">
        <f t="shared" si="0"/>
        <v>0</v>
      </c>
      <c r="L37" s="57">
        <f t="shared" si="1"/>
        <v>0</v>
      </c>
      <c r="N37" s="64">
        <f t="shared" si="2"/>
        <v>0</v>
      </c>
      <c r="Q37" s="10" t="s">
        <v>14</v>
      </c>
      <c r="R37" s="54">
        <f>IF('【調達AX】入力(太陽光)'!$E$13=B$2,B23*'【調達AX】入力(太陽光)'!$H$23/1000,0)</f>
        <v>0</v>
      </c>
      <c r="S37" s="54">
        <f>IF('【調達AX】入力(太陽光)'!$E$13=C$2,C23*'【調達AX】入力(太陽光)'!$H$23/1000,0)</f>
        <v>0</v>
      </c>
      <c r="T37" s="54">
        <f>IF('【調達AX】入力(太陽光)'!$E$13=D$2,D23*'【調達AX】入力(太陽光)'!$H$23/1000,0)</f>
        <v>0</v>
      </c>
      <c r="U37" s="54">
        <f>IF('【調達AX】入力(太陽光)'!$E$13=E$2,E23*'【調達AX】入力(太陽光)'!$H$23/1000,0)</f>
        <v>0</v>
      </c>
      <c r="V37" s="54">
        <f>IF('【調達AX】入力(太陽光)'!$E$13=F$2,F23*'【調達AX】入力(太陽光)'!$H$23/1000,0)</f>
        <v>0</v>
      </c>
      <c r="W37" s="54">
        <f>IF('【調達AX】入力(太陽光)'!$E$13=G$2,G23*'【調達AX】入力(太陽光)'!$H$23/1000,0)</f>
        <v>0</v>
      </c>
      <c r="X37" s="54">
        <f>IF('【調達AX】入力(太陽光)'!$E$13=H$2,H23*'【調達AX】入力(太陽光)'!$H$23/1000,0)</f>
        <v>0</v>
      </c>
      <c r="Y37" s="54">
        <f>IF('【調達AX】入力(太陽光)'!$E$13=I$2,I23*'【調達AX】入力(太陽光)'!$H$23/1000,0)</f>
        <v>0</v>
      </c>
      <c r="Z37" s="55">
        <f>IF('【調達AX】入力(太陽光)'!$E$13=J$2,J23*'【調達AX】入力(太陽光)'!$H$23/1000,0)</f>
        <v>0</v>
      </c>
      <c r="AA37" s="56">
        <f t="shared" si="3"/>
        <v>0</v>
      </c>
      <c r="AB37" s="57">
        <f t="shared" si="4"/>
        <v>0</v>
      </c>
      <c r="AD37" s="64">
        <f t="shared" si="5"/>
        <v>0</v>
      </c>
    </row>
    <row r="38" spans="1:30" x14ac:dyDescent="0.25">
      <c r="A38" s="10" t="s">
        <v>15</v>
      </c>
      <c r="B38" s="54">
        <f>IF('【調達AX】入力(太陽光)'!$E$13=B$2,B24*'【調達AX】入力(太陽光)'!$E$15/1000,0)</f>
        <v>0</v>
      </c>
      <c r="C38" s="54">
        <f>IF('【調達AX】入力(太陽光)'!$E$13=C$2,C24*'【調達AX】入力(太陽光)'!$E$15/1000,0)</f>
        <v>0</v>
      </c>
      <c r="D38" s="54">
        <f>IF('【調達AX】入力(太陽光)'!$E$13=D$2,D24*'【調達AX】入力(太陽光)'!$E$15/1000,0)</f>
        <v>0</v>
      </c>
      <c r="E38" s="54">
        <f>IF('【調達AX】入力(太陽光)'!$E$13=E$2,E24*'【調達AX】入力(太陽光)'!$E$15/1000,0)</f>
        <v>0</v>
      </c>
      <c r="F38" s="54">
        <f>IF('【調達AX】入力(太陽光)'!$E$13=F$2,F24*'【調達AX】入力(太陽光)'!$E$15/1000,0)</f>
        <v>0</v>
      </c>
      <c r="G38" s="54">
        <f>IF('【調達AX】入力(太陽光)'!$E$13=G$2,G24*'【調達AX】入力(太陽光)'!$E$15/1000,0)</f>
        <v>0</v>
      </c>
      <c r="H38" s="54">
        <f>IF('【調達AX】入力(太陽光)'!$E$13=H$2,H24*'【調達AX】入力(太陽光)'!$E$15/1000,0)</f>
        <v>0</v>
      </c>
      <c r="I38" s="54">
        <f>IF('【調達AX】入力(太陽光)'!$E$13=I$2,I24*'【調達AX】入力(太陽光)'!$E$15/1000,0)</f>
        <v>0</v>
      </c>
      <c r="J38" s="55">
        <f>IF('【調達AX】入力(太陽光)'!$E$13=J$2,J24*'【調達AX】入力(太陽光)'!$E$15/1000,0)</f>
        <v>0</v>
      </c>
      <c r="K38" s="56">
        <f t="shared" si="0"/>
        <v>0</v>
      </c>
      <c r="L38" s="57">
        <f t="shared" si="1"/>
        <v>0</v>
      </c>
      <c r="N38" s="64">
        <f t="shared" si="2"/>
        <v>0</v>
      </c>
      <c r="Q38" s="10" t="s">
        <v>15</v>
      </c>
      <c r="R38" s="54">
        <f>IF('【調達AX】入力(太陽光)'!$E$13=B$2,B24*'【調達AX】入力(太陽光)'!$I$23/1000,0)</f>
        <v>0</v>
      </c>
      <c r="S38" s="54">
        <f>IF('【調達AX】入力(太陽光)'!$E$13=C$2,C24*'【調達AX】入力(太陽光)'!$I$23/1000,0)</f>
        <v>0</v>
      </c>
      <c r="T38" s="54">
        <f>IF('【調達AX】入力(太陽光)'!$E$13=D$2,D24*'【調達AX】入力(太陽光)'!$I$23/1000,0)</f>
        <v>0</v>
      </c>
      <c r="U38" s="54">
        <f>IF('【調達AX】入力(太陽光)'!$E$13=E$2,E24*'【調達AX】入力(太陽光)'!$I$23/1000,0)</f>
        <v>0</v>
      </c>
      <c r="V38" s="54">
        <f>IF('【調達AX】入力(太陽光)'!$E$13=F$2,F24*'【調達AX】入力(太陽光)'!$I$23/1000,0)</f>
        <v>0</v>
      </c>
      <c r="W38" s="54">
        <f>IF('【調達AX】入力(太陽光)'!$E$13=G$2,G24*'【調達AX】入力(太陽光)'!$I$23/1000,0)</f>
        <v>0</v>
      </c>
      <c r="X38" s="54">
        <f>IF('【調達AX】入力(太陽光)'!$E$13=H$2,H24*'【調達AX】入力(太陽光)'!$I$23/1000,0)</f>
        <v>0</v>
      </c>
      <c r="Y38" s="54">
        <f>IF('【調達AX】入力(太陽光)'!$E$13=I$2,I24*'【調達AX】入力(太陽光)'!$I$23/1000,0)</f>
        <v>0</v>
      </c>
      <c r="Z38" s="55">
        <f>IF('【調達AX】入力(太陽光)'!$E$13=J$2,J24*'【調達AX】入力(太陽光)'!$I$23/1000,0)</f>
        <v>0</v>
      </c>
      <c r="AA38" s="56">
        <f>SUM(R38:Z38)</f>
        <v>0</v>
      </c>
      <c r="AB38" s="57">
        <f t="shared" si="4"/>
        <v>0</v>
      </c>
      <c r="AD38" s="64">
        <f t="shared" si="5"/>
        <v>0</v>
      </c>
    </row>
    <row r="39" spans="1:30" x14ac:dyDescent="0.25">
      <c r="A39" s="10" t="s">
        <v>16</v>
      </c>
      <c r="B39" s="54">
        <f>IF('【調達AX】入力(太陽光)'!$E$13=B$2,B25*'【調達AX】入力(太陽光)'!$E$15/1000,0)</f>
        <v>0</v>
      </c>
      <c r="C39" s="54">
        <f>IF('【調達AX】入力(太陽光)'!$E$13=C$2,C25*'【調達AX】入力(太陽光)'!$E$15/1000,0)</f>
        <v>0</v>
      </c>
      <c r="D39" s="54">
        <f>IF('【調達AX】入力(太陽光)'!$E$13=D$2,D25*'【調達AX】入力(太陽光)'!$E$15/1000,0)</f>
        <v>0</v>
      </c>
      <c r="E39" s="54">
        <f>IF('【調達AX】入力(太陽光)'!$E$13=E$2,E25*'【調達AX】入力(太陽光)'!$E$15/1000,0)</f>
        <v>0</v>
      </c>
      <c r="F39" s="54">
        <f>IF('【調達AX】入力(太陽光)'!$E$13=F$2,F25*'【調達AX】入力(太陽光)'!$E$15/1000,0)</f>
        <v>0</v>
      </c>
      <c r="G39" s="54">
        <f>IF('【調達AX】入力(太陽光)'!$E$13=G$2,G25*'【調達AX】入力(太陽光)'!$E$15/1000,0)</f>
        <v>0</v>
      </c>
      <c r="H39" s="54">
        <f>IF('【調達AX】入力(太陽光)'!$E$13=H$2,H25*'【調達AX】入力(太陽光)'!$E$15/1000,0)</f>
        <v>0</v>
      </c>
      <c r="I39" s="54">
        <f>IF('【調達AX】入力(太陽光)'!$E$13=I$2,I25*'【調達AX】入力(太陽光)'!$E$15/1000,0)</f>
        <v>0</v>
      </c>
      <c r="J39" s="55">
        <f>IF('【調達AX】入力(太陽光)'!$E$13=J$2,J25*'【調達AX】入力(太陽光)'!$E$15/1000,0)</f>
        <v>0</v>
      </c>
      <c r="K39" s="56">
        <f t="shared" si="0"/>
        <v>0</v>
      </c>
      <c r="L39" s="57">
        <f t="shared" si="1"/>
        <v>0</v>
      </c>
      <c r="N39" s="64">
        <f t="shared" si="2"/>
        <v>0</v>
      </c>
      <c r="Q39" s="10" t="s">
        <v>16</v>
      </c>
      <c r="R39" s="54">
        <f>IF('【調達AX】入力(太陽光)'!$E$13=B$2,B25*'【調達AX】入力(太陽光)'!$J$23/1000,0)</f>
        <v>0</v>
      </c>
      <c r="S39" s="54">
        <f>IF('【調達AX】入力(太陽光)'!$E$13=C$2,C25*'【調達AX】入力(太陽光)'!$J$23/1000,0)</f>
        <v>0</v>
      </c>
      <c r="T39" s="54">
        <f>IF('【調達AX】入力(太陽光)'!$E$13=D$2,D25*'【調達AX】入力(太陽光)'!$J$23/1000,0)</f>
        <v>0</v>
      </c>
      <c r="U39" s="54">
        <f>IF('【調達AX】入力(太陽光)'!$E$13=E$2,E25*'【調達AX】入力(太陽光)'!$J$23/1000,0)</f>
        <v>0</v>
      </c>
      <c r="V39" s="54">
        <f>IF('【調達AX】入力(太陽光)'!$E$13=F$2,F25*'【調達AX】入力(太陽光)'!$J$23/1000,0)</f>
        <v>0</v>
      </c>
      <c r="W39" s="54">
        <f>IF('【調達AX】入力(太陽光)'!$E$13=G$2,G25*'【調達AX】入力(太陽光)'!$J$23/1000,0)</f>
        <v>0</v>
      </c>
      <c r="X39" s="54">
        <f>IF('【調達AX】入力(太陽光)'!$E$13=H$2,H25*'【調達AX】入力(太陽光)'!$J$23/1000,0)</f>
        <v>0</v>
      </c>
      <c r="Y39" s="54">
        <f>IF('【調達AX】入力(太陽光)'!$E$13=I$2,I25*'【調達AX】入力(太陽光)'!$J$23/1000,0)</f>
        <v>0</v>
      </c>
      <c r="Z39" s="55">
        <f>IF('【調達AX】入力(太陽光)'!$E$13=J$2,J25*'【調達AX】入力(太陽光)'!$J$23/1000,0)</f>
        <v>0</v>
      </c>
      <c r="AA39" s="56">
        <f t="shared" si="3"/>
        <v>0</v>
      </c>
      <c r="AB39" s="57">
        <f>MIN($AA$34:$AA$45)</f>
        <v>0</v>
      </c>
      <c r="AD39" s="64">
        <f t="shared" si="5"/>
        <v>0</v>
      </c>
    </row>
    <row r="40" spans="1:30" x14ac:dyDescent="0.25">
      <c r="A40" s="10" t="s">
        <v>17</v>
      </c>
      <c r="B40" s="54">
        <f>IF('【調達AX】入力(太陽光)'!$E$13=B$2,B26*'【調達AX】入力(太陽光)'!$E$15/1000,0)</f>
        <v>0</v>
      </c>
      <c r="C40" s="54">
        <f>IF('【調達AX】入力(太陽光)'!$E$13=C$2,C26*'【調達AX】入力(太陽光)'!$E$15/1000,0)</f>
        <v>0</v>
      </c>
      <c r="D40" s="54">
        <f>IF('【調達AX】入力(太陽光)'!$E$13=D$2,D26*'【調達AX】入力(太陽光)'!$E$15/1000,0)</f>
        <v>0</v>
      </c>
      <c r="E40" s="54">
        <f>IF('【調達AX】入力(太陽光)'!$E$13=E$2,E26*'【調達AX】入力(太陽光)'!$E$15/1000,0)</f>
        <v>0</v>
      </c>
      <c r="F40" s="54">
        <f>IF('【調達AX】入力(太陽光)'!$E$13=F$2,F26*'【調達AX】入力(太陽光)'!$E$15/1000,0)</f>
        <v>0</v>
      </c>
      <c r="G40" s="54">
        <f>IF('【調達AX】入力(太陽光)'!$E$13=G$2,G26*'【調達AX】入力(太陽光)'!$E$15/1000,0)</f>
        <v>0</v>
      </c>
      <c r="H40" s="54">
        <f>IF('【調達AX】入力(太陽光)'!$E$13=H$2,H26*'【調達AX】入力(太陽光)'!$E$15/1000,0)</f>
        <v>0</v>
      </c>
      <c r="I40" s="54">
        <f>IF('【調達AX】入力(太陽光)'!$E$13=I$2,I26*'【調達AX】入力(太陽光)'!$E$15/1000,0)</f>
        <v>0</v>
      </c>
      <c r="J40" s="55">
        <f>IF('【調達AX】入力(太陽光)'!$E$13=J$2,J26*'【調達AX】入力(太陽光)'!$E$15/1000,0)</f>
        <v>0</v>
      </c>
      <c r="K40" s="56">
        <f t="shared" si="0"/>
        <v>0</v>
      </c>
      <c r="L40" s="57">
        <f t="shared" si="1"/>
        <v>0</v>
      </c>
      <c r="N40" s="64">
        <f t="shared" si="2"/>
        <v>0</v>
      </c>
      <c r="Q40" s="10" t="s">
        <v>17</v>
      </c>
      <c r="R40" s="54">
        <f>IF('【調達AX】入力(太陽光)'!$E$13=B$2,B26*'【調達AX】入力(太陽光)'!$K$23/1000,0)</f>
        <v>0</v>
      </c>
      <c r="S40" s="54">
        <f>IF('【調達AX】入力(太陽光)'!$E$13=C$2,C26*'【調達AX】入力(太陽光)'!$K$23/1000,0)</f>
        <v>0</v>
      </c>
      <c r="T40" s="54">
        <f>IF('【調達AX】入力(太陽光)'!$E$13=D$2,D26*'【調達AX】入力(太陽光)'!$K$23/1000,0)</f>
        <v>0</v>
      </c>
      <c r="U40" s="54">
        <f>IF('【調達AX】入力(太陽光)'!$E$13=E$2,E26*'【調達AX】入力(太陽光)'!$K$23/1000,0)</f>
        <v>0</v>
      </c>
      <c r="V40" s="54">
        <f>IF('【調達AX】入力(太陽光)'!$E$13=F$2,F26*'【調達AX】入力(太陽光)'!$K$23/1000,0)</f>
        <v>0</v>
      </c>
      <c r="W40" s="54">
        <f>IF('【調達AX】入力(太陽光)'!$E$13=G$2,G26*'【調達AX】入力(太陽光)'!$K$23/1000,0)</f>
        <v>0</v>
      </c>
      <c r="X40" s="54">
        <f>IF('【調達AX】入力(太陽光)'!$E$13=H$2,H26*'【調達AX】入力(太陽光)'!$K$23/1000,0)</f>
        <v>0</v>
      </c>
      <c r="Y40" s="54">
        <f>IF('【調達AX】入力(太陽光)'!$E$13=I$2,I26*'【調達AX】入力(太陽光)'!$K$23/1000,0)</f>
        <v>0</v>
      </c>
      <c r="Z40" s="55">
        <f>IF('【調達AX】入力(太陽光)'!$E$13=J$2,J26*'【調達AX】入力(太陽光)'!$K$23/1000,0)</f>
        <v>0</v>
      </c>
      <c r="AA40" s="56">
        <f t="shared" si="3"/>
        <v>0</v>
      </c>
      <c r="AB40" s="57">
        <f t="shared" si="4"/>
        <v>0</v>
      </c>
      <c r="AD40" s="64">
        <f t="shared" si="5"/>
        <v>0</v>
      </c>
    </row>
    <row r="41" spans="1:30" x14ac:dyDescent="0.25">
      <c r="A41" s="10" t="s">
        <v>18</v>
      </c>
      <c r="B41" s="54">
        <f>IF('【調達AX】入力(太陽光)'!$E$13=B$2,B27*'【調達AX】入力(太陽光)'!$E$15/1000,0)</f>
        <v>0</v>
      </c>
      <c r="C41" s="54">
        <f>IF('【調達AX】入力(太陽光)'!$E$13=C$2,C27*'【調達AX】入力(太陽光)'!$E$15/1000,0)</f>
        <v>0</v>
      </c>
      <c r="D41" s="54">
        <f>IF('【調達AX】入力(太陽光)'!$E$13=D$2,D27*'【調達AX】入力(太陽光)'!$E$15/1000,0)</f>
        <v>0</v>
      </c>
      <c r="E41" s="54">
        <f>IF('【調達AX】入力(太陽光)'!$E$13=E$2,E27*'【調達AX】入力(太陽光)'!$E$15/1000,0)</f>
        <v>0</v>
      </c>
      <c r="F41" s="54">
        <f>IF('【調達AX】入力(太陽光)'!$E$13=F$2,F27*'【調達AX】入力(太陽光)'!$E$15/1000,0)</f>
        <v>0</v>
      </c>
      <c r="G41" s="54">
        <f>IF('【調達AX】入力(太陽光)'!$E$13=G$2,G27*'【調達AX】入力(太陽光)'!$E$15/1000,0)</f>
        <v>0</v>
      </c>
      <c r="H41" s="54">
        <f>IF('【調達AX】入力(太陽光)'!$E$13=H$2,H27*'【調達AX】入力(太陽光)'!$E$15/1000,0)</f>
        <v>0</v>
      </c>
      <c r="I41" s="54">
        <f>IF('【調達AX】入力(太陽光)'!$E$13=I$2,I27*'【調達AX】入力(太陽光)'!$E$15/1000,0)</f>
        <v>0</v>
      </c>
      <c r="J41" s="55">
        <f>IF('【調達AX】入力(太陽光)'!$E$13=J$2,J27*'【調達AX】入力(太陽光)'!$E$15/1000,0)</f>
        <v>0</v>
      </c>
      <c r="K41" s="56">
        <f t="shared" si="0"/>
        <v>0</v>
      </c>
      <c r="L41" s="57">
        <f t="shared" si="1"/>
        <v>0</v>
      </c>
      <c r="N41" s="64">
        <f t="shared" si="2"/>
        <v>0</v>
      </c>
      <c r="Q41" s="10" t="s">
        <v>18</v>
      </c>
      <c r="R41" s="54">
        <f>IF('【調達AX】入力(太陽光)'!$E$13=B$2,B27*'【調達AX】入力(太陽光)'!$L$23/1000,0)</f>
        <v>0</v>
      </c>
      <c r="S41" s="54">
        <f>IF('【調達AX】入力(太陽光)'!$E$13=C$2,C27*'【調達AX】入力(太陽光)'!$L$23/1000,0)</f>
        <v>0</v>
      </c>
      <c r="T41" s="54">
        <f>IF('【調達AX】入力(太陽光)'!$E$13=D$2,D27*'【調達AX】入力(太陽光)'!$L$23/1000,0)</f>
        <v>0</v>
      </c>
      <c r="U41" s="54">
        <f>IF('【調達AX】入力(太陽光)'!$E$13=E$2,E27*'【調達AX】入力(太陽光)'!$L$23/1000,0)</f>
        <v>0</v>
      </c>
      <c r="V41" s="54">
        <f>IF('【調達AX】入力(太陽光)'!$E$13=F$2,F27*'【調達AX】入力(太陽光)'!$L$23/1000,0)</f>
        <v>0</v>
      </c>
      <c r="W41" s="54">
        <f>IF('【調達AX】入力(太陽光)'!$E$13=G$2,G27*'【調達AX】入力(太陽光)'!$L$23/1000,0)</f>
        <v>0</v>
      </c>
      <c r="X41" s="54">
        <f>IF('【調達AX】入力(太陽光)'!$E$13=H$2,H27*'【調達AX】入力(太陽光)'!$L$23/1000,0)</f>
        <v>0</v>
      </c>
      <c r="Y41" s="54">
        <f>IF('【調達AX】入力(太陽光)'!$E$13=I$2,I27*'【調達AX】入力(太陽光)'!$L$23/1000,0)</f>
        <v>0</v>
      </c>
      <c r="Z41" s="55">
        <f>IF('【調達AX】入力(太陽光)'!$E$13=J$2,J27*'【調達AX】入力(太陽光)'!$L$23/1000,0)</f>
        <v>0</v>
      </c>
      <c r="AA41" s="56">
        <f t="shared" si="3"/>
        <v>0</v>
      </c>
      <c r="AB41" s="57">
        <f t="shared" si="4"/>
        <v>0</v>
      </c>
      <c r="AD41" s="64">
        <f t="shared" si="5"/>
        <v>0</v>
      </c>
    </row>
    <row r="42" spans="1:30" x14ac:dyDescent="0.25">
      <c r="A42" s="10" t="s">
        <v>19</v>
      </c>
      <c r="B42" s="54">
        <f>IF('【調達AX】入力(太陽光)'!$E$13=B$2,B28*'【調達AX】入力(太陽光)'!$E$15/1000,0)</f>
        <v>0</v>
      </c>
      <c r="C42" s="54">
        <f>IF('【調達AX】入力(太陽光)'!$E$13=C$2,C28*'【調達AX】入力(太陽光)'!$E$15/1000,0)</f>
        <v>0</v>
      </c>
      <c r="D42" s="54">
        <f>IF('【調達AX】入力(太陽光)'!$E$13=D$2,D28*'【調達AX】入力(太陽光)'!$E$15/1000,0)</f>
        <v>0</v>
      </c>
      <c r="E42" s="54">
        <f>IF('【調達AX】入力(太陽光)'!$E$13=E$2,E28*'【調達AX】入力(太陽光)'!$E$15/1000,0)</f>
        <v>0</v>
      </c>
      <c r="F42" s="54">
        <f>IF('【調達AX】入力(太陽光)'!$E$13=F$2,F28*'【調達AX】入力(太陽光)'!$E$15/1000,0)</f>
        <v>0</v>
      </c>
      <c r="G42" s="54">
        <f>IF('【調達AX】入力(太陽光)'!$E$13=G$2,G28*'【調達AX】入力(太陽光)'!$E$15/1000,0)</f>
        <v>0</v>
      </c>
      <c r="H42" s="54">
        <f>IF('【調達AX】入力(太陽光)'!$E$13=H$2,H28*'【調達AX】入力(太陽光)'!$E$15/1000,0)</f>
        <v>0</v>
      </c>
      <c r="I42" s="54">
        <f>IF('【調達AX】入力(太陽光)'!$E$13=I$2,I28*'【調達AX】入力(太陽光)'!$E$15/1000,0)</f>
        <v>0</v>
      </c>
      <c r="J42" s="55">
        <f>IF('【調達AX】入力(太陽光)'!$E$13=J$2,J28*'【調達AX】入力(太陽光)'!$E$15/1000,0)</f>
        <v>0</v>
      </c>
      <c r="K42" s="56">
        <f t="shared" si="0"/>
        <v>0</v>
      </c>
      <c r="L42" s="57">
        <f t="shared" si="1"/>
        <v>0</v>
      </c>
      <c r="N42" s="64">
        <f t="shared" si="2"/>
        <v>0</v>
      </c>
      <c r="Q42" s="10" t="s">
        <v>19</v>
      </c>
      <c r="R42" s="54">
        <f>IF('【調達AX】入力(太陽光)'!$E$13=B$2,B28*'【調達AX】入力(太陽光)'!$M$23/1000,0)</f>
        <v>0</v>
      </c>
      <c r="S42" s="54">
        <f>IF('【調達AX】入力(太陽光)'!$E$13=C$2,C28*'【調達AX】入力(太陽光)'!$M$23/1000,0)</f>
        <v>0</v>
      </c>
      <c r="T42" s="54">
        <f>IF('【調達AX】入力(太陽光)'!$E$13=D$2,D28*'【調達AX】入力(太陽光)'!$M$23/1000,0)</f>
        <v>0</v>
      </c>
      <c r="U42" s="54">
        <f>IF('【調達AX】入力(太陽光)'!$E$13=E$2,E28*'【調達AX】入力(太陽光)'!$M$23/1000,0)</f>
        <v>0</v>
      </c>
      <c r="V42" s="54">
        <f>IF('【調達AX】入力(太陽光)'!$E$13=F$2,F28*'【調達AX】入力(太陽光)'!$M$23/1000,0)</f>
        <v>0</v>
      </c>
      <c r="W42" s="54">
        <f>IF('【調達AX】入力(太陽光)'!$E$13=G$2,G28*'【調達AX】入力(太陽光)'!$M$23/1000,0)</f>
        <v>0</v>
      </c>
      <c r="X42" s="54">
        <f>IF('【調達AX】入力(太陽光)'!$E$13=H$2,H28*'【調達AX】入力(太陽光)'!$M$23/1000,0)</f>
        <v>0</v>
      </c>
      <c r="Y42" s="54">
        <f>IF('【調達AX】入力(太陽光)'!$E$13=I$2,I28*'【調達AX】入力(太陽光)'!$M$23/1000,0)</f>
        <v>0</v>
      </c>
      <c r="Z42" s="55">
        <f>IF('【調達AX】入力(太陽光)'!$E$13=J$2,J28*'【調達AX】入力(太陽光)'!$M$23/1000,0)</f>
        <v>0</v>
      </c>
      <c r="AA42" s="56">
        <f t="shared" si="3"/>
        <v>0</v>
      </c>
      <c r="AB42" s="57">
        <f>MIN($AA$34:$AA$45)</f>
        <v>0</v>
      </c>
      <c r="AD42" s="64">
        <f>AA42*1000</f>
        <v>0</v>
      </c>
    </row>
    <row r="43" spans="1:30" x14ac:dyDescent="0.25">
      <c r="A43" s="10" t="s">
        <v>20</v>
      </c>
      <c r="B43" s="54">
        <f>IF('【調達AX】入力(太陽光)'!$E$13=B$2,B29*'【調達AX】入力(太陽光)'!$E$15/1000,0)</f>
        <v>0</v>
      </c>
      <c r="C43" s="54">
        <f>IF('【調達AX】入力(太陽光)'!$E$13=C$2,C29*'【調達AX】入力(太陽光)'!$E$15/1000,0)</f>
        <v>0</v>
      </c>
      <c r="D43" s="54">
        <f>IF('【調達AX】入力(太陽光)'!$E$13=D$2,D29*'【調達AX】入力(太陽光)'!$E$15/1000,0)</f>
        <v>0</v>
      </c>
      <c r="E43" s="54">
        <f>IF('【調達AX】入力(太陽光)'!$E$13=E$2,E29*'【調達AX】入力(太陽光)'!$E$15/1000,0)</f>
        <v>0</v>
      </c>
      <c r="F43" s="54">
        <f>IF('【調達AX】入力(太陽光)'!$E$13=F$2,F29*'【調達AX】入力(太陽光)'!$E$15/1000,0)</f>
        <v>0</v>
      </c>
      <c r="G43" s="54">
        <f>IF('【調達AX】入力(太陽光)'!$E$13=G$2,G29*'【調達AX】入力(太陽光)'!$E$15/1000,0)</f>
        <v>0</v>
      </c>
      <c r="H43" s="54">
        <f>IF('【調達AX】入力(太陽光)'!$E$13=H$2,H29*'【調達AX】入力(太陽光)'!$E$15/1000,0)</f>
        <v>0</v>
      </c>
      <c r="I43" s="54">
        <f>IF('【調達AX】入力(太陽光)'!$E$13=I$2,I29*'【調達AX】入力(太陽光)'!$E$15/1000,0)</f>
        <v>0</v>
      </c>
      <c r="J43" s="55">
        <f>IF('【調達AX】入力(太陽光)'!$E$13=J$2,J29*'【調達AX】入力(太陽光)'!$E$15/1000,0)</f>
        <v>0</v>
      </c>
      <c r="K43" s="56">
        <f t="shared" si="0"/>
        <v>0</v>
      </c>
      <c r="L43" s="57">
        <f t="shared" si="1"/>
        <v>0</v>
      </c>
      <c r="N43" s="64">
        <f t="shared" si="2"/>
        <v>0</v>
      </c>
      <c r="Q43" s="10" t="s">
        <v>20</v>
      </c>
      <c r="R43" s="54">
        <f>IF('【調達AX】入力(太陽光)'!$E$13=B$2,B29*'【調達AX】入力(太陽光)'!$N$23/1000,0)</f>
        <v>0</v>
      </c>
      <c r="S43" s="54">
        <f>IF('【調達AX】入力(太陽光)'!$E$13=C$2,C29*'【調達AX】入力(太陽光)'!$N$23/1000,0)</f>
        <v>0</v>
      </c>
      <c r="T43" s="54">
        <f>IF('【調達AX】入力(太陽光)'!$E$13=D$2,D29*'【調達AX】入力(太陽光)'!$N$23/1000,0)</f>
        <v>0</v>
      </c>
      <c r="U43" s="54">
        <f>IF('【調達AX】入力(太陽光)'!$E$13=E$2,E29*'【調達AX】入力(太陽光)'!$N$23/1000,0)</f>
        <v>0</v>
      </c>
      <c r="V43" s="54">
        <f>IF('【調達AX】入力(太陽光)'!$E$13=F$2,F29*'【調達AX】入力(太陽光)'!$N$23/1000,0)</f>
        <v>0</v>
      </c>
      <c r="W43" s="54">
        <f>IF('【調達AX】入力(太陽光)'!$E$13=G$2,G29*'【調達AX】入力(太陽光)'!$N$23/1000,0)</f>
        <v>0</v>
      </c>
      <c r="X43" s="54">
        <f>IF('【調達AX】入力(太陽光)'!$E$13=H$2,H29*'【調達AX】入力(太陽光)'!$N$23/1000,0)</f>
        <v>0</v>
      </c>
      <c r="Y43" s="54">
        <f>IF('【調達AX】入力(太陽光)'!$E$13=I$2,I29*'【調達AX】入力(太陽光)'!$N$23/1000,0)</f>
        <v>0</v>
      </c>
      <c r="Z43" s="55">
        <f>IF('【調達AX】入力(太陽光)'!$E$13=J$2,J29*'【調達AX】入力(太陽光)'!$N$23/1000,0)</f>
        <v>0</v>
      </c>
      <c r="AA43" s="56">
        <f t="shared" si="3"/>
        <v>0</v>
      </c>
      <c r="AB43" s="57">
        <f t="shared" si="4"/>
        <v>0</v>
      </c>
      <c r="AD43" s="64">
        <f>AA43*1000</f>
        <v>0</v>
      </c>
    </row>
    <row r="44" spans="1:30" x14ac:dyDescent="0.25">
      <c r="A44" s="10" t="s">
        <v>21</v>
      </c>
      <c r="B44" s="54">
        <f>IF('【調達AX】入力(太陽光)'!$E$13=B$2,B30*'【調達AX】入力(太陽光)'!$E$15/1000,0)</f>
        <v>0</v>
      </c>
      <c r="C44" s="54">
        <f>IF('【調達AX】入力(太陽光)'!$E$13=C$2,C30*'【調達AX】入力(太陽光)'!$E$15/1000,0)</f>
        <v>0</v>
      </c>
      <c r="D44" s="54">
        <f>IF('【調達AX】入力(太陽光)'!$E$13=D$2,D30*'【調達AX】入力(太陽光)'!$E$15/1000,0)</f>
        <v>0</v>
      </c>
      <c r="E44" s="54">
        <f>IF('【調達AX】入力(太陽光)'!$E$13=E$2,E30*'【調達AX】入力(太陽光)'!$E$15/1000,0)</f>
        <v>0</v>
      </c>
      <c r="F44" s="54">
        <f>IF('【調達AX】入力(太陽光)'!$E$13=F$2,F30*'【調達AX】入力(太陽光)'!$E$15/1000,0)</f>
        <v>0</v>
      </c>
      <c r="G44" s="54">
        <f>IF('【調達AX】入力(太陽光)'!$E$13=G$2,G30*'【調達AX】入力(太陽光)'!$E$15/1000,0)</f>
        <v>0</v>
      </c>
      <c r="H44" s="54">
        <f>IF('【調達AX】入力(太陽光)'!$E$13=H$2,H30*'【調達AX】入力(太陽光)'!$E$15/1000,0)</f>
        <v>0</v>
      </c>
      <c r="I44" s="54">
        <f>IF('【調達AX】入力(太陽光)'!$E$13=I$2,I30*'【調達AX】入力(太陽光)'!$E$15/1000,0)</f>
        <v>0</v>
      </c>
      <c r="J44" s="55">
        <f>IF('【調達AX】入力(太陽光)'!$E$13=J$2,J30*'【調達AX】入力(太陽光)'!$E$15/1000,0)</f>
        <v>0</v>
      </c>
      <c r="K44" s="56">
        <f t="shared" si="0"/>
        <v>0</v>
      </c>
      <c r="L44" s="57">
        <f t="shared" si="1"/>
        <v>0</v>
      </c>
      <c r="N44" s="64">
        <f t="shared" si="2"/>
        <v>0</v>
      </c>
      <c r="Q44" s="10" t="s">
        <v>21</v>
      </c>
      <c r="R44" s="54">
        <f>IF('【調達AX】入力(太陽光)'!$E$13=B$2,B30*'【調達AX】入力(太陽光)'!$O$23/1000,0)</f>
        <v>0</v>
      </c>
      <c r="S44" s="54">
        <f>IF('【調達AX】入力(太陽光)'!$E$13=C$2,C30*'【調達AX】入力(太陽光)'!$O$23/1000,0)</f>
        <v>0</v>
      </c>
      <c r="T44" s="54">
        <f>IF('【調達AX】入力(太陽光)'!$E$13=D$2,D30*'【調達AX】入力(太陽光)'!$O$23/1000,0)</f>
        <v>0</v>
      </c>
      <c r="U44" s="54">
        <f>IF('【調達AX】入力(太陽光)'!$E$13=E$2,E30*'【調達AX】入力(太陽光)'!$O$23/1000,0)</f>
        <v>0</v>
      </c>
      <c r="V44" s="54">
        <f>IF('【調達AX】入力(太陽光)'!$E$13=F$2,F30*'【調達AX】入力(太陽光)'!$O$23/1000,0)</f>
        <v>0</v>
      </c>
      <c r="W44" s="54">
        <f>IF('【調達AX】入力(太陽光)'!$E$13=G$2,G30*'【調達AX】入力(太陽光)'!$O$23/1000,0)</f>
        <v>0</v>
      </c>
      <c r="X44" s="54">
        <f>IF('【調達AX】入力(太陽光)'!$E$13=H$2,H30*'【調達AX】入力(太陽光)'!$O$23/1000,0)</f>
        <v>0</v>
      </c>
      <c r="Y44" s="54">
        <f>IF('【調達AX】入力(太陽光)'!$E$13=I$2,I30*'【調達AX】入力(太陽光)'!$O$23/1000,0)</f>
        <v>0</v>
      </c>
      <c r="Z44" s="55">
        <f>IF('【調達AX】入力(太陽光)'!$E$13=J$2,J30*'【調達AX】入力(太陽光)'!$O$23/1000,0)</f>
        <v>0</v>
      </c>
      <c r="AA44" s="56">
        <f t="shared" si="3"/>
        <v>0</v>
      </c>
      <c r="AB44" s="57">
        <f t="shared" si="4"/>
        <v>0</v>
      </c>
      <c r="AD44" s="64">
        <f t="shared" si="5"/>
        <v>0</v>
      </c>
    </row>
    <row r="45" spans="1:30" x14ac:dyDescent="0.25">
      <c r="A45" s="10" t="s">
        <v>22</v>
      </c>
      <c r="B45" s="54">
        <f>IF('【調達AX】入力(太陽光)'!$E$13=B$2,B31*'【調達AX】入力(太陽光)'!$E$15/1000,0)</f>
        <v>0</v>
      </c>
      <c r="C45" s="54">
        <f>IF('【調達AX】入力(太陽光)'!$E$13=C$2,C31*'【調達AX】入力(太陽光)'!$E$15/1000,0)</f>
        <v>0</v>
      </c>
      <c r="D45" s="54">
        <f>IF('【調達AX】入力(太陽光)'!$E$13=D$2,D31*'【調達AX】入力(太陽光)'!$E$15/1000,0)</f>
        <v>0</v>
      </c>
      <c r="E45" s="54">
        <f>IF('【調達AX】入力(太陽光)'!$E$13=E$2,E31*'【調達AX】入力(太陽光)'!$E$15/1000,0)</f>
        <v>0</v>
      </c>
      <c r="F45" s="54">
        <f>IF('【調達AX】入力(太陽光)'!$E$13=F$2,F31*'【調達AX】入力(太陽光)'!$E$15/1000,0)</f>
        <v>0</v>
      </c>
      <c r="G45" s="54">
        <f>IF('【調達AX】入力(太陽光)'!$E$13=G$2,G31*'【調達AX】入力(太陽光)'!$E$15/1000,0)</f>
        <v>0</v>
      </c>
      <c r="H45" s="54">
        <f>IF('【調達AX】入力(太陽光)'!$E$13=H$2,H31*'【調達AX】入力(太陽光)'!$E$15/1000,0)</f>
        <v>0</v>
      </c>
      <c r="I45" s="54">
        <f>IF('【調達AX】入力(太陽光)'!$E$13=I$2,I31*'【調達AX】入力(太陽光)'!$E$15/1000,0)</f>
        <v>0</v>
      </c>
      <c r="J45" s="55">
        <f>IF('【調達AX】入力(太陽光)'!$E$13=J$2,J31*'【調達AX】入力(太陽光)'!$E$15/1000,0)</f>
        <v>0</v>
      </c>
      <c r="K45" s="56">
        <f t="shared" si="0"/>
        <v>0</v>
      </c>
      <c r="L45" s="57">
        <f t="shared" si="1"/>
        <v>0</v>
      </c>
      <c r="N45" s="64">
        <f t="shared" si="2"/>
        <v>0</v>
      </c>
      <c r="Q45" s="10" t="s">
        <v>22</v>
      </c>
      <c r="R45" s="54">
        <f>IF('【調達AX】入力(太陽光)'!$E$13=B$2,B31*'【調達AX】入力(太陽光)'!$P$23/1000,0)</f>
        <v>0</v>
      </c>
      <c r="S45" s="54">
        <f>IF('【調達AX】入力(太陽光)'!$E$13=C$2,C31*'【調達AX】入力(太陽光)'!$P$23/1000,0)</f>
        <v>0</v>
      </c>
      <c r="T45" s="54">
        <f>IF('【調達AX】入力(太陽光)'!$E$13=D$2,D31*'【調達AX】入力(太陽光)'!$P$23/1000,0)</f>
        <v>0</v>
      </c>
      <c r="U45" s="54">
        <f>IF('【調達AX】入力(太陽光)'!$E$13=E$2,E31*'【調達AX】入力(太陽光)'!$P$23/1000,0)</f>
        <v>0</v>
      </c>
      <c r="V45" s="54">
        <f>IF('【調達AX】入力(太陽光)'!$E$13=F$2,F31*'【調達AX】入力(太陽光)'!$P$23/1000,0)</f>
        <v>0</v>
      </c>
      <c r="W45" s="54">
        <f>IF('【調達AX】入力(太陽光)'!$E$13=G$2,G31*'【調達AX】入力(太陽光)'!$P$23/1000,0)</f>
        <v>0</v>
      </c>
      <c r="X45" s="54">
        <f>IF('【調達AX】入力(太陽光)'!$E$13=H$2,H31*'【調達AX】入力(太陽光)'!$P$23/1000,0)</f>
        <v>0</v>
      </c>
      <c r="Y45" s="54">
        <f>IF('【調達AX】入力(太陽光)'!$E$13=I$2,I31*'【調達AX】入力(太陽光)'!$P$23/1000,0)</f>
        <v>0</v>
      </c>
      <c r="Z45" s="55">
        <f>IF('【調達AX】入力(太陽光)'!$E$13=J$2,J31*'【調達AX】入力(太陽光)'!$P$23/1000,0)</f>
        <v>0</v>
      </c>
      <c r="AA45" s="56">
        <f>SUM(R45:Z45)</f>
        <v>0</v>
      </c>
      <c r="AB45" s="57">
        <f t="shared" si="4"/>
        <v>0</v>
      </c>
      <c r="AD45" s="64">
        <f t="shared" si="5"/>
        <v>0</v>
      </c>
    </row>
    <row r="46" spans="1:30" x14ac:dyDescent="0.25">
      <c r="B46" s="10"/>
      <c r="C46" s="10"/>
      <c r="D46" s="10"/>
      <c r="E46" s="10"/>
      <c r="F46" s="10"/>
      <c r="G46" s="10"/>
      <c r="H46" s="10"/>
      <c r="I46" s="10"/>
      <c r="J46" s="10"/>
      <c r="K46" s="45"/>
      <c r="R46" s="10"/>
      <c r="S46" s="10"/>
      <c r="T46" s="10"/>
      <c r="U46" s="10"/>
      <c r="V46" s="10"/>
      <c r="W46" s="10"/>
      <c r="X46" s="10"/>
      <c r="Y46" s="10"/>
      <c r="Z46" s="10"/>
      <c r="AA46" s="45"/>
    </row>
    <row r="47" spans="1:30" x14ac:dyDescent="0.25">
      <c r="A47" s="1" t="s">
        <v>111</v>
      </c>
      <c r="K47" s="22" t="s">
        <v>36</v>
      </c>
      <c r="Q47" s="1" t="s">
        <v>111</v>
      </c>
      <c r="AA47" s="22" t="s">
        <v>36</v>
      </c>
    </row>
    <row r="48" spans="1:30" x14ac:dyDescent="0.25">
      <c r="A48" s="10" t="s">
        <v>11</v>
      </c>
      <c r="B48" s="58">
        <f>B4-B34</f>
        <v>4802.8811787617715</v>
      </c>
      <c r="C48" s="58">
        <f t="shared" ref="C48:J48" si="6">C4-C34</f>
        <v>11581.410133682746</v>
      </c>
      <c r="D48" s="58">
        <f t="shared" si="6"/>
        <v>40837.662100733636</v>
      </c>
      <c r="E48" s="58">
        <f t="shared" si="6"/>
        <v>18821.767857142859</v>
      </c>
      <c r="F48" s="58">
        <f t="shared" si="6"/>
        <v>4702.9437188339807</v>
      </c>
      <c r="G48" s="58">
        <f>G4-G34</f>
        <v>17856.863892215566</v>
      </c>
      <c r="H48" s="58">
        <f t="shared" si="6"/>
        <v>7477.4974459646428</v>
      </c>
      <c r="I48" s="58">
        <f t="shared" si="6"/>
        <v>3742.2679116465865</v>
      </c>
      <c r="J48" s="59">
        <f t="shared" si="6"/>
        <v>12677.667700809157</v>
      </c>
      <c r="K48" s="83">
        <f>SUM($B48:$J48)</f>
        <v>122500.96193979096</v>
      </c>
      <c r="L48" s="14"/>
      <c r="Q48" s="10" t="s">
        <v>11</v>
      </c>
      <c r="R48" s="58">
        <f>B4-R34</f>
        <v>4802.8811787617715</v>
      </c>
      <c r="S48" s="58">
        <f t="shared" ref="S48:Z48" si="7">C4-S34</f>
        <v>11581.410133682746</v>
      </c>
      <c r="T48" s="58">
        <f t="shared" si="7"/>
        <v>40837.662100733636</v>
      </c>
      <c r="U48" s="58">
        <f t="shared" si="7"/>
        <v>18821.767857142859</v>
      </c>
      <c r="V48" s="58">
        <f t="shared" si="7"/>
        <v>4702.9437188339807</v>
      </c>
      <c r="W48" s="58">
        <f t="shared" si="7"/>
        <v>17856.863892215566</v>
      </c>
      <c r="X48" s="58">
        <f t="shared" si="7"/>
        <v>7477.4974459646428</v>
      </c>
      <c r="Y48" s="58">
        <f t="shared" si="7"/>
        <v>3742.2679116465865</v>
      </c>
      <c r="Z48" s="59">
        <f t="shared" si="7"/>
        <v>12677.667700809157</v>
      </c>
      <c r="AA48" s="83">
        <f>SUM($R48:$Z48)</f>
        <v>122500.96193979096</v>
      </c>
      <c r="AB48" s="14"/>
    </row>
    <row r="49" spans="1:31" x14ac:dyDescent="0.25">
      <c r="A49" s="10" t="s">
        <v>12</v>
      </c>
      <c r="B49" s="58">
        <f t="shared" ref="B49:J59" si="8">B5-B35</f>
        <v>4345.6930906030857</v>
      </c>
      <c r="C49" s="58">
        <f t="shared" si="8"/>
        <v>10791.643538945902</v>
      </c>
      <c r="D49" s="58">
        <f t="shared" si="8"/>
        <v>39525.567375846498</v>
      </c>
      <c r="E49" s="58">
        <f t="shared" si="8"/>
        <v>19013.209821428576</v>
      </c>
      <c r="F49" s="58">
        <f t="shared" si="8"/>
        <v>4471.4456731388964</v>
      </c>
      <c r="G49" s="58">
        <f t="shared" si="8"/>
        <v>18379.744437125744</v>
      </c>
      <c r="H49" s="58">
        <f t="shared" si="8"/>
        <v>7529.8087425057656</v>
      </c>
      <c r="I49" s="58">
        <f t="shared" si="8"/>
        <v>3763.8995180722891</v>
      </c>
      <c r="J49" s="59">
        <f t="shared" si="8"/>
        <v>12873.828577067297</v>
      </c>
      <c r="K49" s="83">
        <f t="shared" ref="K49:K59" si="9">SUM($B49:$J49)</f>
        <v>120694.84077473404</v>
      </c>
      <c r="L49" s="14"/>
      <c r="Q49" s="10" t="s">
        <v>12</v>
      </c>
      <c r="R49" s="58">
        <f t="shared" ref="R49:Z59" si="10">B5-R35</f>
        <v>4345.6930906030857</v>
      </c>
      <c r="S49" s="58">
        <f t="shared" si="10"/>
        <v>10791.643538945902</v>
      </c>
      <c r="T49" s="58">
        <f t="shared" si="10"/>
        <v>39525.567375846498</v>
      </c>
      <c r="U49" s="58">
        <f t="shared" si="10"/>
        <v>19013.209821428576</v>
      </c>
      <c r="V49" s="58">
        <f t="shared" si="10"/>
        <v>4471.4456731388964</v>
      </c>
      <c r="W49" s="58">
        <f t="shared" si="10"/>
        <v>18379.744437125744</v>
      </c>
      <c r="X49" s="58">
        <f t="shared" si="10"/>
        <v>7529.8087425057656</v>
      </c>
      <c r="Y49" s="58">
        <f t="shared" si="10"/>
        <v>3763.8995180722891</v>
      </c>
      <c r="Z49" s="59">
        <f t="shared" si="10"/>
        <v>12873.828577067297</v>
      </c>
      <c r="AA49" s="83">
        <f t="shared" ref="AA49:AA58" si="11">SUM($R49:$Z49)</f>
        <v>120694.84077473404</v>
      </c>
      <c r="AB49" s="14"/>
    </row>
    <row r="50" spans="1:31" x14ac:dyDescent="0.25">
      <c r="A50" s="10" t="s">
        <v>13</v>
      </c>
      <c r="B50" s="58">
        <f t="shared" si="8"/>
        <v>4368.5524950110203</v>
      </c>
      <c r="C50" s="58">
        <f t="shared" si="8"/>
        <v>11635.307853936374</v>
      </c>
      <c r="D50" s="58">
        <f t="shared" si="8"/>
        <v>43680.905282167041</v>
      </c>
      <c r="E50" s="58">
        <f t="shared" si="8"/>
        <v>20494.366071428572</v>
      </c>
      <c r="F50" s="58">
        <f t="shared" si="8"/>
        <v>4910.0735491927408</v>
      </c>
      <c r="G50" s="58">
        <f t="shared" si="8"/>
        <v>21063.206856287423</v>
      </c>
      <c r="H50" s="58">
        <f t="shared" si="8"/>
        <v>8264.1788670253663</v>
      </c>
      <c r="I50" s="58">
        <f t="shared" si="8"/>
        <v>4293.8738755020076</v>
      </c>
      <c r="J50" s="59">
        <f t="shared" si="8"/>
        <v>14641.743895796328</v>
      </c>
      <c r="K50" s="83">
        <f t="shared" si="9"/>
        <v>133352.20874634688</v>
      </c>
      <c r="L50" s="14"/>
      <c r="Q50" s="10" t="s">
        <v>13</v>
      </c>
      <c r="R50" s="58">
        <f t="shared" si="10"/>
        <v>4368.5524950110203</v>
      </c>
      <c r="S50" s="58">
        <f t="shared" si="10"/>
        <v>11635.307853936374</v>
      </c>
      <c r="T50" s="58">
        <f t="shared" si="10"/>
        <v>43680.905282167041</v>
      </c>
      <c r="U50" s="58">
        <f t="shared" si="10"/>
        <v>20494.366071428572</v>
      </c>
      <c r="V50" s="58">
        <f t="shared" si="10"/>
        <v>4910.0735491927408</v>
      </c>
      <c r="W50" s="58">
        <f t="shared" si="10"/>
        <v>21063.206856287423</v>
      </c>
      <c r="X50" s="58">
        <f t="shared" si="10"/>
        <v>8264.1788670253663</v>
      </c>
      <c r="Y50" s="58">
        <f t="shared" si="10"/>
        <v>4293.8738755020076</v>
      </c>
      <c r="Z50" s="59">
        <f t="shared" si="10"/>
        <v>14641.743895796328</v>
      </c>
      <c r="AA50" s="83">
        <f t="shared" si="11"/>
        <v>133352.20874634688</v>
      </c>
      <c r="AB50" s="14"/>
    </row>
    <row r="51" spans="1:31" x14ac:dyDescent="0.25">
      <c r="A51" s="10" t="s">
        <v>14</v>
      </c>
      <c r="B51" s="58">
        <f t="shared" si="8"/>
        <v>4932.0619369138758</v>
      </c>
      <c r="C51" s="58">
        <f t="shared" si="8"/>
        <v>13841.029858283588</v>
      </c>
      <c r="D51" s="58">
        <f t="shared" si="8"/>
        <v>56393.341189334082</v>
      </c>
      <c r="E51" s="58">
        <f t="shared" si="8"/>
        <v>24827</v>
      </c>
      <c r="F51" s="58">
        <f t="shared" si="8"/>
        <v>6055.3796700000003</v>
      </c>
      <c r="G51" s="58">
        <f t="shared" si="8"/>
        <v>26361.071999999996</v>
      </c>
      <c r="H51" s="58">
        <f t="shared" si="8"/>
        <v>10470.307200000001</v>
      </c>
      <c r="I51" s="58">
        <f t="shared" si="8"/>
        <v>5386.2699999999995</v>
      </c>
      <c r="J51" s="59">
        <f t="shared" si="8"/>
        <v>18753.719999999998</v>
      </c>
      <c r="K51" s="83">
        <f t="shared" si="9"/>
        <v>167020.18185453152</v>
      </c>
      <c r="L51" s="14"/>
      <c r="Q51" s="10" t="s">
        <v>14</v>
      </c>
      <c r="R51" s="58">
        <f t="shared" si="10"/>
        <v>4932.0619369138758</v>
      </c>
      <c r="S51" s="58">
        <f t="shared" si="10"/>
        <v>13841.029858283588</v>
      </c>
      <c r="T51" s="58">
        <f t="shared" si="10"/>
        <v>56393.341189334082</v>
      </c>
      <c r="U51" s="58">
        <f t="shared" si="10"/>
        <v>24827</v>
      </c>
      <c r="V51" s="58">
        <f t="shared" si="10"/>
        <v>6055.3796700000003</v>
      </c>
      <c r="W51" s="58">
        <f t="shared" si="10"/>
        <v>26361.071999999996</v>
      </c>
      <c r="X51" s="58">
        <f t="shared" si="10"/>
        <v>10470.307200000001</v>
      </c>
      <c r="Y51" s="58">
        <f t="shared" si="10"/>
        <v>5386.2699999999995</v>
      </c>
      <c r="Z51" s="59">
        <f t="shared" si="10"/>
        <v>18753.719999999998</v>
      </c>
      <c r="AA51" s="83">
        <f t="shared" si="11"/>
        <v>167020.18185453152</v>
      </c>
      <c r="AB51" s="14"/>
    </row>
    <row r="52" spans="1:31" x14ac:dyDescent="0.25">
      <c r="A52" s="10" t="s">
        <v>15</v>
      </c>
      <c r="B52" s="58">
        <f t="shared" si="8"/>
        <v>5039.3593000000001</v>
      </c>
      <c r="C52" s="58">
        <f t="shared" si="8"/>
        <v>14147.024100000001</v>
      </c>
      <c r="D52" s="58">
        <f t="shared" si="8"/>
        <v>56391.75</v>
      </c>
      <c r="E52" s="58">
        <f t="shared" si="8"/>
        <v>24827</v>
      </c>
      <c r="F52" s="58">
        <f t="shared" si="8"/>
        <v>6055.3796700000003</v>
      </c>
      <c r="G52" s="58">
        <f t="shared" si="8"/>
        <v>26361.071999999996</v>
      </c>
      <c r="H52" s="58">
        <f t="shared" si="8"/>
        <v>10470.307200000001</v>
      </c>
      <c r="I52" s="58">
        <f t="shared" si="8"/>
        <v>5386.2699999999995</v>
      </c>
      <c r="J52" s="59">
        <f t="shared" si="8"/>
        <v>18753.719999999998</v>
      </c>
      <c r="K52" s="83">
        <f t="shared" si="9"/>
        <v>167431.88226999997</v>
      </c>
      <c r="L52" s="14"/>
      <c r="Q52" s="10" t="s">
        <v>15</v>
      </c>
      <c r="R52" s="58">
        <f t="shared" si="10"/>
        <v>5039.3593000000001</v>
      </c>
      <c r="S52" s="58">
        <f t="shared" si="10"/>
        <v>14147.024100000001</v>
      </c>
      <c r="T52" s="58">
        <f t="shared" si="10"/>
        <v>56391.75</v>
      </c>
      <c r="U52" s="58">
        <f t="shared" si="10"/>
        <v>24827</v>
      </c>
      <c r="V52" s="58">
        <f t="shared" si="10"/>
        <v>6055.3796700000003</v>
      </c>
      <c r="W52" s="58">
        <f t="shared" si="10"/>
        <v>26361.071999999996</v>
      </c>
      <c r="X52" s="58">
        <f t="shared" si="10"/>
        <v>10470.307200000001</v>
      </c>
      <c r="Y52" s="58">
        <f t="shared" si="10"/>
        <v>5386.2699999999995</v>
      </c>
      <c r="Z52" s="59">
        <f t="shared" si="10"/>
        <v>18753.719999999998</v>
      </c>
      <c r="AA52" s="83">
        <f t="shared" si="11"/>
        <v>167431.88226999997</v>
      </c>
      <c r="AB52" s="14"/>
    </row>
    <row r="53" spans="1:31" x14ac:dyDescent="0.25">
      <c r="A53" s="10" t="s">
        <v>16</v>
      </c>
      <c r="B53" s="58">
        <f t="shared" si="8"/>
        <v>4739.1678010287078</v>
      </c>
      <c r="C53" s="58">
        <f t="shared" si="8"/>
        <v>12662.019787154044</v>
      </c>
      <c r="D53" s="58">
        <f t="shared" si="8"/>
        <v>48256.105014108347</v>
      </c>
      <c r="E53" s="58">
        <f t="shared" si="8"/>
        <v>22751.366071428576</v>
      </c>
      <c r="F53" s="58">
        <f t="shared" si="8"/>
        <v>5385.2537482510716</v>
      </c>
      <c r="G53" s="58">
        <f t="shared" si="8"/>
        <v>22750.236538922156</v>
      </c>
      <c r="H53" s="58">
        <f t="shared" si="8"/>
        <v>9156.488867640277</v>
      </c>
      <c r="I53" s="58">
        <f t="shared" si="8"/>
        <v>4704.8743975903617</v>
      </c>
      <c r="J53" s="59">
        <f t="shared" si="8"/>
        <v>16167.850838760607</v>
      </c>
      <c r="K53" s="83">
        <f t="shared" si="9"/>
        <v>146573.36306488415</v>
      </c>
      <c r="L53" s="14"/>
      <c r="Q53" s="10" t="s">
        <v>16</v>
      </c>
      <c r="R53" s="58">
        <f t="shared" si="10"/>
        <v>4739.1678010287078</v>
      </c>
      <c r="S53" s="58">
        <f t="shared" si="10"/>
        <v>12662.019787154044</v>
      </c>
      <c r="T53" s="58">
        <f t="shared" si="10"/>
        <v>48256.105014108347</v>
      </c>
      <c r="U53" s="58">
        <f t="shared" si="10"/>
        <v>22751.366071428576</v>
      </c>
      <c r="V53" s="58">
        <f t="shared" si="10"/>
        <v>5385.2537482510716</v>
      </c>
      <c r="W53" s="58">
        <f t="shared" si="10"/>
        <v>22750.236538922156</v>
      </c>
      <c r="X53" s="58">
        <f t="shared" si="10"/>
        <v>9156.488867640277</v>
      </c>
      <c r="Y53" s="58">
        <f t="shared" si="10"/>
        <v>4704.8743975903617</v>
      </c>
      <c r="Z53" s="59">
        <f t="shared" si="10"/>
        <v>16167.850838760607</v>
      </c>
      <c r="AA53" s="83">
        <f t="shared" si="11"/>
        <v>146573.36306488415</v>
      </c>
      <c r="AB53" s="14"/>
    </row>
    <row r="54" spans="1:31" x14ac:dyDescent="0.25">
      <c r="A54" s="10" t="s">
        <v>17</v>
      </c>
      <c r="B54" s="58">
        <f t="shared" si="8"/>
        <v>5248.0380014425964</v>
      </c>
      <c r="C54" s="58">
        <f t="shared" si="8"/>
        <v>11596.809482326638</v>
      </c>
      <c r="D54" s="58">
        <f t="shared" si="8"/>
        <v>40084.499149266368</v>
      </c>
      <c r="E54" s="58">
        <f t="shared" si="8"/>
        <v>19819.281250000004</v>
      </c>
      <c r="F54" s="58">
        <f t="shared" si="8"/>
        <v>4550.6423729819517</v>
      </c>
      <c r="G54" s="58">
        <f t="shared" si="8"/>
        <v>18823.699616766466</v>
      </c>
      <c r="H54" s="58">
        <f t="shared" si="8"/>
        <v>7840.6585623366645</v>
      </c>
      <c r="I54" s="58">
        <f t="shared" si="8"/>
        <v>3882.8733534136545</v>
      </c>
      <c r="J54" s="59">
        <f t="shared" si="8"/>
        <v>13778.142553779357</v>
      </c>
      <c r="K54" s="83">
        <f t="shared" si="9"/>
        <v>125624.6443423137</v>
      </c>
      <c r="L54" s="14"/>
      <c r="Q54" s="10" t="s">
        <v>17</v>
      </c>
      <c r="R54" s="58">
        <f t="shared" si="10"/>
        <v>5248.0380014425964</v>
      </c>
      <c r="S54" s="58">
        <f t="shared" si="10"/>
        <v>11596.809482326638</v>
      </c>
      <c r="T54" s="58">
        <f t="shared" si="10"/>
        <v>40084.499149266368</v>
      </c>
      <c r="U54" s="58">
        <f t="shared" si="10"/>
        <v>19819.281250000004</v>
      </c>
      <c r="V54" s="58">
        <f t="shared" si="10"/>
        <v>4550.6423729819517</v>
      </c>
      <c r="W54" s="58">
        <f t="shared" si="10"/>
        <v>18823.699616766466</v>
      </c>
      <c r="X54" s="58">
        <f t="shared" si="10"/>
        <v>7840.6585623366645</v>
      </c>
      <c r="Y54" s="58">
        <f t="shared" si="10"/>
        <v>3882.8733534136545</v>
      </c>
      <c r="Z54" s="59">
        <f t="shared" si="10"/>
        <v>13778.142553779357</v>
      </c>
      <c r="AA54" s="83">
        <f t="shared" si="11"/>
        <v>125624.6443423137</v>
      </c>
      <c r="AB54" s="14"/>
    </row>
    <row r="55" spans="1:31" x14ac:dyDescent="0.25">
      <c r="A55" s="10" t="s">
        <v>18</v>
      </c>
      <c r="B55" s="58">
        <f t="shared" si="8"/>
        <v>5463.397653496294</v>
      </c>
      <c r="C55" s="58">
        <f t="shared" si="8"/>
        <v>12934.352907396278</v>
      </c>
      <c r="D55" s="58">
        <f t="shared" si="8"/>
        <v>42607.913274548526</v>
      </c>
      <c r="E55" s="58">
        <f t="shared" si="8"/>
        <v>19597.611607142859</v>
      </c>
      <c r="F55" s="58">
        <f t="shared" si="8"/>
        <v>5019.7305182062009</v>
      </c>
      <c r="G55" s="58">
        <f t="shared" si="8"/>
        <v>19573.490586826345</v>
      </c>
      <c r="H55" s="58">
        <f t="shared" si="8"/>
        <v>8391.9391489623376</v>
      </c>
      <c r="I55" s="58">
        <f t="shared" si="8"/>
        <v>4001.8471887550199</v>
      </c>
      <c r="J55" s="59">
        <f t="shared" si="8"/>
        <v>14056.962415630551</v>
      </c>
      <c r="K55" s="83">
        <f t="shared" si="9"/>
        <v>131647.24530096439</v>
      </c>
      <c r="L55" s="14"/>
      <c r="Q55" s="10" t="s">
        <v>18</v>
      </c>
      <c r="R55" s="58">
        <f t="shared" si="10"/>
        <v>5463.397653496294</v>
      </c>
      <c r="S55" s="58">
        <f t="shared" si="10"/>
        <v>12934.352907396278</v>
      </c>
      <c r="T55" s="58">
        <f t="shared" si="10"/>
        <v>42607.913274548526</v>
      </c>
      <c r="U55" s="58">
        <f t="shared" si="10"/>
        <v>19597.611607142859</v>
      </c>
      <c r="V55" s="58">
        <f t="shared" si="10"/>
        <v>5019.7305182062009</v>
      </c>
      <c r="W55" s="58">
        <f t="shared" si="10"/>
        <v>19573.490586826345</v>
      </c>
      <c r="X55" s="58">
        <f t="shared" si="10"/>
        <v>8391.9391489623376</v>
      </c>
      <c r="Y55" s="58">
        <f t="shared" si="10"/>
        <v>4001.8471887550199</v>
      </c>
      <c r="Z55" s="59">
        <f t="shared" si="10"/>
        <v>14056.962415630551</v>
      </c>
      <c r="AA55" s="83">
        <f t="shared" si="11"/>
        <v>131647.24530096439</v>
      </c>
      <c r="AB55" s="14"/>
    </row>
    <row r="56" spans="1:31" x14ac:dyDescent="0.25">
      <c r="A56" s="10" t="s">
        <v>19</v>
      </c>
      <c r="B56" s="58">
        <f t="shared" si="8"/>
        <v>5884.491945221399</v>
      </c>
      <c r="C56" s="58">
        <f t="shared" si="8"/>
        <v>14424.78986543029</v>
      </c>
      <c r="D56" s="58">
        <f t="shared" si="8"/>
        <v>47221.513709085775</v>
      </c>
      <c r="E56" s="58">
        <f t="shared" si="8"/>
        <v>22066.205357142859</v>
      </c>
      <c r="F56" s="58">
        <f t="shared" si="8"/>
        <v>5695.9484937892112</v>
      </c>
      <c r="G56" s="58">
        <f t="shared" si="8"/>
        <v>23519.758850299397</v>
      </c>
      <c r="H56" s="58">
        <f t="shared" si="8"/>
        <v>10129.27778601076</v>
      </c>
      <c r="I56" s="58">
        <f t="shared" si="8"/>
        <v>4964.4536746987951</v>
      </c>
      <c r="J56" s="59">
        <f t="shared" si="8"/>
        <v>17978.946224590487</v>
      </c>
      <c r="K56" s="83">
        <f t="shared" si="9"/>
        <v>151885.38590626896</v>
      </c>
      <c r="L56" s="14"/>
      <c r="Q56" s="10" t="s">
        <v>19</v>
      </c>
      <c r="R56" s="58">
        <f t="shared" si="10"/>
        <v>5884.491945221399</v>
      </c>
      <c r="S56" s="58">
        <f t="shared" si="10"/>
        <v>14424.78986543029</v>
      </c>
      <c r="T56" s="58">
        <f t="shared" si="10"/>
        <v>47221.513709085775</v>
      </c>
      <c r="U56" s="58">
        <f t="shared" si="10"/>
        <v>22066.205357142859</v>
      </c>
      <c r="V56" s="58">
        <f t="shared" si="10"/>
        <v>5695.9484937892112</v>
      </c>
      <c r="W56" s="58">
        <f t="shared" si="10"/>
        <v>23519.758850299397</v>
      </c>
      <c r="X56" s="58">
        <f t="shared" si="10"/>
        <v>10129.27778601076</v>
      </c>
      <c r="Y56" s="58">
        <f t="shared" si="10"/>
        <v>4964.4536746987951</v>
      </c>
      <c r="Z56" s="59">
        <f t="shared" si="10"/>
        <v>17978.946224590487</v>
      </c>
      <c r="AA56" s="83">
        <f t="shared" si="11"/>
        <v>151885.38590626896</v>
      </c>
      <c r="AB56" s="14"/>
    </row>
    <row r="57" spans="1:31" x14ac:dyDescent="0.25">
      <c r="A57" s="10" t="s">
        <v>20</v>
      </c>
      <c r="B57" s="58">
        <f t="shared" si="8"/>
        <v>6004.8046000000004</v>
      </c>
      <c r="C57" s="58">
        <f t="shared" si="8"/>
        <v>15005.565300000002</v>
      </c>
      <c r="D57" s="58">
        <f t="shared" si="8"/>
        <v>50625.810249717826</v>
      </c>
      <c r="E57" s="58">
        <f t="shared" si="8"/>
        <v>23144.325892857145</v>
      </c>
      <c r="F57" s="58">
        <f t="shared" si="8"/>
        <v>5994.4591316591886</v>
      </c>
      <c r="G57" s="58">
        <f t="shared" si="8"/>
        <v>24259.684149700599</v>
      </c>
      <c r="H57" s="58">
        <f t="shared" si="8"/>
        <v>10371.720525749424</v>
      </c>
      <c r="I57" s="58">
        <f t="shared" si="8"/>
        <v>4964.4536746987951</v>
      </c>
      <c r="J57" s="59">
        <f t="shared" si="8"/>
        <v>18214.586019340833</v>
      </c>
      <c r="K57" s="83">
        <f t="shared" si="9"/>
        <v>158585.40954372383</v>
      </c>
      <c r="L57" s="14"/>
      <c r="Q57" s="10" t="s">
        <v>20</v>
      </c>
      <c r="R57" s="58">
        <f t="shared" si="10"/>
        <v>6004.8046000000004</v>
      </c>
      <c r="S57" s="58">
        <f t="shared" si="10"/>
        <v>15005.565300000002</v>
      </c>
      <c r="T57" s="58">
        <f t="shared" si="10"/>
        <v>50625.810249717826</v>
      </c>
      <c r="U57" s="58">
        <f t="shared" si="10"/>
        <v>23144.325892857145</v>
      </c>
      <c r="V57" s="58">
        <f t="shared" si="10"/>
        <v>5994.4591316591886</v>
      </c>
      <c r="W57" s="58">
        <f t="shared" si="10"/>
        <v>24259.684149700599</v>
      </c>
      <c r="X57" s="58">
        <f t="shared" si="10"/>
        <v>10371.720525749424</v>
      </c>
      <c r="Y57" s="58">
        <f t="shared" si="10"/>
        <v>4964.4536746987951</v>
      </c>
      <c r="Z57" s="59">
        <f t="shared" si="10"/>
        <v>18214.586019340833</v>
      </c>
      <c r="AA57" s="83">
        <f t="shared" si="11"/>
        <v>158585.40954372383</v>
      </c>
      <c r="AB57" s="14"/>
    </row>
    <row r="58" spans="1:31" x14ac:dyDescent="0.25">
      <c r="A58" s="10" t="s">
        <v>21</v>
      </c>
      <c r="B58" s="58">
        <f t="shared" si="8"/>
        <v>5921.7888682027651</v>
      </c>
      <c r="C58" s="58">
        <f t="shared" si="8"/>
        <v>14841.672232289988</v>
      </c>
      <c r="D58" s="58">
        <f t="shared" si="8"/>
        <v>50625.49201185102</v>
      </c>
      <c r="E58" s="58">
        <f t="shared" si="8"/>
        <v>23144.325892857145</v>
      </c>
      <c r="F58" s="58">
        <f t="shared" si="8"/>
        <v>5994.4591316591886</v>
      </c>
      <c r="G58" s="58">
        <f t="shared" si="8"/>
        <v>24259.684149700599</v>
      </c>
      <c r="H58" s="58">
        <f t="shared" si="8"/>
        <v>10371.720525749424</v>
      </c>
      <c r="I58" s="58">
        <f t="shared" si="8"/>
        <v>4964.4536746987951</v>
      </c>
      <c r="J58" s="59">
        <f t="shared" si="8"/>
        <v>18214.586019340833</v>
      </c>
      <c r="K58" s="83">
        <f t="shared" si="9"/>
        <v>158338.18250634978</v>
      </c>
      <c r="L58" s="14"/>
      <c r="Q58" s="10" t="s">
        <v>21</v>
      </c>
      <c r="R58" s="58">
        <f t="shared" si="10"/>
        <v>5921.7888682027651</v>
      </c>
      <c r="S58" s="58">
        <f t="shared" si="10"/>
        <v>14841.672232289988</v>
      </c>
      <c r="T58" s="58">
        <f t="shared" si="10"/>
        <v>50625.49201185102</v>
      </c>
      <c r="U58" s="58">
        <f t="shared" si="10"/>
        <v>23144.325892857145</v>
      </c>
      <c r="V58" s="58">
        <f t="shared" si="10"/>
        <v>5994.4591316591886</v>
      </c>
      <c r="W58" s="58">
        <f t="shared" si="10"/>
        <v>24259.684149700599</v>
      </c>
      <c r="X58" s="58">
        <f t="shared" si="10"/>
        <v>10371.720525749424</v>
      </c>
      <c r="Y58" s="58">
        <f t="shared" si="10"/>
        <v>4964.4536746987951</v>
      </c>
      <c r="Z58" s="59">
        <f t="shared" si="10"/>
        <v>18214.586019340833</v>
      </c>
      <c r="AA58" s="83">
        <f t="shared" si="11"/>
        <v>158338.18250634978</v>
      </c>
      <c r="AB58" s="14"/>
    </row>
    <row r="59" spans="1:31" x14ac:dyDescent="0.25">
      <c r="A59" s="10" t="s">
        <v>22</v>
      </c>
      <c r="B59" s="58">
        <f t="shared" si="8"/>
        <v>5464.6007800440793</v>
      </c>
      <c r="C59" s="58">
        <f t="shared" si="8"/>
        <v>13789.016757132385</v>
      </c>
      <c r="D59" s="58">
        <f t="shared" si="8"/>
        <v>45960.867439334084</v>
      </c>
      <c r="E59" s="58">
        <f t="shared" si="8"/>
        <v>21139.223214285714</v>
      </c>
      <c r="F59" s="58">
        <f t="shared" si="8"/>
        <v>5549.7392017712627</v>
      </c>
      <c r="G59" s="58">
        <f t="shared" si="8"/>
        <v>21615.684413173651</v>
      </c>
      <c r="H59" s="58">
        <f t="shared" si="8"/>
        <v>9155.4828811683328</v>
      </c>
      <c r="I59" s="58">
        <f t="shared" si="8"/>
        <v>4434.4793172690761</v>
      </c>
      <c r="J59" s="59">
        <f t="shared" si="8"/>
        <v>15489.306927175843</v>
      </c>
      <c r="K59" s="83">
        <f t="shared" si="9"/>
        <v>142598.40093135444</v>
      </c>
      <c r="L59" s="14"/>
      <c r="Q59" s="10" t="s">
        <v>22</v>
      </c>
      <c r="R59" s="58">
        <f t="shared" si="10"/>
        <v>5464.6007800440793</v>
      </c>
      <c r="S59" s="58">
        <f t="shared" si="10"/>
        <v>13789.016757132385</v>
      </c>
      <c r="T59" s="58">
        <f t="shared" si="10"/>
        <v>45960.867439334084</v>
      </c>
      <c r="U59" s="58">
        <f t="shared" si="10"/>
        <v>21139.223214285714</v>
      </c>
      <c r="V59" s="58">
        <f t="shared" si="10"/>
        <v>5549.7392017712627</v>
      </c>
      <c r="W59" s="58">
        <f t="shared" si="10"/>
        <v>21615.684413173651</v>
      </c>
      <c r="X59" s="58">
        <f t="shared" si="10"/>
        <v>9155.4828811683328</v>
      </c>
      <c r="Y59" s="58">
        <f t="shared" si="10"/>
        <v>4434.4793172690761</v>
      </c>
      <c r="Z59" s="59">
        <f t="shared" si="10"/>
        <v>15489.306927175843</v>
      </c>
      <c r="AA59" s="83">
        <f>SUM($R59:$Z59)</f>
        <v>142598.40093135444</v>
      </c>
      <c r="AB59" s="14"/>
    </row>
    <row r="61" spans="1:31" x14ac:dyDescent="0.25">
      <c r="A61" s="18" t="s">
        <v>105</v>
      </c>
      <c r="B61" s="20">
        <f>$B$17-MIN($K$34:$K$45)</f>
        <v>170916.10962190721</v>
      </c>
      <c r="C61" s="19"/>
      <c r="D61" s="19"/>
      <c r="E61" s="19"/>
      <c r="F61" s="19"/>
      <c r="G61" s="19"/>
      <c r="H61" s="19"/>
      <c r="I61" s="19"/>
      <c r="J61" s="19"/>
      <c r="L61" s="14"/>
      <c r="M61" s="14"/>
      <c r="O61" s="16"/>
      <c r="Q61" s="18" t="s">
        <v>105</v>
      </c>
      <c r="R61" s="20">
        <f>$B$17-MIN($AA$34:$AA$45)</f>
        <v>170916.10962190721</v>
      </c>
      <c r="S61" s="19"/>
      <c r="T61" s="19"/>
      <c r="U61" s="19"/>
      <c r="V61" s="19"/>
      <c r="W61" s="19"/>
      <c r="X61" s="19"/>
      <c r="Y61" s="19"/>
      <c r="Z61" s="19"/>
      <c r="AB61" s="14"/>
      <c r="AC61" s="14"/>
      <c r="AE61" s="16"/>
    </row>
    <row r="63" spans="1:31" x14ac:dyDescent="0.25">
      <c r="A63" s="1" t="s">
        <v>106</v>
      </c>
      <c r="B63" s="21" t="s">
        <v>36</v>
      </c>
      <c r="Q63" s="1" t="s">
        <v>106</v>
      </c>
      <c r="R63" s="21" t="s">
        <v>36</v>
      </c>
    </row>
    <row r="64" spans="1:31" x14ac:dyDescent="0.25">
      <c r="A64" s="10" t="s">
        <v>11</v>
      </c>
      <c r="B64" s="63">
        <f>$B$61-K48</f>
        <v>48415.147682116251</v>
      </c>
      <c r="C64" s="14"/>
      <c r="L64" s="14"/>
      <c r="M64" s="14"/>
      <c r="O64" s="16"/>
      <c r="Q64" s="10" t="s">
        <v>11</v>
      </c>
      <c r="R64" s="63">
        <f>$R$61-AA48</f>
        <v>48415.147682116251</v>
      </c>
      <c r="S64" s="14"/>
      <c r="AB64" s="14"/>
      <c r="AC64" s="14"/>
      <c r="AE64" s="16"/>
    </row>
    <row r="65" spans="1:31" x14ac:dyDescent="0.25">
      <c r="A65" s="10" t="s">
        <v>12</v>
      </c>
      <c r="B65" s="58">
        <f t="shared" ref="B65:B74" si="12">$B$61-K49</f>
        <v>50221.268847173167</v>
      </c>
      <c r="L65" s="14"/>
      <c r="M65" s="14"/>
      <c r="O65" s="16"/>
      <c r="Q65" s="10" t="s">
        <v>12</v>
      </c>
      <c r="R65" s="63">
        <f>$R$61-AA49</f>
        <v>50221.268847173167</v>
      </c>
      <c r="AB65" s="14"/>
      <c r="AC65" s="14"/>
      <c r="AE65" s="16"/>
    </row>
    <row r="66" spans="1:31" x14ac:dyDescent="0.25">
      <c r="A66" s="10" t="s">
        <v>13</v>
      </c>
      <c r="B66" s="58">
        <f t="shared" si="12"/>
        <v>37563.900875560328</v>
      </c>
      <c r="L66" s="14"/>
      <c r="M66" s="14"/>
      <c r="O66" s="16"/>
      <c r="Q66" s="10" t="s">
        <v>13</v>
      </c>
      <c r="R66" s="63">
        <f>$R$61-AA50</f>
        <v>37563.900875560328</v>
      </c>
      <c r="AB66" s="14"/>
      <c r="AC66" s="14"/>
      <c r="AE66" s="16"/>
    </row>
    <row r="67" spans="1:31" x14ac:dyDescent="0.25">
      <c r="A67" s="10" t="s">
        <v>14</v>
      </c>
      <c r="B67" s="58">
        <f t="shared" si="12"/>
        <v>3895.9277673756878</v>
      </c>
      <c r="L67" s="14"/>
      <c r="M67" s="14"/>
      <c r="O67" s="16"/>
      <c r="Q67" s="10" t="s">
        <v>14</v>
      </c>
      <c r="R67" s="63">
        <f>$R$61-AA51</f>
        <v>3895.9277673756878</v>
      </c>
      <c r="AB67" s="14"/>
      <c r="AC67" s="14"/>
      <c r="AE67" s="16"/>
    </row>
    <row r="68" spans="1:31" x14ac:dyDescent="0.25">
      <c r="A68" s="10" t="s">
        <v>15</v>
      </c>
      <c r="B68" s="58">
        <f t="shared" si="12"/>
        <v>3484.2273519072332</v>
      </c>
      <c r="L68" s="14"/>
      <c r="M68" s="14"/>
      <c r="O68" s="16"/>
      <c r="Q68" s="10" t="s">
        <v>15</v>
      </c>
      <c r="R68" s="63">
        <f t="shared" ref="R68:R74" si="13">$R$61-AA52</f>
        <v>3484.2273519072332</v>
      </c>
      <c r="AB68" s="14"/>
      <c r="AC68" s="14"/>
      <c r="AE68" s="16"/>
    </row>
    <row r="69" spans="1:31" x14ac:dyDescent="0.25">
      <c r="A69" s="10" t="s">
        <v>16</v>
      </c>
      <c r="B69" s="58">
        <f t="shared" si="12"/>
        <v>24342.746557023056</v>
      </c>
      <c r="L69" s="14"/>
      <c r="M69" s="14"/>
      <c r="O69" s="16"/>
      <c r="Q69" s="10" t="s">
        <v>16</v>
      </c>
      <c r="R69" s="63">
        <f t="shared" si="13"/>
        <v>24342.746557023056</v>
      </c>
      <c r="AB69" s="14"/>
      <c r="AC69" s="14"/>
      <c r="AE69" s="16"/>
    </row>
    <row r="70" spans="1:31" x14ac:dyDescent="0.25">
      <c r="A70" s="10" t="s">
        <v>17</v>
      </c>
      <c r="B70" s="58">
        <f t="shared" si="12"/>
        <v>45291.465279593511</v>
      </c>
      <c r="L70" s="14"/>
      <c r="M70" s="14"/>
      <c r="O70" s="16"/>
      <c r="Q70" s="10" t="s">
        <v>17</v>
      </c>
      <c r="R70" s="63">
        <f t="shared" si="13"/>
        <v>45291.465279593511</v>
      </c>
      <c r="AB70" s="14"/>
      <c r="AC70" s="14"/>
      <c r="AE70" s="16"/>
    </row>
    <row r="71" spans="1:31" x14ac:dyDescent="0.25">
      <c r="A71" s="10" t="s">
        <v>18</v>
      </c>
      <c r="B71" s="58">
        <f t="shared" si="12"/>
        <v>39268.864320942812</v>
      </c>
      <c r="L71" s="14"/>
      <c r="M71" s="14"/>
      <c r="O71" s="16"/>
      <c r="Q71" s="10" t="s">
        <v>18</v>
      </c>
      <c r="R71" s="63">
        <f t="shared" si="13"/>
        <v>39268.864320942812</v>
      </c>
      <c r="AB71" s="14"/>
      <c r="AC71" s="14"/>
      <c r="AE71" s="16"/>
    </row>
    <row r="72" spans="1:31" x14ac:dyDescent="0.25">
      <c r="A72" s="10" t="s">
        <v>19</v>
      </c>
      <c r="B72" s="58">
        <f>$B$61-K56</f>
        <v>19030.723715638247</v>
      </c>
      <c r="L72" s="14"/>
      <c r="M72" s="14"/>
      <c r="O72" s="16"/>
      <c r="Q72" s="10" t="s">
        <v>19</v>
      </c>
      <c r="R72" s="63">
        <f>$R$61-AA56</f>
        <v>19030.723715638247</v>
      </c>
      <c r="AB72" s="14"/>
      <c r="AC72" s="14"/>
      <c r="AE72" s="16"/>
    </row>
    <row r="73" spans="1:31" x14ac:dyDescent="0.25">
      <c r="A73" s="10" t="s">
        <v>20</v>
      </c>
      <c r="B73" s="58">
        <f t="shared" si="12"/>
        <v>12330.700078183378</v>
      </c>
      <c r="L73" s="14"/>
      <c r="M73" s="14"/>
      <c r="O73" s="16"/>
      <c r="Q73" s="10" t="s">
        <v>20</v>
      </c>
      <c r="R73" s="63">
        <f t="shared" si="13"/>
        <v>12330.700078183378</v>
      </c>
      <c r="AB73" s="14"/>
      <c r="AC73" s="14"/>
      <c r="AE73" s="16"/>
    </row>
    <row r="74" spans="1:31" x14ac:dyDescent="0.25">
      <c r="A74" s="10" t="s">
        <v>21</v>
      </c>
      <c r="B74" s="58">
        <f t="shared" si="12"/>
        <v>12577.927115557424</v>
      </c>
      <c r="L74" s="14"/>
      <c r="M74" s="14"/>
      <c r="O74" s="16"/>
      <c r="Q74" s="10" t="s">
        <v>21</v>
      </c>
      <c r="R74" s="63">
        <f t="shared" si="13"/>
        <v>12577.927115557424</v>
      </c>
      <c r="AB74" s="14"/>
      <c r="AC74" s="14"/>
      <c r="AE74" s="16"/>
    </row>
    <row r="75" spans="1:31" x14ac:dyDescent="0.25">
      <c r="A75" s="10" t="s">
        <v>22</v>
      </c>
      <c r="B75" s="58">
        <f>$B$61-K59</f>
        <v>28317.708690552769</v>
      </c>
      <c r="Q75" s="10" t="s">
        <v>22</v>
      </c>
      <c r="R75" s="63">
        <f>$R$61-AA59</f>
        <v>28317.708690552769</v>
      </c>
      <c r="AB75" s="14"/>
      <c r="AC75" s="14"/>
      <c r="AE75" s="16"/>
    </row>
    <row r="76" spans="1:31" x14ac:dyDescent="0.25">
      <c r="A76" s="13" t="s">
        <v>37</v>
      </c>
      <c r="B76" s="15">
        <f>SUM($B$64:$B$75)/$B$61</f>
        <v>1.9000000000000006</v>
      </c>
      <c r="Q76" s="13" t="s">
        <v>37</v>
      </c>
      <c r="R76" s="15">
        <f>SUM($R$64:$R$75)/$R$61</f>
        <v>1.9000000000000006</v>
      </c>
    </row>
    <row r="78" spans="1:31" x14ac:dyDescent="0.25">
      <c r="A78" s="1" t="s">
        <v>107</v>
      </c>
      <c r="B78" s="99">
        <f>(SUM($B$64:$B$75)-$D$79*$B$61)/(12-$D$79)</f>
        <v>1.1526269487815329E-11</v>
      </c>
      <c r="D78" s="1" t="s">
        <v>39</v>
      </c>
      <c r="Q78" s="1" t="s">
        <v>107</v>
      </c>
      <c r="R78" s="62">
        <f>(SUM($R$64:$R$75)-$T$79*$R$61)/(12-$T$79)</f>
        <v>1.1526269487815329E-11</v>
      </c>
      <c r="T78" s="1" t="s">
        <v>39</v>
      </c>
    </row>
    <row r="79" spans="1:31" x14ac:dyDescent="0.25">
      <c r="A79" s="1" t="s">
        <v>38</v>
      </c>
      <c r="D79" s="61">
        <v>1.9</v>
      </c>
      <c r="Q79" s="1" t="s">
        <v>38</v>
      </c>
      <c r="T79" s="61">
        <f>D79</f>
        <v>1.9</v>
      </c>
    </row>
    <row r="80" spans="1:31" ht="16.5" thickBot="1" x14ac:dyDescent="0.3"/>
    <row r="81" spans="1:22" ht="16.5" thickBot="1" x14ac:dyDescent="0.3">
      <c r="A81" s="1" t="s">
        <v>108</v>
      </c>
      <c r="B81" s="139">
        <f>(MIN($K$34:$K$45)+$B$78)*1000</f>
        <v>1.1526269487815328E-8</v>
      </c>
      <c r="F81" s="14"/>
      <c r="Q81" s="1" t="s">
        <v>108</v>
      </c>
      <c r="R81" s="76">
        <f>(MIN($AA$34:$AA$45)+$R$78)*1000</f>
        <v>1.1526269487815328E-8</v>
      </c>
      <c r="V81" s="14"/>
    </row>
    <row r="82" spans="1:22" ht="16.5" thickBot="1" x14ac:dyDescent="0.3">
      <c r="B82" s="46"/>
    </row>
    <row r="83" spans="1:22" ht="16.5" thickBot="1" x14ac:dyDescent="0.3">
      <c r="A83" s="1" t="s">
        <v>109</v>
      </c>
      <c r="B83" s="100" t="e">
        <f>B81/'【調達AX】入力(太陽光)'!E15</f>
        <v>#DIV/0!</v>
      </c>
      <c r="Q83" s="1" t="s">
        <v>109</v>
      </c>
      <c r="R83" s="146" t="e">
        <f>R81/'入力(太陽光)'!E15</f>
        <v>#DIV/0!</v>
      </c>
      <c r="S83" s="1" t="s">
        <v>77</v>
      </c>
    </row>
  </sheetData>
  <phoneticPr fontId="2"/>
  <pageMargins left="0.7" right="0.7" top="0.75" bottom="0.75" header="0.3"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8EAC-67AB-490D-AC99-9875CF34538A}">
  <sheetPr codeName="Sheet19">
    <tabColor theme="8" tint="0.59999389629810485"/>
  </sheetPr>
  <dimension ref="A1:AD83"/>
  <sheetViews>
    <sheetView zoomScale="80" zoomScaleNormal="80" workbookViewId="0">
      <selection activeCell="E10" sqref="E10:P11"/>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875" style="1" customWidth="1"/>
    <col min="19" max="26" width="10" style="1" customWidth="1"/>
    <col min="27" max="27" width="10.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104</v>
      </c>
    </row>
    <row r="4" spans="1:13" x14ac:dyDescent="0.25">
      <c r="A4" s="10" t="s">
        <v>11</v>
      </c>
      <c r="B4" s="67">
        <f>'【メインAX】調整係数(太陽光)'!B4</f>
        <v>4802.8811787617715</v>
      </c>
      <c r="C4" s="67">
        <f>'【メインAX】調整係数(太陽光)'!C4</f>
        <v>11581.410133682746</v>
      </c>
      <c r="D4" s="67">
        <f>'【メインAX】調整係数(太陽光)'!D4</f>
        <v>40837.662100733636</v>
      </c>
      <c r="E4" s="67">
        <f>'【メインAX】調整係数(太陽光)'!E4</f>
        <v>18821.767857142859</v>
      </c>
      <c r="F4" s="67">
        <f>'【メインAX】調整係数(太陽光)'!F4</f>
        <v>4702.9437188339807</v>
      </c>
      <c r="G4" s="67">
        <f>'【メインAX】調整係数(太陽光)'!G4</f>
        <v>17856.863892215566</v>
      </c>
      <c r="H4" s="67">
        <f>'【メインAX】調整係数(太陽光)'!H4</f>
        <v>7477.4974459646428</v>
      </c>
      <c r="I4" s="67">
        <f>'【メインAX】調整係数(太陽光)'!I4</f>
        <v>3742.2679116465865</v>
      </c>
      <c r="J4" s="67">
        <f>'【メインAX】調整係数(太陽光)'!J4</f>
        <v>12677.667700809157</v>
      </c>
    </row>
    <row r="5" spans="1:13" x14ac:dyDescent="0.25">
      <c r="A5" s="10" t="s">
        <v>12</v>
      </c>
      <c r="B5" s="67">
        <f>'【メインAX】調整係数(太陽光)'!B5</f>
        <v>4345.6930906030857</v>
      </c>
      <c r="C5" s="67">
        <f>'【メインAX】調整係数(太陽光)'!C5</f>
        <v>10791.643538945902</v>
      </c>
      <c r="D5" s="67">
        <f>'【メインAX】調整係数(太陽光)'!D5</f>
        <v>39525.567375846498</v>
      </c>
      <c r="E5" s="67">
        <f>'【メインAX】調整係数(太陽光)'!E5</f>
        <v>19013.209821428576</v>
      </c>
      <c r="F5" s="67">
        <f>'【メインAX】調整係数(太陽光)'!F5</f>
        <v>4471.4456731388964</v>
      </c>
      <c r="G5" s="67">
        <f>'【メインAX】調整係数(太陽光)'!G5</f>
        <v>18379.744437125744</v>
      </c>
      <c r="H5" s="67">
        <f>'【メインAX】調整係数(太陽光)'!H5</f>
        <v>7529.8087425057656</v>
      </c>
      <c r="I5" s="67">
        <f>'【メインAX】調整係数(太陽光)'!I5</f>
        <v>3763.8995180722891</v>
      </c>
      <c r="J5" s="67">
        <f>'【メインAX】調整係数(太陽光)'!J5</f>
        <v>12873.828577067297</v>
      </c>
    </row>
    <row r="6" spans="1:13" x14ac:dyDescent="0.25">
      <c r="A6" s="10" t="s">
        <v>13</v>
      </c>
      <c r="B6" s="67">
        <f>'【メインAX】調整係数(太陽光)'!B6</f>
        <v>4368.5524950110203</v>
      </c>
      <c r="C6" s="67">
        <f>'【メインAX】調整係数(太陽光)'!C6</f>
        <v>11635.307853936374</v>
      </c>
      <c r="D6" s="67">
        <f>'【メインAX】調整係数(太陽光)'!D6</f>
        <v>43680.905282167041</v>
      </c>
      <c r="E6" s="67">
        <f>'【メインAX】調整係数(太陽光)'!E6</f>
        <v>20494.366071428572</v>
      </c>
      <c r="F6" s="67">
        <f>'【メインAX】調整係数(太陽光)'!F6</f>
        <v>4910.0735491927408</v>
      </c>
      <c r="G6" s="67">
        <f>'【メインAX】調整係数(太陽光)'!G6</f>
        <v>21063.206856287423</v>
      </c>
      <c r="H6" s="67">
        <f>'【メインAX】調整係数(太陽光)'!H6</f>
        <v>8264.1788670253663</v>
      </c>
      <c r="I6" s="67">
        <f>'【メインAX】調整係数(太陽光)'!I6</f>
        <v>4293.8738755020076</v>
      </c>
      <c r="J6" s="67">
        <f>'【メインAX】調整係数(太陽光)'!J6</f>
        <v>14641.743895796328</v>
      </c>
    </row>
    <row r="7" spans="1:13" x14ac:dyDescent="0.25">
      <c r="A7" s="10" t="s">
        <v>14</v>
      </c>
      <c r="B7" s="67">
        <f>'【メインAX】調整係数(太陽光)'!B7</f>
        <v>4932.0619369138758</v>
      </c>
      <c r="C7" s="67">
        <f>'【メインAX】調整係数(太陽光)'!C7</f>
        <v>13841.029858283588</v>
      </c>
      <c r="D7" s="67">
        <f>'【メインAX】調整係数(太陽光)'!D7</f>
        <v>56393.341189334082</v>
      </c>
      <c r="E7" s="67">
        <f>'【メインAX】調整係数(太陽光)'!E7</f>
        <v>24827</v>
      </c>
      <c r="F7" s="67">
        <f>'【メインAX】調整係数(太陽光)'!F7</f>
        <v>6055.3796700000003</v>
      </c>
      <c r="G7" s="67">
        <f>'【メインAX】調整係数(太陽光)'!G7</f>
        <v>26361.071999999996</v>
      </c>
      <c r="H7" s="67">
        <f>'【メインAX】調整係数(太陽光)'!H7</f>
        <v>10470.307200000001</v>
      </c>
      <c r="I7" s="67">
        <f>'【メインAX】調整係数(太陽光)'!I7</f>
        <v>5386.2699999999995</v>
      </c>
      <c r="J7" s="67">
        <f>'【メインAX】調整係数(太陽光)'!J7</f>
        <v>18753.719999999998</v>
      </c>
    </row>
    <row r="8" spans="1:13" x14ac:dyDescent="0.25">
      <c r="A8" s="10" t="s">
        <v>15</v>
      </c>
      <c r="B8" s="67">
        <f>'【メインAX】調整係数(太陽光)'!B8</f>
        <v>5039.3593000000001</v>
      </c>
      <c r="C8" s="67">
        <f>'【メインAX】調整係数(太陽光)'!C8</f>
        <v>14147.024100000001</v>
      </c>
      <c r="D8" s="67">
        <f>'【メインAX】調整係数(太陽光)'!D8</f>
        <v>56391.75</v>
      </c>
      <c r="E8" s="67">
        <f>'【メインAX】調整係数(太陽光)'!E8</f>
        <v>24827</v>
      </c>
      <c r="F8" s="67">
        <f>'【メインAX】調整係数(太陽光)'!F8</f>
        <v>6055.3796700000003</v>
      </c>
      <c r="G8" s="67">
        <f>'【メインAX】調整係数(太陽光)'!G8</f>
        <v>26361.071999999996</v>
      </c>
      <c r="H8" s="67">
        <f>'【メインAX】調整係数(太陽光)'!H8</f>
        <v>10470.307200000001</v>
      </c>
      <c r="I8" s="67">
        <f>'【メインAX】調整係数(太陽光)'!I8</f>
        <v>5386.2699999999995</v>
      </c>
      <c r="J8" s="67">
        <f>'【メインAX】調整係数(太陽光)'!J8</f>
        <v>18753.719999999998</v>
      </c>
    </row>
    <row r="9" spans="1:13" x14ac:dyDescent="0.25">
      <c r="A9" s="10" t="s">
        <v>16</v>
      </c>
      <c r="B9" s="67">
        <f>'【メインAX】調整係数(太陽光)'!B9</f>
        <v>4739.1678010287078</v>
      </c>
      <c r="C9" s="67">
        <f>'【メインAX】調整係数(太陽光)'!C9</f>
        <v>12662.019787154044</v>
      </c>
      <c r="D9" s="67">
        <f>'【メインAX】調整係数(太陽光)'!D9</f>
        <v>48256.105014108347</v>
      </c>
      <c r="E9" s="67">
        <f>'【メインAX】調整係数(太陽光)'!E9</f>
        <v>22751.366071428576</v>
      </c>
      <c r="F9" s="67">
        <f>'【メインAX】調整係数(太陽光)'!F9</f>
        <v>5385.2537482510716</v>
      </c>
      <c r="G9" s="67">
        <f>'【メインAX】調整係数(太陽光)'!G9</f>
        <v>22750.236538922156</v>
      </c>
      <c r="H9" s="67">
        <f>'【メインAX】調整係数(太陽光)'!H9</f>
        <v>9156.488867640277</v>
      </c>
      <c r="I9" s="67">
        <f>'【メインAX】調整係数(太陽光)'!I9</f>
        <v>4704.8743975903617</v>
      </c>
      <c r="J9" s="67">
        <f>'【メインAX】調整係数(太陽光)'!J9</f>
        <v>16167.850838760607</v>
      </c>
    </row>
    <row r="10" spans="1:13" x14ac:dyDescent="0.25">
      <c r="A10" s="10" t="s">
        <v>17</v>
      </c>
      <c r="B10" s="67">
        <f>'【メインAX】調整係数(太陽光)'!B10</f>
        <v>5248.0380014425964</v>
      </c>
      <c r="C10" s="67">
        <f>'【メインAX】調整係数(太陽光)'!C10</f>
        <v>11596.809482326638</v>
      </c>
      <c r="D10" s="67">
        <f>'【メインAX】調整係数(太陽光)'!D10</f>
        <v>40084.499149266368</v>
      </c>
      <c r="E10" s="67">
        <f>'【メインAX】調整係数(太陽光)'!E10</f>
        <v>19819.281250000004</v>
      </c>
      <c r="F10" s="67">
        <f>'【メインAX】調整係数(太陽光)'!F10</f>
        <v>4550.6423729819517</v>
      </c>
      <c r="G10" s="67">
        <f>'【メインAX】調整係数(太陽光)'!G10</f>
        <v>18823.699616766466</v>
      </c>
      <c r="H10" s="67">
        <f>'【メインAX】調整係数(太陽光)'!H10</f>
        <v>7840.6585623366645</v>
      </c>
      <c r="I10" s="67">
        <f>'【メインAX】調整係数(太陽光)'!I10</f>
        <v>3882.8733534136545</v>
      </c>
      <c r="J10" s="67">
        <f>'【メインAX】調整係数(太陽光)'!J10</f>
        <v>13778.142553779357</v>
      </c>
    </row>
    <row r="11" spans="1:13" x14ac:dyDescent="0.25">
      <c r="A11" s="10" t="s">
        <v>18</v>
      </c>
      <c r="B11" s="67">
        <f>'【メインAX】調整係数(太陽光)'!B11</f>
        <v>5463.397653496294</v>
      </c>
      <c r="C11" s="67">
        <f>'【メインAX】調整係数(太陽光)'!C11</f>
        <v>12934.352907396278</v>
      </c>
      <c r="D11" s="67">
        <f>'【メインAX】調整係数(太陽光)'!D11</f>
        <v>42607.913274548526</v>
      </c>
      <c r="E11" s="67">
        <f>'【メインAX】調整係数(太陽光)'!E11</f>
        <v>19597.611607142859</v>
      </c>
      <c r="F11" s="67">
        <f>'【メインAX】調整係数(太陽光)'!F11</f>
        <v>5019.7305182062009</v>
      </c>
      <c r="G11" s="67">
        <f>'【メインAX】調整係数(太陽光)'!G11</f>
        <v>19573.490586826345</v>
      </c>
      <c r="H11" s="67">
        <f>'【メインAX】調整係数(太陽光)'!H11</f>
        <v>8391.9391489623376</v>
      </c>
      <c r="I11" s="67">
        <f>'【メインAX】調整係数(太陽光)'!I11</f>
        <v>4001.8471887550199</v>
      </c>
      <c r="J11" s="67">
        <f>'【メインAX】調整係数(太陽光)'!J11</f>
        <v>14056.962415630551</v>
      </c>
    </row>
    <row r="12" spans="1:13" x14ac:dyDescent="0.25">
      <c r="A12" s="10" t="s">
        <v>19</v>
      </c>
      <c r="B12" s="67">
        <f>'【メインAX】調整係数(太陽光)'!B12</f>
        <v>5884.491945221399</v>
      </c>
      <c r="C12" s="67">
        <f>'【メインAX】調整係数(太陽光)'!C12</f>
        <v>14424.78986543029</v>
      </c>
      <c r="D12" s="67">
        <f>'【メインAX】調整係数(太陽光)'!D12</f>
        <v>47221.513709085775</v>
      </c>
      <c r="E12" s="67">
        <f>'【メインAX】調整係数(太陽光)'!E12</f>
        <v>22066.205357142859</v>
      </c>
      <c r="F12" s="67">
        <f>'【メインAX】調整係数(太陽光)'!F12</f>
        <v>5695.9484937892112</v>
      </c>
      <c r="G12" s="67">
        <f>'【メインAX】調整係数(太陽光)'!G12</f>
        <v>23519.758850299397</v>
      </c>
      <c r="H12" s="67">
        <f>'【メインAX】調整係数(太陽光)'!H12</f>
        <v>10129.27778601076</v>
      </c>
      <c r="I12" s="67">
        <f>'【メインAX】調整係数(太陽光)'!I12</f>
        <v>4964.4536746987951</v>
      </c>
      <c r="J12" s="67">
        <f>'【メインAX】調整係数(太陽光)'!J12</f>
        <v>17978.946224590487</v>
      </c>
    </row>
    <row r="13" spans="1:13" x14ac:dyDescent="0.25">
      <c r="A13" s="10" t="s">
        <v>20</v>
      </c>
      <c r="B13" s="67">
        <f>'【メインAX】調整係数(太陽光)'!B13</f>
        <v>6004.8046000000004</v>
      </c>
      <c r="C13" s="67">
        <f>'【メインAX】調整係数(太陽光)'!C13</f>
        <v>15005.565300000002</v>
      </c>
      <c r="D13" s="67">
        <f>'【メインAX】調整係数(太陽光)'!D13</f>
        <v>50625.810249717826</v>
      </c>
      <c r="E13" s="67">
        <f>'【メインAX】調整係数(太陽光)'!E13</f>
        <v>23144.325892857145</v>
      </c>
      <c r="F13" s="67">
        <f>'【メインAX】調整係数(太陽光)'!F13</f>
        <v>5994.4591316591886</v>
      </c>
      <c r="G13" s="67">
        <f>'【メインAX】調整係数(太陽光)'!G13</f>
        <v>24259.684149700599</v>
      </c>
      <c r="H13" s="67">
        <f>'【メインAX】調整係数(太陽光)'!H13</f>
        <v>10371.720525749424</v>
      </c>
      <c r="I13" s="67">
        <f>'【メインAX】調整係数(太陽光)'!I13</f>
        <v>4964.4536746987951</v>
      </c>
      <c r="J13" s="67">
        <f>'【メインAX】調整係数(太陽光)'!J13</f>
        <v>18214.586019340833</v>
      </c>
    </row>
    <row r="14" spans="1:13" x14ac:dyDescent="0.25">
      <c r="A14" s="10" t="s">
        <v>21</v>
      </c>
      <c r="B14" s="67">
        <f>'【メインAX】調整係数(太陽光)'!B14</f>
        <v>5921.7888682027651</v>
      </c>
      <c r="C14" s="67">
        <f>'【メインAX】調整係数(太陽光)'!C14</f>
        <v>14841.672232289988</v>
      </c>
      <c r="D14" s="67">
        <f>'【メインAX】調整係数(太陽光)'!D14</f>
        <v>50625.49201185102</v>
      </c>
      <c r="E14" s="67">
        <f>'【メインAX】調整係数(太陽光)'!E14</f>
        <v>23144.325892857145</v>
      </c>
      <c r="F14" s="67">
        <f>'【メインAX】調整係数(太陽光)'!F14</f>
        <v>5994.4591316591886</v>
      </c>
      <c r="G14" s="67">
        <f>'【メインAX】調整係数(太陽光)'!G14</f>
        <v>24259.684149700599</v>
      </c>
      <c r="H14" s="67">
        <f>'【メインAX】調整係数(太陽光)'!H14</f>
        <v>10371.720525749424</v>
      </c>
      <c r="I14" s="67">
        <f>'【メインAX】調整係数(太陽光)'!I14</f>
        <v>4964.4536746987951</v>
      </c>
      <c r="J14" s="67">
        <f>'【メインAX】調整係数(太陽光)'!J14</f>
        <v>18214.586019340833</v>
      </c>
    </row>
    <row r="15" spans="1:13" x14ac:dyDescent="0.25">
      <c r="A15" s="10" t="s">
        <v>22</v>
      </c>
      <c r="B15" s="67">
        <f>'【メインAX】調整係数(太陽光)'!B15</f>
        <v>5464.6007800440793</v>
      </c>
      <c r="C15" s="67">
        <f>'【メインAX】調整係数(太陽光)'!C15</f>
        <v>13789.016757132385</v>
      </c>
      <c r="D15" s="67">
        <f>'【メインAX】調整係数(太陽光)'!D15</f>
        <v>45960.867439334084</v>
      </c>
      <c r="E15" s="67">
        <f>'【メインAX】調整係数(太陽光)'!E15</f>
        <v>21139.223214285714</v>
      </c>
      <c r="F15" s="67">
        <f>'【メインAX】調整係数(太陽光)'!F15</f>
        <v>5549.7392017712627</v>
      </c>
      <c r="G15" s="67">
        <f>'【メインAX】調整係数(太陽光)'!G15</f>
        <v>21615.684413173651</v>
      </c>
      <c r="H15" s="67">
        <f>'【メインAX】調整係数(太陽光)'!H15</f>
        <v>9155.4828811683328</v>
      </c>
      <c r="I15" s="67">
        <f>'【メインAX】調整係数(太陽光)'!I15</f>
        <v>4434.4793172690761</v>
      </c>
      <c r="J15" s="67">
        <f>'【メインAX】調整係数(太陽光)'!J15</f>
        <v>15489.306927175843</v>
      </c>
    </row>
    <row r="16" spans="1:13" x14ac:dyDescent="0.25">
      <c r="B16" s="2"/>
      <c r="C16" s="2"/>
      <c r="D16" s="2"/>
      <c r="E16" s="2"/>
      <c r="F16" s="2"/>
      <c r="G16" s="2"/>
      <c r="H16" s="2"/>
      <c r="I16" s="2"/>
      <c r="J16" s="2"/>
      <c r="K16" s="2"/>
    </row>
    <row r="17" spans="1:30" x14ac:dyDescent="0.25">
      <c r="A17" s="1" t="s">
        <v>43</v>
      </c>
      <c r="B17" s="25">
        <f>'【メインAX】調整係数(太陽光)'!B17</f>
        <v>170916.10962190721</v>
      </c>
      <c r="C17" s="2"/>
      <c r="D17" s="2"/>
      <c r="E17" s="2"/>
      <c r="F17" s="2"/>
      <c r="G17" s="2"/>
      <c r="H17" s="2"/>
      <c r="I17" s="2"/>
      <c r="J17" s="2"/>
      <c r="K17" s="2"/>
    </row>
    <row r="18" spans="1:30" x14ac:dyDescent="0.25">
      <c r="L18" s="12"/>
    </row>
    <row r="19" spans="1:30" x14ac:dyDescent="0.25">
      <c r="A19" s="1" t="s">
        <v>112</v>
      </c>
      <c r="B19" s="18" t="s">
        <v>45</v>
      </c>
      <c r="C19" s="10"/>
      <c r="D19" s="10"/>
      <c r="E19" s="10"/>
      <c r="F19" s="10"/>
      <c r="G19" s="10"/>
      <c r="H19" s="10"/>
      <c r="I19" s="10"/>
      <c r="J19" s="10"/>
      <c r="K19" s="10"/>
      <c r="N19" s="1" t="s">
        <v>65</v>
      </c>
    </row>
    <row r="20" spans="1:30" x14ac:dyDescent="0.25">
      <c r="A20" s="10" t="s">
        <v>11</v>
      </c>
      <c r="B20" s="53">
        <v>0.24484766139372252</v>
      </c>
      <c r="C20" s="53">
        <v>0.31406094391647521</v>
      </c>
      <c r="D20" s="53">
        <v>0.33461134054357311</v>
      </c>
      <c r="E20" s="53">
        <v>0.27200958768578071</v>
      </c>
      <c r="F20" s="53">
        <v>0.18647304493735894</v>
      </c>
      <c r="G20" s="53">
        <v>0.29769872459563673</v>
      </c>
      <c r="H20" s="53">
        <v>0.25038758227293384</v>
      </c>
      <c r="I20" s="53">
        <v>0.35707707465033556</v>
      </c>
      <c r="J20" s="53">
        <v>0.17229210156002142</v>
      </c>
      <c r="N20" s="66" t="e">
        <f>HLOOKUP('入力(風力)'!$E$13,$B$2:$J$31,ROW()-1,0)</f>
        <v>#N/A</v>
      </c>
    </row>
    <row r="21" spans="1:30" x14ac:dyDescent="0.25">
      <c r="A21" s="10" t="s">
        <v>12</v>
      </c>
      <c r="B21" s="53">
        <v>0.15626783111865714</v>
      </c>
      <c r="C21" s="53">
        <v>0.18976515367033014</v>
      </c>
      <c r="D21" s="53">
        <v>9.318659699789765E-2</v>
      </c>
      <c r="E21" s="53">
        <v>0.10958161406110045</v>
      </c>
      <c r="F21" s="53">
        <v>0.10578988464930048</v>
      </c>
      <c r="G21" s="53">
        <v>0.1578803552872439</v>
      </c>
      <c r="H21" s="53">
        <v>0.11728374192890437</v>
      </c>
      <c r="I21" s="53">
        <v>0.20586194602669208</v>
      </c>
      <c r="J21" s="53">
        <v>7.8733695373227497E-2</v>
      </c>
      <c r="N21" s="66" t="e">
        <f>HLOOKUP('入力(風力)'!$E$13,$B$2:$J$31,ROW()-1,0)</f>
        <v>#N/A</v>
      </c>
    </row>
    <row r="22" spans="1:30" x14ac:dyDescent="0.25">
      <c r="A22" s="10" t="s">
        <v>13</v>
      </c>
      <c r="B22" s="53">
        <v>0.14654315487194955</v>
      </c>
      <c r="C22" s="53">
        <v>0.11222049686870733</v>
      </c>
      <c r="D22" s="53">
        <v>0.10942998458397098</v>
      </c>
      <c r="E22" s="53">
        <v>0.11736957248323673</v>
      </c>
      <c r="F22" s="53">
        <v>5.8896570945614714E-2</v>
      </c>
      <c r="G22" s="53">
        <v>0.18805275992744985</v>
      </c>
      <c r="H22" s="53">
        <v>0.10422773443713905</v>
      </c>
      <c r="I22" s="53">
        <v>0.19840066480801538</v>
      </c>
      <c r="J22" s="53">
        <v>0.13343441315670238</v>
      </c>
      <c r="N22" s="66" t="e">
        <f>HLOOKUP('入力(風力)'!$E$13,$B$2:$J$31,ROW()-1,0)</f>
        <v>#N/A</v>
      </c>
    </row>
    <row r="23" spans="1:30" x14ac:dyDescent="0.25">
      <c r="A23" s="10" t="s">
        <v>14</v>
      </c>
      <c r="B23" s="53">
        <v>0.14654696964867839</v>
      </c>
      <c r="C23" s="53">
        <v>0.10967805962955091</v>
      </c>
      <c r="D23" s="53">
        <v>0.14056434318120001</v>
      </c>
      <c r="E23" s="53">
        <v>0.15066141125146848</v>
      </c>
      <c r="F23" s="53">
        <v>9.3383452369149661E-2</v>
      </c>
      <c r="G23" s="53">
        <v>7.8456538217004934E-2</v>
      </c>
      <c r="H23" s="53">
        <v>8.2541640117905241E-2</v>
      </c>
      <c r="I23" s="53">
        <v>9.4423505029293586E-2</v>
      </c>
      <c r="J23" s="53">
        <v>6.2735939867603369E-2</v>
      </c>
      <c r="N23" s="66" t="e">
        <f>HLOOKUP('入力(風力)'!$E$13,$B$2:$J$31,ROW()-1,0)</f>
        <v>#N/A</v>
      </c>
    </row>
    <row r="24" spans="1:30" x14ac:dyDescent="0.25">
      <c r="A24" s="10" t="s">
        <v>15</v>
      </c>
      <c r="B24" s="53">
        <v>0.11080164320374156</v>
      </c>
      <c r="C24" s="53">
        <v>0.11739294377669486</v>
      </c>
      <c r="D24" s="53">
        <v>5.2285079961794143E-2</v>
      </c>
      <c r="E24" s="53">
        <v>0.12848739477801327</v>
      </c>
      <c r="F24" s="53">
        <v>8.151679913346882E-2</v>
      </c>
      <c r="G24" s="53">
        <v>0.1183306577240025</v>
      </c>
      <c r="H24" s="53">
        <v>9.180249660711752E-2</v>
      </c>
      <c r="I24" s="53">
        <v>0.14591393234384822</v>
      </c>
      <c r="J24" s="53">
        <v>7.9073314212481011E-2</v>
      </c>
      <c r="N24" s="66" t="e">
        <f>HLOOKUP('入力(風力)'!$E$13,$B$2:$J$31,ROW()-1,0)</f>
        <v>#N/A</v>
      </c>
    </row>
    <row r="25" spans="1:30" x14ac:dyDescent="0.25">
      <c r="A25" s="10" t="s">
        <v>16</v>
      </c>
      <c r="B25" s="53">
        <v>0.15207991922089326</v>
      </c>
      <c r="C25" s="53">
        <v>0.16584449053640346</v>
      </c>
      <c r="D25" s="53">
        <v>0.21362386754464754</v>
      </c>
      <c r="E25" s="53">
        <v>0.10619065522328605</v>
      </c>
      <c r="F25" s="53">
        <v>9.1030213736678356E-2</v>
      </c>
      <c r="G25" s="53">
        <v>0.13540859027183286</v>
      </c>
      <c r="H25" s="53">
        <v>5.9964946411700124E-2</v>
      </c>
      <c r="I25" s="53">
        <v>0.16384897453656891</v>
      </c>
      <c r="J25" s="53">
        <v>4.4750394819868491E-2</v>
      </c>
      <c r="N25" s="66" t="e">
        <f>HLOOKUP('入力(風力)'!$E$13,$B$2:$J$31,ROW()-1,0)</f>
        <v>#N/A</v>
      </c>
    </row>
    <row r="26" spans="1:30" x14ac:dyDescent="0.25">
      <c r="A26" s="10" t="s">
        <v>17</v>
      </c>
      <c r="B26" s="53">
        <v>0.19100614172356128</v>
      </c>
      <c r="C26" s="53">
        <v>0.23075819372168344</v>
      </c>
      <c r="D26" s="53">
        <v>0.2956923421675155</v>
      </c>
      <c r="E26" s="53">
        <v>0.18994292578173214</v>
      </c>
      <c r="F26" s="53">
        <v>0.14811790183130216</v>
      </c>
      <c r="G26" s="53">
        <v>0.16641939159004432</v>
      </c>
      <c r="H26" s="53">
        <v>0.136424712971844</v>
      </c>
      <c r="I26" s="53">
        <v>0.21611855057496951</v>
      </c>
      <c r="J26" s="53">
        <v>0.14472722695681689</v>
      </c>
      <c r="N26" s="66" t="e">
        <f>HLOOKUP('入力(風力)'!$E$13,$B$2:$J$31,ROW()-1,0)</f>
        <v>#N/A</v>
      </c>
    </row>
    <row r="27" spans="1:30" x14ac:dyDescent="0.25">
      <c r="A27" s="10" t="s">
        <v>18</v>
      </c>
      <c r="B27" s="53">
        <v>0.25509248765295478</v>
      </c>
      <c r="C27" s="53">
        <v>0.32186966046512888</v>
      </c>
      <c r="D27" s="53">
        <v>0.20450509753872334</v>
      </c>
      <c r="E27" s="53">
        <v>0.31750342390439873</v>
      </c>
      <c r="F27" s="53">
        <v>0.27568825906085104</v>
      </c>
      <c r="G27" s="53">
        <v>0.28764701562732564</v>
      </c>
      <c r="H27" s="53">
        <v>0.19831617914220798</v>
      </c>
      <c r="I27" s="53">
        <v>0.39931118520033904</v>
      </c>
      <c r="J27" s="53">
        <v>0.19644854690996075</v>
      </c>
      <c r="N27" s="66" t="e">
        <f>HLOOKUP('入力(風力)'!$E$13,$B$2:$J$31,ROW()-1,0)</f>
        <v>#N/A</v>
      </c>
    </row>
    <row r="28" spans="1:30" x14ac:dyDescent="0.25">
      <c r="A28" s="10" t="s">
        <v>19</v>
      </c>
      <c r="B28" s="53">
        <v>0.26697055214443927</v>
      </c>
      <c r="C28" s="53">
        <v>0.44028904738672453</v>
      </c>
      <c r="D28" s="53">
        <v>0.22146241546630185</v>
      </c>
      <c r="E28" s="53">
        <v>0.23267808092729994</v>
      </c>
      <c r="F28" s="53">
        <v>0.27920570802948458</v>
      </c>
      <c r="G28" s="53">
        <v>0.27422282348863564</v>
      </c>
      <c r="H28" s="53">
        <v>0.18414556986454381</v>
      </c>
      <c r="I28" s="53">
        <v>0.39101248155785689</v>
      </c>
      <c r="J28" s="53">
        <v>0.23373582234617926</v>
      </c>
      <c r="N28" s="66" t="e">
        <f>HLOOKUP('入力(風力)'!$E$13,$B$2:$J$31,ROW()-1,0)</f>
        <v>#N/A</v>
      </c>
    </row>
    <row r="29" spans="1:30" x14ac:dyDescent="0.25">
      <c r="A29" s="10" t="s">
        <v>20</v>
      </c>
      <c r="B29" s="53">
        <v>0.2219346289945629</v>
      </c>
      <c r="C29" s="53">
        <v>0.50138223102970858</v>
      </c>
      <c r="D29" s="53">
        <v>0.29319868537496596</v>
      </c>
      <c r="E29" s="53">
        <v>0.34697268630578332</v>
      </c>
      <c r="F29" s="53">
        <v>0.25656923060867259</v>
      </c>
      <c r="G29" s="53">
        <v>0.35449322347782714</v>
      </c>
      <c r="H29" s="53">
        <v>0.24736489563570158</v>
      </c>
      <c r="I29" s="53">
        <v>0.46119991160274532</v>
      </c>
      <c r="J29" s="53">
        <v>0.23643557274951885</v>
      </c>
      <c r="N29" s="66" t="e">
        <f>HLOOKUP('入力(風力)'!$E$13,$B$2:$J$31,ROW()-1,0)</f>
        <v>#N/A</v>
      </c>
    </row>
    <row r="30" spans="1:30" x14ac:dyDescent="0.25">
      <c r="A30" s="10" t="s">
        <v>21</v>
      </c>
      <c r="B30" s="53">
        <v>0.26297079075631996</v>
      </c>
      <c r="C30" s="53">
        <v>0.52364409861572947</v>
      </c>
      <c r="D30" s="53">
        <v>0.25728229787566803</v>
      </c>
      <c r="E30" s="53">
        <v>0.40873158559759415</v>
      </c>
      <c r="F30" s="53">
        <v>0.26764787963965092</v>
      </c>
      <c r="G30" s="53">
        <v>0.3679753745018296</v>
      </c>
      <c r="H30" s="53">
        <v>0.29392159362595272</v>
      </c>
      <c r="I30" s="53">
        <v>0.47169589450363741</v>
      </c>
      <c r="J30" s="53">
        <v>0.28153121860420671</v>
      </c>
      <c r="N30" s="66" t="e">
        <f>HLOOKUP('入力(風力)'!$E$13,$B$2:$J$31,ROW()-1,0)</f>
        <v>#N/A</v>
      </c>
      <c r="Q30" s="1" t="s">
        <v>76</v>
      </c>
    </row>
    <row r="31" spans="1:30" x14ac:dyDescent="0.25">
      <c r="A31" s="10" t="s">
        <v>22</v>
      </c>
      <c r="B31" s="53">
        <v>0.22377727720436297</v>
      </c>
      <c r="C31" s="53">
        <v>0.39002080317081644</v>
      </c>
      <c r="D31" s="53">
        <v>0.34248214272171801</v>
      </c>
      <c r="E31" s="53">
        <v>0.48052639051894469</v>
      </c>
      <c r="F31" s="53">
        <v>0.26637374127646968</v>
      </c>
      <c r="G31" s="53">
        <v>0.35116332027066977</v>
      </c>
      <c r="H31" s="53">
        <v>0.27560504940954245</v>
      </c>
      <c r="I31" s="53">
        <v>0.49563545414036492</v>
      </c>
      <c r="J31" s="53">
        <v>0.27821928594959955</v>
      </c>
      <c r="N31" s="66" t="e">
        <f>HLOOKUP('入力(風力)'!$E$13,$B$2:$J$31,ROW()-1,0)</f>
        <v>#N/A</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4">
        <f>IF('【調達AX】入力(風力)'!$E$13=B$2,B20*'【調達AX】入力(風力)'!$E$15/1000,0)</f>
        <v>0</v>
      </c>
      <c r="C34" s="54">
        <f>IF('【調達AX】入力(風力)'!$E$13=C$2,C20*'【調達AX】入力(風力)'!$E$15/1000,0)</f>
        <v>0</v>
      </c>
      <c r="D34" s="54">
        <f>IF('【調達AX】入力(風力)'!$E$13=D$2,D20*'【調達AX】入力(風力)'!$E$15/1000,0)</f>
        <v>0</v>
      </c>
      <c r="E34" s="54">
        <f>IF('【調達AX】入力(風力)'!$E$13=E$2,E20*'【調達AX】入力(風力)'!$E$15/1000,0)</f>
        <v>0</v>
      </c>
      <c r="F34" s="54">
        <f>IF('【調達AX】入力(風力)'!$E$13=F$2,F20*'【調達AX】入力(風力)'!$E$15/1000,0)</f>
        <v>0</v>
      </c>
      <c r="G34" s="54">
        <f>IF('【調達AX】入力(風力)'!$E$13=G$2,G20*'【調達AX】入力(風力)'!$E$15/1000,0)</f>
        <v>0</v>
      </c>
      <c r="H34" s="54">
        <f>IF('【調達AX】入力(風力)'!$E$13=H$2,H20*'【調達AX】入力(風力)'!$E$15/1000,0)</f>
        <v>0</v>
      </c>
      <c r="I34" s="54">
        <f>IF('【調達AX】入力(風力)'!$E$13=I$2,I20*'【調達AX】入力(風力)'!$E$15/1000,0)</f>
        <v>0</v>
      </c>
      <c r="J34" s="55">
        <f>IF('【調達AX】入力(風力)'!$E$13=J$2,J20*'【調達AX】入力(風力)'!$E$15/1000,0)</f>
        <v>0</v>
      </c>
      <c r="K34" s="56">
        <f>SUM(B34:J34)</f>
        <v>0</v>
      </c>
      <c r="L34" s="57">
        <f>MIN($K$34:$K$45)</f>
        <v>0</v>
      </c>
      <c r="N34" s="64">
        <f t="shared" ref="N34:N45" si="0">K34*1000</f>
        <v>0</v>
      </c>
      <c r="Q34" s="10" t="s">
        <v>11</v>
      </c>
      <c r="R34" s="29">
        <f>IF('【調達AX】入力(風力)'!$E$13=B$2,B20*'【調達AX】入力(風力)'!$E$23/1000,0)</f>
        <v>0</v>
      </c>
      <c r="S34" s="29">
        <f>IF('【調達AX】入力(風力)'!$E$13=C$2,C20*'【調達AX】入力(風力)'!$E$23/1000,0)</f>
        <v>0</v>
      </c>
      <c r="T34" s="29">
        <f>IF('【調達AX】入力(風力)'!$E$13=D$2,D20*'【調達AX】入力(風力)'!$E$23/1000,0)</f>
        <v>0</v>
      </c>
      <c r="U34" s="29">
        <f>IF('【調達AX】入力(風力)'!$E$13=E$2,E20*'【調達AX】入力(風力)'!$E$23/1000,0)</f>
        <v>0</v>
      </c>
      <c r="V34" s="29">
        <f>IF('【調達AX】入力(風力)'!$E$13=F$2,F20*'【調達AX】入力(風力)'!$E$23/1000,0)</f>
        <v>0</v>
      </c>
      <c r="W34" s="29">
        <f>IF('【調達AX】入力(風力)'!$E$13=G$2,G20*'【調達AX】入力(風力)'!$E$23/1000,0)</f>
        <v>0</v>
      </c>
      <c r="X34" s="29">
        <f>IF('【調達AX】入力(風力)'!$E$13=H$2,H20*'【調達AX】入力(風力)'!$E$23/1000,0)</f>
        <v>0</v>
      </c>
      <c r="Y34" s="29">
        <f>IF('【調達AX】入力(風力)'!$E$13=I$2,I20*'【調達AX】入力(風力)'!$E$23/1000,0)</f>
        <v>0</v>
      </c>
      <c r="Z34" s="30">
        <f>IF('【調達AX】入力(風力)'!$E$13=J$2,J20*'【調達AX】入力(風力)'!$E$23/1000,0)</f>
        <v>0</v>
      </c>
      <c r="AA34" s="31">
        <f>SUM(R34:Z34)</f>
        <v>0</v>
      </c>
      <c r="AB34" s="32">
        <f>MIN($AA$34:$AA$45)</f>
        <v>0</v>
      </c>
      <c r="AD34" s="64">
        <f>AA34*1000</f>
        <v>0</v>
      </c>
    </row>
    <row r="35" spans="1:30" x14ac:dyDescent="0.25">
      <c r="A35" s="10" t="s">
        <v>12</v>
      </c>
      <c r="B35" s="54">
        <f>IF('【調達AX】入力(風力)'!$E$13=B$2,B21*'【調達AX】入力(風力)'!$E$15/1000,0)</f>
        <v>0</v>
      </c>
      <c r="C35" s="54">
        <f>IF('【調達AX】入力(風力)'!$E$13=C$2,C21*'【調達AX】入力(風力)'!$E$15/1000,0)</f>
        <v>0</v>
      </c>
      <c r="D35" s="54">
        <f>IF('【調達AX】入力(風力)'!$E$13=D$2,D21*'【調達AX】入力(風力)'!$E$15/1000,0)</f>
        <v>0</v>
      </c>
      <c r="E35" s="54">
        <f>IF('【調達AX】入力(風力)'!$E$13=E$2,E21*'【調達AX】入力(風力)'!$E$15/1000,0)</f>
        <v>0</v>
      </c>
      <c r="F35" s="54">
        <f>IF('【調達AX】入力(風力)'!$E$13=F$2,F21*'【調達AX】入力(風力)'!$E$15/1000,0)</f>
        <v>0</v>
      </c>
      <c r="G35" s="54">
        <f>IF('【調達AX】入力(風力)'!$E$13=G$2,G21*'【調達AX】入力(風力)'!$E$15/1000,0)</f>
        <v>0</v>
      </c>
      <c r="H35" s="54">
        <f>IF('【調達AX】入力(風力)'!$E$13=H$2,H21*'【調達AX】入力(風力)'!$E$15/1000,0)</f>
        <v>0</v>
      </c>
      <c r="I35" s="54">
        <f>IF('【調達AX】入力(風力)'!$E$13=I$2,I21*'【調達AX】入力(風力)'!$E$15/1000,0)</f>
        <v>0</v>
      </c>
      <c r="J35" s="55">
        <f>IF('【調達AX】入力(風力)'!$E$13=J$2,J21*'【調達AX】入力(風力)'!$E$15/1000,0)</f>
        <v>0</v>
      </c>
      <c r="K35" s="56">
        <f t="shared" ref="K35:K44" si="1">SUM(B35:J35)</f>
        <v>0</v>
      </c>
      <c r="L35" s="57">
        <f t="shared" ref="L35:L45" si="2">MIN($K$34:$K$45)</f>
        <v>0</v>
      </c>
      <c r="N35" s="64">
        <f t="shared" si="0"/>
        <v>0</v>
      </c>
      <c r="Q35" s="10" t="s">
        <v>12</v>
      </c>
      <c r="R35" s="29">
        <f>IF('【調達AX】入力(風力)'!$E$13=B$2,B21*'【調達AX】入力(風力)'!$F$23/1000,0)</f>
        <v>0</v>
      </c>
      <c r="S35" s="29">
        <f>IF('【調達AX】入力(風力)'!$E$13=C$2,C21*'【調達AX】入力(風力)'!$F$23/1000,0)</f>
        <v>0</v>
      </c>
      <c r="T35" s="29">
        <f>IF('【調達AX】入力(風力)'!$E$13=D$2,D21*'【調達AX】入力(風力)'!$F$23/1000,0)</f>
        <v>0</v>
      </c>
      <c r="U35" s="29">
        <f>IF('【調達AX】入力(風力)'!$E$13=E$2,E21*'【調達AX】入力(風力)'!$F$23/1000,0)</f>
        <v>0</v>
      </c>
      <c r="V35" s="29">
        <f>IF('【調達AX】入力(風力)'!$E$13=F$2,F21*'【調達AX】入力(風力)'!$F$23/1000,0)</f>
        <v>0</v>
      </c>
      <c r="W35" s="29">
        <f>IF('【調達AX】入力(風力)'!$E$13=G$2,G21*'【調達AX】入力(風力)'!$F$23/1000,0)</f>
        <v>0</v>
      </c>
      <c r="X35" s="29">
        <f>IF('【調達AX】入力(風力)'!$E$13=H$2,H21*'【調達AX】入力(風力)'!$F$23/1000,0)</f>
        <v>0</v>
      </c>
      <c r="Y35" s="29">
        <f>IF('【調達AX】入力(風力)'!$E$13=I$2,I21*'【調達AX】入力(風力)'!$F$23/1000,0)</f>
        <v>0</v>
      </c>
      <c r="Z35" s="30">
        <f>IF('【調達AX】入力(風力)'!$E$13=J$2,J21*'【調達AX】入力(風力)'!$F$23/1000,0)</f>
        <v>0</v>
      </c>
      <c r="AA35" s="31">
        <f t="shared" ref="AA35:AA44" si="3">SUM(R35:Z35)</f>
        <v>0</v>
      </c>
      <c r="AB35" s="32">
        <f t="shared" ref="AB35:AB45" si="4">MIN($AA$34:$AA$45)</f>
        <v>0</v>
      </c>
      <c r="AD35" s="64">
        <f t="shared" ref="AD35:AD44" si="5">AA35*1000</f>
        <v>0</v>
      </c>
    </row>
    <row r="36" spans="1:30" x14ac:dyDescent="0.25">
      <c r="A36" s="10" t="s">
        <v>13</v>
      </c>
      <c r="B36" s="54">
        <f>IF('【調達AX】入力(風力)'!$E$13=B$2,B22*'【調達AX】入力(風力)'!$E$15/1000,0)</f>
        <v>0</v>
      </c>
      <c r="C36" s="54">
        <f>IF('【調達AX】入力(風力)'!$E$13=C$2,C22*'【調達AX】入力(風力)'!$E$15/1000,0)</f>
        <v>0</v>
      </c>
      <c r="D36" s="54">
        <f>IF('【調達AX】入力(風力)'!$E$13=D$2,D22*'【調達AX】入力(風力)'!$E$15/1000,0)</f>
        <v>0</v>
      </c>
      <c r="E36" s="54">
        <f>IF('【調達AX】入力(風力)'!$E$13=E$2,E22*'【調達AX】入力(風力)'!$E$15/1000,0)</f>
        <v>0</v>
      </c>
      <c r="F36" s="54">
        <f>IF('【調達AX】入力(風力)'!$E$13=F$2,F22*'【調達AX】入力(風力)'!$E$15/1000,0)</f>
        <v>0</v>
      </c>
      <c r="G36" s="54">
        <f>IF('【調達AX】入力(風力)'!$E$13=G$2,G22*'【調達AX】入力(風力)'!$E$15/1000,0)</f>
        <v>0</v>
      </c>
      <c r="H36" s="54">
        <f>IF('【調達AX】入力(風力)'!$E$13=H$2,H22*'【調達AX】入力(風力)'!$E$15/1000,0)</f>
        <v>0</v>
      </c>
      <c r="I36" s="54">
        <f>IF('【調達AX】入力(風力)'!$E$13=I$2,I22*'【調達AX】入力(風力)'!$E$15/1000,0)</f>
        <v>0</v>
      </c>
      <c r="J36" s="55">
        <f>IF('【調達AX】入力(風力)'!$E$13=J$2,J22*'【調達AX】入力(風力)'!$E$15/1000,0)</f>
        <v>0</v>
      </c>
      <c r="K36" s="56">
        <f t="shared" si="1"/>
        <v>0</v>
      </c>
      <c r="L36" s="57">
        <f t="shared" si="2"/>
        <v>0</v>
      </c>
      <c r="N36" s="64">
        <f t="shared" si="0"/>
        <v>0</v>
      </c>
      <c r="Q36" s="10" t="s">
        <v>13</v>
      </c>
      <c r="R36" s="29">
        <f>IF('【調達AX】入力(風力)'!$E$13=B$2,B22*'【調達AX】入力(風力)'!$G$23/1000,0)</f>
        <v>0</v>
      </c>
      <c r="S36" s="29">
        <f>IF('【調達AX】入力(風力)'!$E$13=C$2,C22*'【調達AX】入力(風力)'!$G$23/1000,0)</f>
        <v>0</v>
      </c>
      <c r="T36" s="29">
        <f>IF('【調達AX】入力(風力)'!$E$13=D$2,D22*'【調達AX】入力(風力)'!$G$23/1000,0)</f>
        <v>0</v>
      </c>
      <c r="U36" s="29">
        <f>IF('【調達AX】入力(風力)'!$E$13=E$2,E22*'【調達AX】入力(風力)'!$G$23/1000,0)</f>
        <v>0</v>
      </c>
      <c r="V36" s="29">
        <f>IF('【調達AX】入力(風力)'!$E$13=F$2,F22*'【調達AX】入力(風力)'!$G$23/1000,0)</f>
        <v>0</v>
      </c>
      <c r="W36" s="29">
        <f>IF('【調達AX】入力(風力)'!$E$13=G$2,G22*'【調達AX】入力(風力)'!$G$23/1000,0)</f>
        <v>0</v>
      </c>
      <c r="X36" s="29">
        <f>IF('【調達AX】入力(風力)'!$E$13=H$2,H22*'【調達AX】入力(風力)'!$G$23/1000,0)</f>
        <v>0</v>
      </c>
      <c r="Y36" s="29">
        <f>IF('【調達AX】入力(風力)'!$E$13=I$2,I22*'【調達AX】入力(風力)'!$G$23/1000,0)</f>
        <v>0</v>
      </c>
      <c r="Z36" s="30">
        <f>IF('【調達AX】入力(風力)'!$E$13=J$2,J22*'【調達AX】入力(風力)'!$G$23/1000,0)</f>
        <v>0</v>
      </c>
      <c r="AA36" s="31">
        <f t="shared" si="3"/>
        <v>0</v>
      </c>
      <c r="AB36" s="32">
        <f t="shared" si="4"/>
        <v>0</v>
      </c>
      <c r="AD36" s="64">
        <f t="shared" si="5"/>
        <v>0</v>
      </c>
    </row>
    <row r="37" spans="1:30" x14ac:dyDescent="0.25">
      <c r="A37" s="10" t="s">
        <v>14</v>
      </c>
      <c r="B37" s="54">
        <f>IF('【調達AX】入力(風力)'!$E$13=B$2,B23*'【調達AX】入力(風力)'!$E$15/1000,0)</f>
        <v>0</v>
      </c>
      <c r="C37" s="54">
        <f>IF('【調達AX】入力(風力)'!$E$13=C$2,C23*'【調達AX】入力(風力)'!$E$15/1000,0)</f>
        <v>0</v>
      </c>
      <c r="D37" s="54">
        <f>IF('【調達AX】入力(風力)'!$E$13=D$2,D23*'【調達AX】入力(風力)'!$E$15/1000,0)</f>
        <v>0</v>
      </c>
      <c r="E37" s="54">
        <f>IF('【調達AX】入力(風力)'!$E$13=E$2,E23*'【調達AX】入力(風力)'!$E$15/1000,0)</f>
        <v>0</v>
      </c>
      <c r="F37" s="54">
        <f>IF('【調達AX】入力(風力)'!$E$13=F$2,F23*'【調達AX】入力(風力)'!$E$15/1000,0)</f>
        <v>0</v>
      </c>
      <c r="G37" s="54">
        <f>IF('【調達AX】入力(風力)'!$E$13=G$2,G23*'【調達AX】入力(風力)'!$E$15/1000,0)</f>
        <v>0</v>
      </c>
      <c r="H37" s="54">
        <f>IF('【調達AX】入力(風力)'!$E$13=H$2,H23*'【調達AX】入力(風力)'!$E$15/1000,0)</f>
        <v>0</v>
      </c>
      <c r="I37" s="54">
        <f>IF('【調達AX】入力(風力)'!$E$13=I$2,I23*'【調達AX】入力(風力)'!$E$15/1000,0)</f>
        <v>0</v>
      </c>
      <c r="J37" s="55">
        <f>IF('【調達AX】入力(風力)'!$E$13=J$2,J23*'【調達AX】入力(風力)'!$E$15/1000,0)</f>
        <v>0</v>
      </c>
      <c r="K37" s="56">
        <f t="shared" si="1"/>
        <v>0</v>
      </c>
      <c r="L37" s="57">
        <f t="shared" si="2"/>
        <v>0</v>
      </c>
      <c r="N37" s="64">
        <f t="shared" si="0"/>
        <v>0</v>
      </c>
      <c r="Q37" s="10" t="s">
        <v>14</v>
      </c>
      <c r="R37" s="29">
        <f>IF('【調達AX】入力(風力)'!$E$13=B$2,B23*'【調達AX】入力(風力)'!$H$23/1000,0)</f>
        <v>0</v>
      </c>
      <c r="S37" s="29">
        <f>IF('【調達AX】入力(風力)'!$E$13=C$2,C23*'【調達AX】入力(風力)'!$H$23/1000,0)</f>
        <v>0</v>
      </c>
      <c r="T37" s="29">
        <f>IF('【調達AX】入力(風力)'!$E$13=D$2,D23*'【調達AX】入力(風力)'!$H$23/1000,0)</f>
        <v>0</v>
      </c>
      <c r="U37" s="29">
        <f>IF('【調達AX】入力(風力)'!$E$13=E$2,E23*'【調達AX】入力(風力)'!$H$23/1000,0)</f>
        <v>0</v>
      </c>
      <c r="V37" s="29">
        <f>IF('【調達AX】入力(風力)'!$E$13=F$2,F23*'【調達AX】入力(風力)'!$H$23/1000,0)</f>
        <v>0</v>
      </c>
      <c r="W37" s="29">
        <f>IF('【調達AX】入力(風力)'!$E$13=G$2,G23*'【調達AX】入力(風力)'!$H$23/1000,0)</f>
        <v>0</v>
      </c>
      <c r="X37" s="29">
        <f>IF('【調達AX】入力(風力)'!$E$13=H$2,H23*'【調達AX】入力(風力)'!$H$23/1000,0)</f>
        <v>0</v>
      </c>
      <c r="Y37" s="29">
        <f>IF('【調達AX】入力(風力)'!$E$13=I$2,I23*'【調達AX】入力(風力)'!$H$23/1000,0)</f>
        <v>0</v>
      </c>
      <c r="Z37" s="30">
        <f>IF('【調達AX】入力(風力)'!$E$13=J$2,J23*'【調達AX】入力(風力)'!$H$23/1000,0)</f>
        <v>0</v>
      </c>
      <c r="AA37" s="31">
        <f t="shared" si="3"/>
        <v>0</v>
      </c>
      <c r="AB37" s="32">
        <f t="shared" si="4"/>
        <v>0</v>
      </c>
      <c r="AD37" s="64">
        <f t="shared" si="5"/>
        <v>0</v>
      </c>
    </row>
    <row r="38" spans="1:30" x14ac:dyDescent="0.25">
      <c r="A38" s="10" t="s">
        <v>15</v>
      </c>
      <c r="B38" s="54">
        <f>IF('【調達AX】入力(風力)'!$E$13=B$2,B24*'【調達AX】入力(風力)'!$E$15/1000,0)</f>
        <v>0</v>
      </c>
      <c r="C38" s="54">
        <f>IF('【調達AX】入力(風力)'!$E$13=C$2,C24*'【調達AX】入力(風力)'!$E$15/1000,0)</f>
        <v>0</v>
      </c>
      <c r="D38" s="54">
        <f>IF('【調達AX】入力(風力)'!$E$13=D$2,D24*'【調達AX】入力(風力)'!$E$15/1000,0)</f>
        <v>0</v>
      </c>
      <c r="E38" s="54">
        <f>IF('【調達AX】入力(風力)'!$E$13=E$2,E24*'【調達AX】入力(風力)'!$E$15/1000,0)</f>
        <v>0</v>
      </c>
      <c r="F38" s="54">
        <f>IF('【調達AX】入力(風力)'!$E$13=F$2,F24*'【調達AX】入力(風力)'!$E$15/1000,0)</f>
        <v>0</v>
      </c>
      <c r="G38" s="54">
        <f>IF('【調達AX】入力(風力)'!$E$13=G$2,G24*'【調達AX】入力(風力)'!$E$15/1000,0)</f>
        <v>0</v>
      </c>
      <c r="H38" s="54">
        <f>IF('【調達AX】入力(風力)'!$E$13=H$2,H24*'【調達AX】入力(風力)'!$E$15/1000,0)</f>
        <v>0</v>
      </c>
      <c r="I38" s="54">
        <f>IF('【調達AX】入力(風力)'!$E$13=I$2,I24*'【調達AX】入力(風力)'!$E$15/1000,0)</f>
        <v>0</v>
      </c>
      <c r="J38" s="55">
        <f>IF('【調達AX】入力(風力)'!$E$13=J$2,J24*'【調達AX】入力(風力)'!$E$15/1000,0)</f>
        <v>0</v>
      </c>
      <c r="K38" s="56">
        <f t="shared" si="1"/>
        <v>0</v>
      </c>
      <c r="L38" s="57">
        <f t="shared" si="2"/>
        <v>0</v>
      </c>
      <c r="N38" s="64">
        <f t="shared" si="0"/>
        <v>0</v>
      </c>
      <c r="Q38" s="10" t="s">
        <v>15</v>
      </c>
      <c r="R38" s="29">
        <f>IF('【調達AX】入力(風力)'!$E$13=B$2,B24*'【調達AX】入力(風力)'!$I$23/1000,0)</f>
        <v>0</v>
      </c>
      <c r="S38" s="29">
        <f>IF('【調達AX】入力(風力)'!$E$13=C$2,C24*'【調達AX】入力(風力)'!$I$23/1000,0)</f>
        <v>0</v>
      </c>
      <c r="T38" s="29">
        <f>IF('【調達AX】入力(風力)'!$E$13=D$2,D24*'【調達AX】入力(風力)'!$I$23/1000,0)</f>
        <v>0</v>
      </c>
      <c r="U38" s="29">
        <f>IF('【調達AX】入力(風力)'!$E$13=E$2,E24*'【調達AX】入力(風力)'!$I$23/1000,0)</f>
        <v>0</v>
      </c>
      <c r="V38" s="29">
        <f>IF('【調達AX】入力(風力)'!$E$13=F$2,F24*'【調達AX】入力(風力)'!$I$23/1000,0)</f>
        <v>0</v>
      </c>
      <c r="W38" s="29">
        <f>IF('【調達AX】入力(風力)'!$E$13=G$2,G24*'【調達AX】入力(風力)'!$I$23/1000,0)</f>
        <v>0</v>
      </c>
      <c r="X38" s="29">
        <f>IF('【調達AX】入力(風力)'!$E$13=H$2,H24*'【調達AX】入力(風力)'!$I$23/1000,0)</f>
        <v>0</v>
      </c>
      <c r="Y38" s="29">
        <f>IF('【調達AX】入力(風力)'!$E$13=I$2,I24*'【調達AX】入力(風力)'!$I$23/1000,0)</f>
        <v>0</v>
      </c>
      <c r="Z38" s="30">
        <f>IF('【調達AX】入力(風力)'!$E$13=J$2,J24*'【調達AX】入力(風力)'!$I$23/1000,0)</f>
        <v>0</v>
      </c>
      <c r="AA38" s="31">
        <f t="shared" si="3"/>
        <v>0</v>
      </c>
      <c r="AB38" s="32">
        <f t="shared" si="4"/>
        <v>0</v>
      </c>
      <c r="AD38" s="64">
        <f t="shared" si="5"/>
        <v>0</v>
      </c>
    </row>
    <row r="39" spans="1:30" x14ac:dyDescent="0.25">
      <c r="A39" s="10" t="s">
        <v>16</v>
      </c>
      <c r="B39" s="54">
        <f>IF('【調達AX】入力(風力)'!$E$13=B$2,B25*'【調達AX】入力(風力)'!$E$15/1000,0)</f>
        <v>0</v>
      </c>
      <c r="C39" s="54">
        <f>IF('【調達AX】入力(風力)'!$E$13=C$2,C25*'【調達AX】入力(風力)'!$E$15/1000,0)</f>
        <v>0</v>
      </c>
      <c r="D39" s="54">
        <f>IF('【調達AX】入力(風力)'!$E$13=D$2,D25*'【調達AX】入力(風力)'!$E$15/1000,0)</f>
        <v>0</v>
      </c>
      <c r="E39" s="54">
        <f>IF('【調達AX】入力(風力)'!$E$13=E$2,E25*'【調達AX】入力(風力)'!$E$15/1000,0)</f>
        <v>0</v>
      </c>
      <c r="F39" s="54">
        <f>IF('【調達AX】入力(風力)'!$E$13=F$2,F25*'【調達AX】入力(風力)'!$E$15/1000,0)</f>
        <v>0</v>
      </c>
      <c r="G39" s="54">
        <f>IF('【調達AX】入力(風力)'!$E$13=G$2,G25*'【調達AX】入力(風力)'!$E$15/1000,0)</f>
        <v>0</v>
      </c>
      <c r="H39" s="54">
        <f>IF('【調達AX】入力(風力)'!$E$13=H$2,H25*'【調達AX】入力(風力)'!$E$15/1000,0)</f>
        <v>0</v>
      </c>
      <c r="I39" s="54">
        <f>IF('【調達AX】入力(風力)'!$E$13=I$2,I25*'【調達AX】入力(風力)'!$E$15/1000,0)</f>
        <v>0</v>
      </c>
      <c r="J39" s="55">
        <f>IF('【調達AX】入力(風力)'!$E$13=J$2,J25*'【調達AX】入力(風力)'!$E$15/1000,0)</f>
        <v>0</v>
      </c>
      <c r="K39" s="56">
        <f t="shared" si="1"/>
        <v>0</v>
      </c>
      <c r="L39" s="57">
        <f t="shared" si="2"/>
        <v>0</v>
      </c>
      <c r="N39" s="64">
        <f t="shared" si="0"/>
        <v>0</v>
      </c>
      <c r="Q39" s="10" t="s">
        <v>16</v>
      </c>
      <c r="R39" s="29">
        <f>IF('【調達AX】入力(風力)'!$E$13=B$2,B25*'【調達AX】入力(風力)'!$J$23/1000,0)</f>
        <v>0</v>
      </c>
      <c r="S39" s="29">
        <f>IF('【調達AX】入力(風力)'!$E$13=C$2,C25*'【調達AX】入力(風力)'!$J$23/1000,0)</f>
        <v>0</v>
      </c>
      <c r="T39" s="29">
        <f>IF('【調達AX】入力(風力)'!$E$13=D$2,D25*'【調達AX】入力(風力)'!$J$23/1000,0)</f>
        <v>0</v>
      </c>
      <c r="U39" s="29">
        <f>IF('【調達AX】入力(風力)'!$E$13=E$2,E25*'【調達AX】入力(風力)'!$J$23/1000,0)</f>
        <v>0</v>
      </c>
      <c r="V39" s="29">
        <f>IF('【調達AX】入力(風力)'!$E$13=F$2,F25*'【調達AX】入力(風力)'!$J$23/1000,0)</f>
        <v>0</v>
      </c>
      <c r="W39" s="29">
        <f>IF('【調達AX】入力(風力)'!$E$13=G$2,G25*'【調達AX】入力(風力)'!$J$23/1000,0)</f>
        <v>0</v>
      </c>
      <c r="X39" s="29">
        <f>IF('【調達AX】入力(風力)'!$E$13=H$2,H25*'【調達AX】入力(風力)'!$J$23/1000,0)</f>
        <v>0</v>
      </c>
      <c r="Y39" s="29">
        <f>IF('【調達AX】入力(風力)'!$E$13=I$2,I25*'【調達AX】入力(風力)'!$J$23/1000,0)</f>
        <v>0</v>
      </c>
      <c r="Z39" s="30">
        <f>IF('【調達AX】入力(風力)'!$E$13=J$2,J25*'【調達AX】入力(風力)'!$J$23/1000,0)</f>
        <v>0</v>
      </c>
      <c r="AA39" s="31">
        <f t="shared" si="3"/>
        <v>0</v>
      </c>
      <c r="AB39" s="32">
        <f t="shared" si="4"/>
        <v>0</v>
      </c>
      <c r="AD39" s="64">
        <f t="shared" si="5"/>
        <v>0</v>
      </c>
    </row>
    <row r="40" spans="1:30" x14ac:dyDescent="0.25">
      <c r="A40" s="10" t="s">
        <v>17</v>
      </c>
      <c r="B40" s="54">
        <f>IF('【調達AX】入力(風力)'!$E$13=B$2,B26*'【調達AX】入力(風力)'!$E$15/1000,0)</f>
        <v>0</v>
      </c>
      <c r="C40" s="54">
        <f>IF('【調達AX】入力(風力)'!$E$13=C$2,C26*'【調達AX】入力(風力)'!$E$15/1000,0)</f>
        <v>0</v>
      </c>
      <c r="D40" s="54">
        <f>IF('【調達AX】入力(風力)'!$E$13=D$2,D26*'【調達AX】入力(風力)'!$E$15/1000,0)</f>
        <v>0</v>
      </c>
      <c r="E40" s="54">
        <f>IF('【調達AX】入力(風力)'!$E$13=E$2,E26*'【調達AX】入力(風力)'!$E$15/1000,0)</f>
        <v>0</v>
      </c>
      <c r="F40" s="54">
        <f>IF('【調達AX】入力(風力)'!$E$13=F$2,F26*'【調達AX】入力(風力)'!$E$15/1000,0)</f>
        <v>0</v>
      </c>
      <c r="G40" s="54">
        <f>IF('【調達AX】入力(風力)'!$E$13=G$2,G26*'【調達AX】入力(風力)'!$E$15/1000,0)</f>
        <v>0</v>
      </c>
      <c r="H40" s="54">
        <f>IF('【調達AX】入力(風力)'!$E$13=H$2,H26*'【調達AX】入力(風力)'!$E$15/1000,0)</f>
        <v>0</v>
      </c>
      <c r="I40" s="54">
        <f>IF('【調達AX】入力(風力)'!$E$13=I$2,I26*'【調達AX】入力(風力)'!$E$15/1000,0)</f>
        <v>0</v>
      </c>
      <c r="J40" s="55">
        <f>IF('【調達AX】入力(風力)'!$E$13=J$2,J26*'【調達AX】入力(風力)'!$E$15/1000,0)</f>
        <v>0</v>
      </c>
      <c r="K40" s="56">
        <f t="shared" si="1"/>
        <v>0</v>
      </c>
      <c r="L40" s="57">
        <f t="shared" si="2"/>
        <v>0</v>
      </c>
      <c r="N40" s="64">
        <f t="shared" si="0"/>
        <v>0</v>
      </c>
      <c r="Q40" s="10" t="s">
        <v>17</v>
      </c>
      <c r="R40" s="29">
        <f>IF('【調達AX】入力(風力)'!$E$13=B$2,B26*'【調達AX】入力(風力)'!$K$23/1000,0)</f>
        <v>0</v>
      </c>
      <c r="S40" s="29">
        <f>IF('【調達AX】入力(風力)'!$E$13=C$2,C26*'【調達AX】入力(風力)'!$K$23/1000,0)</f>
        <v>0</v>
      </c>
      <c r="T40" s="29">
        <f>IF('【調達AX】入力(風力)'!$E$13=D$2,D26*'【調達AX】入力(風力)'!$K$23/1000,0)</f>
        <v>0</v>
      </c>
      <c r="U40" s="29">
        <f>IF('【調達AX】入力(風力)'!$E$13=E$2,E26*'【調達AX】入力(風力)'!$K$23/1000,0)</f>
        <v>0</v>
      </c>
      <c r="V40" s="29">
        <f>IF('【調達AX】入力(風力)'!$E$13=F$2,F26*'【調達AX】入力(風力)'!$K$23/1000,0)</f>
        <v>0</v>
      </c>
      <c r="W40" s="29">
        <f>IF('【調達AX】入力(風力)'!$E$13=G$2,G26*'【調達AX】入力(風力)'!$K$23/1000,0)</f>
        <v>0</v>
      </c>
      <c r="X40" s="29">
        <f>IF('【調達AX】入力(風力)'!$E$13=H$2,H26*'【調達AX】入力(風力)'!$K$23/1000,0)</f>
        <v>0</v>
      </c>
      <c r="Y40" s="29">
        <f>IF('【調達AX】入力(風力)'!$E$13=I$2,I26*'【調達AX】入力(風力)'!$K$23/1000,0)</f>
        <v>0</v>
      </c>
      <c r="Z40" s="30">
        <f>IF('【調達AX】入力(風力)'!$E$13=J$2,J26*'【調達AX】入力(風力)'!$K$23/1000,0)</f>
        <v>0</v>
      </c>
      <c r="AA40" s="31">
        <f t="shared" si="3"/>
        <v>0</v>
      </c>
      <c r="AB40" s="32">
        <f t="shared" si="4"/>
        <v>0</v>
      </c>
      <c r="AD40" s="64">
        <f t="shared" si="5"/>
        <v>0</v>
      </c>
    </row>
    <row r="41" spans="1:30" x14ac:dyDescent="0.25">
      <c r="A41" s="10" t="s">
        <v>18</v>
      </c>
      <c r="B41" s="54">
        <f>IF('【調達AX】入力(風力)'!$E$13=B$2,B27*'【調達AX】入力(風力)'!$E$15/1000,0)</f>
        <v>0</v>
      </c>
      <c r="C41" s="54">
        <f>IF('【調達AX】入力(風力)'!$E$13=C$2,C27*'【調達AX】入力(風力)'!$E$15/1000,0)</f>
        <v>0</v>
      </c>
      <c r="D41" s="54">
        <f>IF('【調達AX】入力(風力)'!$E$13=D$2,D27*'【調達AX】入力(風力)'!$E$15/1000,0)</f>
        <v>0</v>
      </c>
      <c r="E41" s="54">
        <f>IF('【調達AX】入力(風力)'!$E$13=E$2,E27*'【調達AX】入力(風力)'!$E$15/1000,0)</f>
        <v>0</v>
      </c>
      <c r="F41" s="54">
        <f>IF('【調達AX】入力(風力)'!$E$13=F$2,F27*'【調達AX】入力(風力)'!$E$15/1000,0)</f>
        <v>0</v>
      </c>
      <c r="G41" s="54">
        <f>IF('【調達AX】入力(風力)'!$E$13=G$2,G27*'【調達AX】入力(風力)'!$E$15/1000,0)</f>
        <v>0</v>
      </c>
      <c r="H41" s="54">
        <f>IF('【調達AX】入力(風力)'!$E$13=H$2,H27*'【調達AX】入力(風力)'!$E$15/1000,0)</f>
        <v>0</v>
      </c>
      <c r="I41" s="54">
        <f>IF('【調達AX】入力(風力)'!$E$13=I$2,I27*'【調達AX】入力(風力)'!$E$15/1000,0)</f>
        <v>0</v>
      </c>
      <c r="J41" s="55">
        <f>IF('【調達AX】入力(風力)'!$E$13=J$2,J27*'【調達AX】入力(風力)'!$E$15/1000,0)</f>
        <v>0</v>
      </c>
      <c r="K41" s="56">
        <f t="shared" si="1"/>
        <v>0</v>
      </c>
      <c r="L41" s="57">
        <f t="shared" si="2"/>
        <v>0</v>
      </c>
      <c r="N41" s="64">
        <f t="shared" si="0"/>
        <v>0</v>
      </c>
      <c r="Q41" s="10" t="s">
        <v>18</v>
      </c>
      <c r="R41" s="29">
        <f>IF('【調達AX】入力(風力)'!$E$13=B$2,B27*'【調達AX】入力(風力)'!$L$23/1000,0)</f>
        <v>0</v>
      </c>
      <c r="S41" s="29">
        <f>IF('【調達AX】入力(風力)'!$E$13=C$2,C27*'【調達AX】入力(風力)'!$L$23/1000,0)</f>
        <v>0</v>
      </c>
      <c r="T41" s="29">
        <f>IF('【調達AX】入力(風力)'!$E$13=D$2,D27*'【調達AX】入力(風力)'!$L$23/1000,0)</f>
        <v>0</v>
      </c>
      <c r="U41" s="29">
        <f>IF('【調達AX】入力(風力)'!$E$13=E$2,E27*'【調達AX】入力(風力)'!$L$23/1000,0)</f>
        <v>0</v>
      </c>
      <c r="V41" s="29">
        <f>IF('【調達AX】入力(風力)'!$E$13=F$2,F27*'【調達AX】入力(風力)'!$L$23/1000,0)</f>
        <v>0</v>
      </c>
      <c r="W41" s="29">
        <f>IF('【調達AX】入力(風力)'!$E$13=G$2,G27*'【調達AX】入力(風力)'!$L$23/1000,0)</f>
        <v>0</v>
      </c>
      <c r="X41" s="29">
        <f>IF('【調達AX】入力(風力)'!$E$13=H$2,H27*'【調達AX】入力(風力)'!$L$23/1000,0)</f>
        <v>0</v>
      </c>
      <c r="Y41" s="29">
        <f>IF('【調達AX】入力(風力)'!$E$13=I$2,I27*'【調達AX】入力(風力)'!$L$23/1000,0)</f>
        <v>0</v>
      </c>
      <c r="Z41" s="30">
        <f>IF('【調達AX】入力(風力)'!$E$13=J$2,J27*'【調達AX】入力(風力)'!$L$23/1000,0)</f>
        <v>0</v>
      </c>
      <c r="AA41" s="31">
        <f t="shared" si="3"/>
        <v>0</v>
      </c>
      <c r="AB41" s="32">
        <f t="shared" si="4"/>
        <v>0</v>
      </c>
      <c r="AD41" s="64">
        <f t="shared" si="5"/>
        <v>0</v>
      </c>
    </row>
    <row r="42" spans="1:30" x14ac:dyDescent="0.25">
      <c r="A42" s="10" t="s">
        <v>19</v>
      </c>
      <c r="B42" s="54">
        <f>IF('【調達AX】入力(風力)'!$E$13=B$2,B28*'【調達AX】入力(風力)'!$E$15/1000,0)</f>
        <v>0</v>
      </c>
      <c r="C42" s="54">
        <f>IF('【調達AX】入力(風力)'!$E$13=C$2,C28*'【調達AX】入力(風力)'!$E$15/1000,0)</f>
        <v>0</v>
      </c>
      <c r="D42" s="54">
        <f>IF('【調達AX】入力(風力)'!$E$13=D$2,D28*'【調達AX】入力(風力)'!$E$15/1000,0)</f>
        <v>0</v>
      </c>
      <c r="E42" s="54">
        <f>IF('【調達AX】入力(風力)'!$E$13=E$2,E28*'【調達AX】入力(風力)'!$E$15/1000,0)</f>
        <v>0</v>
      </c>
      <c r="F42" s="54">
        <f>IF('【調達AX】入力(風力)'!$E$13=F$2,F28*'【調達AX】入力(風力)'!$E$15/1000,0)</f>
        <v>0</v>
      </c>
      <c r="G42" s="54">
        <f>IF('【調達AX】入力(風力)'!$E$13=G$2,G28*'【調達AX】入力(風力)'!$E$15/1000,0)</f>
        <v>0</v>
      </c>
      <c r="H42" s="54">
        <f>IF('【調達AX】入力(風力)'!$E$13=H$2,H28*'【調達AX】入力(風力)'!$E$15/1000,0)</f>
        <v>0</v>
      </c>
      <c r="I42" s="54">
        <f>IF('【調達AX】入力(風力)'!$E$13=I$2,I28*'【調達AX】入力(風力)'!$E$15/1000,0)</f>
        <v>0</v>
      </c>
      <c r="J42" s="55">
        <f>IF('【調達AX】入力(風力)'!$E$13=J$2,J28*'【調達AX】入力(風力)'!$E$15/1000,0)</f>
        <v>0</v>
      </c>
      <c r="K42" s="56">
        <f t="shared" si="1"/>
        <v>0</v>
      </c>
      <c r="L42" s="57">
        <f t="shared" si="2"/>
        <v>0</v>
      </c>
      <c r="N42" s="64">
        <f t="shared" si="0"/>
        <v>0</v>
      </c>
      <c r="Q42" s="10" t="s">
        <v>19</v>
      </c>
      <c r="R42" s="29">
        <f>IF('【調達AX】入力(風力)'!$E$13=B$2,B28*'【調達AX】入力(風力)'!$M$23/1000,0)</f>
        <v>0</v>
      </c>
      <c r="S42" s="29">
        <f>IF('【調達AX】入力(風力)'!$E$13=C$2,C28*'【調達AX】入力(風力)'!$M$23/1000,0)</f>
        <v>0</v>
      </c>
      <c r="T42" s="29">
        <f>IF('【調達AX】入力(風力)'!$E$13=D$2,D28*'【調達AX】入力(風力)'!$M$23/1000,0)</f>
        <v>0</v>
      </c>
      <c r="U42" s="29">
        <f>IF('【調達AX】入力(風力)'!$E$13=E$2,E28*'【調達AX】入力(風力)'!$M$23/1000,0)</f>
        <v>0</v>
      </c>
      <c r="V42" s="29">
        <f>IF('【調達AX】入力(風力)'!$E$13=F$2,F28*'【調達AX】入力(風力)'!$M$23/1000,0)</f>
        <v>0</v>
      </c>
      <c r="W42" s="29">
        <f>IF('【調達AX】入力(風力)'!$E$13=G$2,G28*'【調達AX】入力(風力)'!$M$23/1000,0)</f>
        <v>0</v>
      </c>
      <c r="X42" s="29">
        <f>IF('【調達AX】入力(風力)'!$E$13=H$2,H28*'【調達AX】入力(風力)'!$M$23/1000,0)</f>
        <v>0</v>
      </c>
      <c r="Y42" s="29">
        <f>IF('【調達AX】入力(風力)'!$E$13=I$2,I28*'【調達AX】入力(風力)'!$M$23/1000,0)</f>
        <v>0</v>
      </c>
      <c r="Z42" s="30">
        <f>IF('【調達AX】入力(風力)'!$E$13=J$2,J28*'【調達AX】入力(風力)'!$M$23/1000,0)</f>
        <v>0</v>
      </c>
      <c r="AA42" s="31">
        <f t="shared" si="3"/>
        <v>0</v>
      </c>
      <c r="AB42" s="32">
        <f t="shared" si="4"/>
        <v>0</v>
      </c>
      <c r="AD42" s="64">
        <f t="shared" si="5"/>
        <v>0</v>
      </c>
    </row>
    <row r="43" spans="1:30" x14ac:dyDescent="0.25">
      <c r="A43" s="10" t="s">
        <v>20</v>
      </c>
      <c r="B43" s="54">
        <f>IF('【調達AX】入力(風力)'!$E$13=B$2,B29*'【調達AX】入力(風力)'!$E$15/1000,0)</f>
        <v>0</v>
      </c>
      <c r="C43" s="54">
        <f>IF('【調達AX】入力(風力)'!$E$13=C$2,C29*'【調達AX】入力(風力)'!$E$15/1000,0)</f>
        <v>0</v>
      </c>
      <c r="D43" s="54">
        <f>IF('【調達AX】入力(風力)'!$E$13=D$2,D29*'【調達AX】入力(風力)'!$E$15/1000,0)</f>
        <v>0</v>
      </c>
      <c r="E43" s="54">
        <f>IF('【調達AX】入力(風力)'!$E$13=E$2,E29*'【調達AX】入力(風力)'!$E$15/1000,0)</f>
        <v>0</v>
      </c>
      <c r="F43" s="54">
        <f>IF('【調達AX】入力(風力)'!$E$13=F$2,F29*'【調達AX】入力(風力)'!$E$15/1000,0)</f>
        <v>0</v>
      </c>
      <c r="G43" s="54">
        <f>IF('【調達AX】入力(風力)'!$E$13=G$2,G29*'【調達AX】入力(風力)'!$E$15/1000,0)</f>
        <v>0</v>
      </c>
      <c r="H43" s="54">
        <f>IF('【調達AX】入力(風力)'!$E$13=H$2,H29*'【調達AX】入力(風力)'!$E$15/1000,0)</f>
        <v>0</v>
      </c>
      <c r="I43" s="54">
        <f>IF('【調達AX】入力(風力)'!$E$13=I$2,I29*'【調達AX】入力(風力)'!$E$15/1000,0)</f>
        <v>0</v>
      </c>
      <c r="J43" s="55">
        <f>IF('【調達AX】入力(風力)'!$E$13=J$2,J29*'【調達AX】入力(風力)'!$E$15/1000,0)</f>
        <v>0</v>
      </c>
      <c r="K43" s="56">
        <f t="shared" si="1"/>
        <v>0</v>
      </c>
      <c r="L43" s="57">
        <f t="shared" si="2"/>
        <v>0</v>
      </c>
      <c r="N43" s="64">
        <f t="shared" si="0"/>
        <v>0</v>
      </c>
      <c r="Q43" s="10" t="s">
        <v>20</v>
      </c>
      <c r="R43" s="29">
        <f>IF('【調達AX】入力(風力)'!$E$13=B$2,B29*'【調達AX】入力(風力)'!$N$23/1000,0)</f>
        <v>0</v>
      </c>
      <c r="S43" s="29">
        <f>IF('【調達AX】入力(風力)'!$E$13=C$2,C29*'【調達AX】入力(風力)'!$N$23/1000,0)</f>
        <v>0</v>
      </c>
      <c r="T43" s="29">
        <f>IF('【調達AX】入力(風力)'!$E$13=D$2,D29*'【調達AX】入力(風力)'!$N$23/1000,0)</f>
        <v>0</v>
      </c>
      <c r="U43" s="29">
        <f>IF('【調達AX】入力(風力)'!$E$13=E$2,E29*'【調達AX】入力(風力)'!$N$23/1000,0)</f>
        <v>0</v>
      </c>
      <c r="V43" s="29">
        <f>IF('【調達AX】入力(風力)'!$E$13=F$2,F29*'【調達AX】入力(風力)'!$N$23/1000,0)</f>
        <v>0</v>
      </c>
      <c r="W43" s="29">
        <f>IF('【調達AX】入力(風力)'!$E$13=G$2,G29*'【調達AX】入力(風力)'!$N$23/1000,0)</f>
        <v>0</v>
      </c>
      <c r="X43" s="29">
        <f>IF('【調達AX】入力(風力)'!$E$13=H$2,H29*'【調達AX】入力(風力)'!$N$23/1000,0)</f>
        <v>0</v>
      </c>
      <c r="Y43" s="29">
        <f>IF('【調達AX】入力(風力)'!$E$13=I$2,I29*'【調達AX】入力(風力)'!$N$23/1000,0)</f>
        <v>0</v>
      </c>
      <c r="Z43" s="30">
        <f>IF('【調達AX】入力(風力)'!$E$13=J$2,J29*'【調達AX】入力(風力)'!$N$23/1000,0)</f>
        <v>0</v>
      </c>
      <c r="AA43" s="31">
        <f t="shared" si="3"/>
        <v>0</v>
      </c>
      <c r="AB43" s="32">
        <f t="shared" si="4"/>
        <v>0</v>
      </c>
      <c r="AD43" s="64">
        <f t="shared" si="5"/>
        <v>0</v>
      </c>
    </row>
    <row r="44" spans="1:30" x14ac:dyDescent="0.25">
      <c r="A44" s="10" t="s">
        <v>21</v>
      </c>
      <c r="B44" s="54">
        <f>IF('【調達AX】入力(風力)'!$E$13=B$2,B30*'【調達AX】入力(風力)'!$E$15/1000,0)</f>
        <v>0</v>
      </c>
      <c r="C44" s="54">
        <f>IF('【調達AX】入力(風力)'!$E$13=C$2,C30*'【調達AX】入力(風力)'!$E$15/1000,0)</f>
        <v>0</v>
      </c>
      <c r="D44" s="54">
        <f>IF('【調達AX】入力(風力)'!$E$13=D$2,D30*'【調達AX】入力(風力)'!$E$15/1000,0)</f>
        <v>0</v>
      </c>
      <c r="E44" s="54">
        <f>IF('【調達AX】入力(風力)'!$E$13=E$2,E30*'【調達AX】入力(風力)'!$E$15/1000,0)</f>
        <v>0</v>
      </c>
      <c r="F44" s="54">
        <f>IF('【調達AX】入力(風力)'!$E$13=F$2,F30*'【調達AX】入力(風力)'!$E$15/1000,0)</f>
        <v>0</v>
      </c>
      <c r="G44" s="54">
        <f>IF('【調達AX】入力(風力)'!$E$13=G$2,G30*'【調達AX】入力(風力)'!$E$15/1000,0)</f>
        <v>0</v>
      </c>
      <c r="H44" s="54">
        <f>IF('【調達AX】入力(風力)'!$E$13=H$2,H30*'【調達AX】入力(風力)'!$E$15/1000,0)</f>
        <v>0</v>
      </c>
      <c r="I44" s="54">
        <f>IF('【調達AX】入力(風力)'!$E$13=I$2,I30*'【調達AX】入力(風力)'!$E$15/1000,0)</f>
        <v>0</v>
      </c>
      <c r="J44" s="55">
        <f>IF('【調達AX】入力(風力)'!$E$13=J$2,J30*'【調達AX】入力(風力)'!$E$15/1000,0)</f>
        <v>0</v>
      </c>
      <c r="K44" s="56">
        <f t="shared" si="1"/>
        <v>0</v>
      </c>
      <c r="L44" s="57">
        <f t="shared" si="2"/>
        <v>0</v>
      </c>
      <c r="N44" s="64">
        <f t="shared" si="0"/>
        <v>0</v>
      </c>
      <c r="Q44" s="10" t="s">
        <v>21</v>
      </c>
      <c r="R44" s="29">
        <f>IF('【調達AX】入力(風力)'!$E$13=B$2,B30*'【調達AX】入力(風力)'!$O$23/1000,0)</f>
        <v>0</v>
      </c>
      <c r="S44" s="29">
        <f>IF('【調達AX】入力(風力)'!$E$13=C$2,C30*'【調達AX】入力(風力)'!$O$23/1000,0)</f>
        <v>0</v>
      </c>
      <c r="T44" s="29">
        <f>IF('【調達AX】入力(風力)'!$E$13=D$2,D30*'【調達AX】入力(風力)'!$O$23/1000,0)</f>
        <v>0</v>
      </c>
      <c r="U44" s="29">
        <f>IF('【調達AX】入力(風力)'!$E$13=E$2,E30*'【調達AX】入力(風力)'!$O$23/1000,0)</f>
        <v>0</v>
      </c>
      <c r="V44" s="29">
        <f>IF('【調達AX】入力(風力)'!$E$13=F$2,F30*'【調達AX】入力(風力)'!$O$23/1000,0)</f>
        <v>0</v>
      </c>
      <c r="W44" s="29">
        <f>IF('【調達AX】入力(風力)'!$E$13=G$2,G30*'【調達AX】入力(風力)'!$O$23/1000,0)</f>
        <v>0</v>
      </c>
      <c r="X44" s="29">
        <f>IF('【調達AX】入力(風力)'!$E$13=H$2,H30*'【調達AX】入力(風力)'!$O$23/1000,0)</f>
        <v>0</v>
      </c>
      <c r="Y44" s="29">
        <f>IF('【調達AX】入力(風力)'!$E$13=I$2,I30*'【調達AX】入力(風力)'!$O$23/1000,0)</f>
        <v>0</v>
      </c>
      <c r="Z44" s="30">
        <f>IF('【調達AX】入力(風力)'!$E$13=J$2,J30*'【調達AX】入力(風力)'!$O$23/1000,0)</f>
        <v>0</v>
      </c>
      <c r="AA44" s="31">
        <f t="shared" si="3"/>
        <v>0</v>
      </c>
      <c r="AB44" s="32">
        <f t="shared" si="4"/>
        <v>0</v>
      </c>
      <c r="AD44" s="64">
        <f t="shared" si="5"/>
        <v>0</v>
      </c>
    </row>
    <row r="45" spans="1:30" x14ac:dyDescent="0.25">
      <c r="A45" s="10" t="s">
        <v>22</v>
      </c>
      <c r="B45" s="54">
        <f>IF('【調達AX】入力(風力)'!$E$13=B$2,B31*'【調達AX】入力(風力)'!$E$15/1000,0)</f>
        <v>0</v>
      </c>
      <c r="C45" s="54">
        <f>IF('【調達AX】入力(風力)'!$E$13=C$2,C31*'【調達AX】入力(風力)'!$E$15/1000,0)</f>
        <v>0</v>
      </c>
      <c r="D45" s="54">
        <f>IF('【調達AX】入力(風力)'!$E$13=D$2,D31*'【調達AX】入力(風力)'!$E$15/1000,0)</f>
        <v>0</v>
      </c>
      <c r="E45" s="54">
        <f>IF('【調達AX】入力(風力)'!$E$13=E$2,E31*'【調達AX】入力(風力)'!$E$15/1000,0)</f>
        <v>0</v>
      </c>
      <c r="F45" s="54">
        <f>IF('【調達AX】入力(風力)'!$E$13=F$2,F31*'【調達AX】入力(風力)'!$E$15/1000,0)</f>
        <v>0</v>
      </c>
      <c r="G45" s="54">
        <f>IF('【調達AX】入力(風力)'!$E$13=G$2,G31*'【調達AX】入力(風力)'!$E$15/1000,0)</f>
        <v>0</v>
      </c>
      <c r="H45" s="54">
        <f>IF('【調達AX】入力(風力)'!$E$13=H$2,H31*'【調達AX】入力(風力)'!$E$15/1000,0)</f>
        <v>0</v>
      </c>
      <c r="I45" s="54">
        <f>IF('【調達AX】入力(風力)'!$E$13=I$2,I31*'【調達AX】入力(風力)'!$E$15/1000,0)</f>
        <v>0</v>
      </c>
      <c r="J45" s="55">
        <f>IF('【調達AX】入力(風力)'!$E$13=J$2,J31*'【調達AX】入力(風力)'!$E$15/1000,0)</f>
        <v>0</v>
      </c>
      <c r="K45" s="56">
        <f>SUM(B45:J45)</f>
        <v>0</v>
      </c>
      <c r="L45" s="57">
        <f t="shared" si="2"/>
        <v>0</v>
      </c>
      <c r="N45" s="64">
        <f t="shared" si="0"/>
        <v>0</v>
      </c>
      <c r="Q45" s="10" t="s">
        <v>22</v>
      </c>
      <c r="R45" s="29">
        <f>IF('【調達AX】入力(風力)'!$E$13=B$2,B31*'【調達AX】入力(風力)'!$P$23/1000,0)</f>
        <v>0</v>
      </c>
      <c r="S45" s="29">
        <f>IF('【調達AX】入力(風力)'!$E$13=C$2,C31*'【調達AX】入力(風力)'!$P$23/1000,0)</f>
        <v>0</v>
      </c>
      <c r="T45" s="29">
        <f>IF('【調達AX】入力(風力)'!$E$13=D$2,D31*'【調達AX】入力(風力)'!$P$23/1000,0)</f>
        <v>0</v>
      </c>
      <c r="U45" s="29">
        <f>IF('【調達AX】入力(風力)'!$E$13=E$2,E31*'【調達AX】入力(風力)'!$P$23/1000,0)</f>
        <v>0</v>
      </c>
      <c r="V45" s="29">
        <f>IF('【調達AX】入力(風力)'!$E$13=F$2,F31*'【調達AX】入力(風力)'!$P$23/1000,0)</f>
        <v>0</v>
      </c>
      <c r="W45" s="29">
        <f>IF('【調達AX】入力(風力)'!$E$13=G$2,G31*'【調達AX】入力(風力)'!$P$23/1000,0)</f>
        <v>0</v>
      </c>
      <c r="X45" s="29">
        <f>IF('【調達AX】入力(風力)'!$E$13=H$2,H31*'【調達AX】入力(風力)'!$P$23/1000,0)</f>
        <v>0</v>
      </c>
      <c r="Y45" s="29">
        <f>IF('【調達AX】入力(風力)'!$E$13=I$2,I31*'【調達AX】入力(風力)'!$P$23/1000,0)</f>
        <v>0</v>
      </c>
      <c r="Z45" s="30">
        <f>IF('【調達AX】入力(風力)'!$E$13=J$2,J31*'【調達AX】入力(風力)'!$P$23/1000,0)</f>
        <v>0</v>
      </c>
      <c r="AA45" s="31">
        <f>SUM(R45:Z45)</f>
        <v>0</v>
      </c>
      <c r="AB45" s="32">
        <f t="shared" si="4"/>
        <v>0</v>
      </c>
      <c r="AD45" s="64">
        <f>AA45*1000</f>
        <v>0</v>
      </c>
    </row>
    <row r="46" spans="1:30" x14ac:dyDescent="0.25">
      <c r="L46" s="14"/>
      <c r="AB46" s="14"/>
    </row>
    <row r="47" spans="1:30" x14ac:dyDescent="0.25">
      <c r="A47" s="1" t="s">
        <v>111</v>
      </c>
      <c r="K47" s="22" t="s">
        <v>36</v>
      </c>
      <c r="Q47" s="1" t="s">
        <v>111</v>
      </c>
      <c r="AA47" s="22" t="s">
        <v>36</v>
      </c>
    </row>
    <row r="48" spans="1:30" x14ac:dyDescent="0.25">
      <c r="A48" s="10" t="s">
        <v>11</v>
      </c>
      <c r="B48" s="58">
        <f>B4-B34</f>
        <v>4802.8811787617715</v>
      </c>
      <c r="C48" s="58">
        <f t="shared" ref="C48:J48" si="6">C4-C34</f>
        <v>11581.410133682746</v>
      </c>
      <c r="D48" s="58">
        <f t="shared" si="6"/>
        <v>40837.662100733636</v>
      </c>
      <c r="E48" s="58">
        <f t="shared" si="6"/>
        <v>18821.767857142859</v>
      </c>
      <c r="F48" s="58">
        <f t="shared" si="6"/>
        <v>4702.9437188339807</v>
      </c>
      <c r="G48" s="58">
        <f t="shared" si="6"/>
        <v>17856.863892215566</v>
      </c>
      <c r="H48" s="58">
        <f t="shared" si="6"/>
        <v>7477.4974459646428</v>
      </c>
      <c r="I48" s="58">
        <f t="shared" si="6"/>
        <v>3742.2679116465865</v>
      </c>
      <c r="J48" s="59">
        <f t="shared" si="6"/>
        <v>12677.667700809157</v>
      </c>
      <c r="K48" s="83">
        <f>SUM($B48:$J48)</f>
        <v>122500.96193979096</v>
      </c>
      <c r="L48" s="14"/>
      <c r="Q48" s="10" t="s">
        <v>11</v>
      </c>
      <c r="R48" s="58">
        <f>B4-R34</f>
        <v>4802.8811787617715</v>
      </c>
      <c r="S48" s="58">
        <f t="shared" ref="S48:Z48" si="7">C4-S34</f>
        <v>11581.410133682746</v>
      </c>
      <c r="T48" s="58">
        <f t="shared" si="7"/>
        <v>40837.662100733636</v>
      </c>
      <c r="U48" s="58">
        <f t="shared" si="7"/>
        <v>18821.767857142859</v>
      </c>
      <c r="V48" s="58">
        <f t="shared" si="7"/>
        <v>4702.9437188339807</v>
      </c>
      <c r="W48" s="58">
        <f t="shared" si="7"/>
        <v>17856.863892215566</v>
      </c>
      <c r="X48" s="58">
        <f t="shared" si="7"/>
        <v>7477.4974459646428</v>
      </c>
      <c r="Y48" s="58">
        <f t="shared" si="7"/>
        <v>3742.2679116465865</v>
      </c>
      <c r="Z48" s="59">
        <f t="shared" si="7"/>
        <v>12677.667700809157</v>
      </c>
      <c r="AA48" s="83">
        <f>SUM($R48:$Z48)</f>
        <v>122500.96193979096</v>
      </c>
      <c r="AB48" s="14"/>
    </row>
    <row r="49" spans="1:29" x14ac:dyDescent="0.25">
      <c r="A49" s="10" t="s">
        <v>12</v>
      </c>
      <c r="B49" s="58">
        <f t="shared" ref="B49:J59" si="8">B5-B35</f>
        <v>4345.6930906030857</v>
      </c>
      <c r="C49" s="58">
        <f t="shared" si="8"/>
        <v>10791.643538945902</v>
      </c>
      <c r="D49" s="58">
        <f t="shared" si="8"/>
        <v>39525.567375846498</v>
      </c>
      <c r="E49" s="58">
        <f t="shared" si="8"/>
        <v>19013.209821428576</v>
      </c>
      <c r="F49" s="58">
        <f t="shared" si="8"/>
        <v>4471.4456731388964</v>
      </c>
      <c r="G49" s="58">
        <f t="shared" si="8"/>
        <v>18379.744437125744</v>
      </c>
      <c r="H49" s="58">
        <f t="shared" si="8"/>
        <v>7529.8087425057656</v>
      </c>
      <c r="I49" s="58">
        <f t="shared" si="8"/>
        <v>3763.8995180722891</v>
      </c>
      <c r="J49" s="59">
        <f t="shared" si="8"/>
        <v>12873.828577067297</v>
      </c>
      <c r="K49" s="83">
        <f t="shared" ref="K49:K59" si="9">SUM($B49:$J49)</f>
        <v>120694.84077473404</v>
      </c>
      <c r="L49" s="14"/>
      <c r="Q49" s="10" t="s">
        <v>12</v>
      </c>
      <c r="R49" s="58">
        <f t="shared" ref="R49:Z59" si="10">B5-R35</f>
        <v>4345.6930906030857</v>
      </c>
      <c r="S49" s="58">
        <f t="shared" si="10"/>
        <v>10791.643538945902</v>
      </c>
      <c r="T49" s="58">
        <f t="shared" si="10"/>
        <v>39525.567375846498</v>
      </c>
      <c r="U49" s="58">
        <f t="shared" si="10"/>
        <v>19013.209821428576</v>
      </c>
      <c r="V49" s="58">
        <f t="shared" si="10"/>
        <v>4471.4456731388964</v>
      </c>
      <c r="W49" s="58">
        <f t="shared" si="10"/>
        <v>18379.744437125744</v>
      </c>
      <c r="X49" s="58">
        <f t="shared" si="10"/>
        <v>7529.8087425057656</v>
      </c>
      <c r="Y49" s="58">
        <f t="shared" si="10"/>
        <v>3763.8995180722891</v>
      </c>
      <c r="Z49" s="59">
        <f t="shared" si="10"/>
        <v>12873.828577067297</v>
      </c>
      <c r="AA49" s="83">
        <f t="shared" ref="AA49:AA57" si="11">SUM($R49:$Z49)</f>
        <v>120694.84077473404</v>
      </c>
      <c r="AB49" s="14"/>
    </row>
    <row r="50" spans="1:29" x14ac:dyDescent="0.25">
      <c r="A50" s="10" t="s">
        <v>13</v>
      </c>
      <c r="B50" s="58">
        <f t="shared" si="8"/>
        <v>4368.5524950110203</v>
      </c>
      <c r="C50" s="58">
        <f t="shared" si="8"/>
        <v>11635.307853936374</v>
      </c>
      <c r="D50" s="58">
        <f t="shared" si="8"/>
        <v>43680.905282167041</v>
      </c>
      <c r="E50" s="58">
        <f t="shared" si="8"/>
        <v>20494.366071428572</v>
      </c>
      <c r="F50" s="58">
        <f t="shared" si="8"/>
        <v>4910.0735491927408</v>
      </c>
      <c r="G50" s="58">
        <f t="shared" si="8"/>
        <v>21063.206856287423</v>
      </c>
      <c r="H50" s="58">
        <f t="shared" si="8"/>
        <v>8264.1788670253663</v>
      </c>
      <c r="I50" s="58">
        <f t="shared" si="8"/>
        <v>4293.8738755020076</v>
      </c>
      <c r="J50" s="59">
        <f t="shared" si="8"/>
        <v>14641.743895796328</v>
      </c>
      <c r="K50" s="83">
        <f t="shared" si="9"/>
        <v>133352.20874634688</v>
      </c>
      <c r="L50" s="14"/>
      <c r="Q50" s="10" t="s">
        <v>13</v>
      </c>
      <c r="R50" s="58">
        <f t="shared" si="10"/>
        <v>4368.5524950110203</v>
      </c>
      <c r="S50" s="58">
        <f t="shared" si="10"/>
        <v>11635.307853936374</v>
      </c>
      <c r="T50" s="58">
        <f t="shared" si="10"/>
        <v>43680.905282167041</v>
      </c>
      <c r="U50" s="58">
        <f t="shared" si="10"/>
        <v>20494.366071428572</v>
      </c>
      <c r="V50" s="58">
        <f t="shared" si="10"/>
        <v>4910.0735491927408</v>
      </c>
      <c r="W50" s="58">
        <f t="shared" si="10"/>
        <v>21063.206856287423</v>
      </c>
      <c r="X50" s="58">
        <f t="shared" si="10"/>
        <v>8264.1788670253663</v>
      </c>
      <c r="Y50" s="58">
        <f t="shared" si="10"/>
        <v>4293.8738755020076</v>
      </c>
      <c r="Z50" s="59">
        <f t="shared" si="10"/>
        <v>14641.743895796328</v>
      </c>
      <c r="AA50" s="83">
        <f t="shared" si="11"/>
        <v>133352.20874634688</v>
      </c>
      <c r="AB50" s="14"/>
    </row>
    <row r="51" spans="1:29" x14ac:dyDescent="0.25">
      <c r="A51" s="10" t="s">
        <v>14</v>
      </c>
      <c r="B51" s="58">
        <f t="shared" si="8"/>
        <v>4932.0619369138758</v>
      </c>
      <c r="C51" s="58">
        <f t="shared" si="8"/>
        <v>13841.029858283588</v>
      </c>
      <c r="D51" s="58">
        <f t="shared" si="8"/>
        <v>56393.341189334082</v>
      </c>
      <c r="E51" s="58">
        <f t="shared" si="8"/>
        <v>24827</v>
      </c>
      <c r="F51" s="58">
        <f t="shared" si="8"/>
        <v>6055.3796700000003</v>
      </c>
      <c r="G51" s="58">
        <f t="shared" si="8"/>
        <v>26361.071999999996</v>
      </c>
      <c r="H51" s="58">
        <f t="shared" si="8"/>
        <v>10470.307200000001</v>
      </c>
      <c r="I51" s="58">
        <f t="shared" si="8"/>
        <v>5386.2699999999995</v>
      </c>
      <c r="J51" s="59">
        <f t="shared" si="8"/>
        <v>18753.719999999998</v>
      </c>
      <c r="K51" s="83">
        <f t="shared" si="9"/>
        <v>167020.18185453152</v>
      </c>
      <c r="L51" s="14"/>
      <c r="Q51" s="10" t="s">
        <v>14</v>
      </c>
      <c r="R51" s="58">
        <f t="shared" si="10"/>
        <v>4932.0619369138758</v>
      </c>
      <c r="S51" s="58">
        <f t="shared" si="10"/>
        <v>13841.029858283588</v>
      </c>
      <c r="T51" s="58">
        <f t="shared" si="10"/>
        <v>56393.341189334082</v>
      </c>
      <c r="U51" s="58">
        <f t="shared" si="10"/>
        <v>24827</v>
      </c>
      <c r="V51" s="58">
        <f t="shared" si="10"/>
        <v>6055.3796700000003</v>
      </c>
      <c r="W51" s="58">
        <f t="shared" si="10"/>
        <v>26361.071999999996</v>
      </c>
      <c r="X51" s="58">
        <f t="shared" si="10"/>
        <v>10470.307200000001</v>
      </c>
      <c r="Y51" s="58">
        <f t="shared" si="10"/>
        <v>5386.2699999999995</v>
      </c>
      <c r="Z51" s="59">
        <f t="shared" si="10"/>
        <v>18753.719999999998</v>
      </c>
      <c r="AA51" s="83">
        <f t="shared" si="11"/>
        <v>167020.18185453152</v>
      </c>
      <c r="AB51" s="14"/>
    </row>
    <row r="52" spans="1:29" x14ac:dyDescent="0.25">
      <c r="A52" s="10" t="s">
        <v>15</v>
      </c>
      <c r="B52" s="58">
        <f t="shared" si="8"/>
        <v>5039.3593000000001</v>
      </c>
      <c r="C52" s="58">
        <f t="shared" si="8"/>
        <v>14147.024100000001</v>
      </c>
      <c r="D52" s="58">
        <f t="shared" si="8"/>
        <v>56391.75</v>
      </c>
      <c r="E52" s="58">
        <f t="shared" si="8"/>
        <v>24827</v>
      </c>
      <c r="F52" s="58">
        <f t="shared" si="8"/>
        <v>6055.3796700000003</v>
      </c>
      <c r="G52" s="58">
        <f t="shared" si="8"/>
        <v>26361.071999999996</v>
      </c>
      <c r="H52" s="58">
        <f t="shared" si="8"/>
        <v>10470.307200000001</v>
      </c>
      <c r="I52" s="58">
        <f t="shared" si="8"/>
        <v>5386.2699999999995</v>
      </c>
      <c r="J52" s="59">
        <f t="shared" si="8"/>
        <v>18753.719999999998</v>
      </c>
      <c r="K52" s="83">
        <f t="shared" si="9"/>
        <v>167431.88226999997</v>
      </c>
      <c r="L52" s="14"/>
      <c r="Q52" s="10" t="s">
        <v>15</v>
      </c>
      <c r="R52" s="58">
        <f t="shared" si="10"/>
        <v>5039.3593000000001</v>
      </c>
      <c r="S52" s="58">
        <f t="shared" si="10"/>
        <v>14147.024100000001</v>
      </c>
      <c r="T52" s="58">
        <f t="shared" si="10"/>
        <v>56391.75</v>
      </c>
      <c r="U52" s="58">
        <f t="shared" si="10"/>
        <v>24827</v>
      </c>
      <c r="V52" s="58">
        <f t="shared" si="10"/>
        <v>6055.3796700000003</v>
      </c>
      <c r="W52" s="58">
        <f t="shared" si="10"/>
        <v>26361.071999999996</v>
      </c>
      <c r="X52" s="58">
        <f t="shared" si="10"/>
        <v>10470.307200000001</v>
      </c>
      <c r="Y52" s="58">
        <f t="shared" si="10"/>
        <v>5386.2699999999995</v>
      </c>
      <c r="Z52" s="59">
        <f t="shared" si="10"/>
        <v>18753.719999999998</v>
      </c>
      <c r="AA52" s="83">
        <f t="shared" si="11"/>
        <v>167431.88226999997</v>
      </c>
      <c r="AB52" s="14"/>
    </row>
    <row r="53" spans="1:29" x14ac:dyDescent="0.25">
      <c r="A53" s="10" t="s">
        <v>16</v>
      </c>
      <c r="B53" s="58">
        <f t="shared" si="8"/>
        <v>4739.1678010287078</v>
      </c>
      <c r="C53" s="58">
        <f t="shared" si="8"/>
        <v>12662.019787154044</v>
      </c>
      <c r="D53" s="58">
        <f t="shared" si="8"/>
        <v>48256.105014108347</v>
      </c>
      <c r="E53" s="58">
        <f t="shared" si="8"/>
        <v>22751.366071428576</v>
      </c>
      <c r="F53" s="58">
        <f t="shared" si="8"/>
        <v>5385.2537482510716</v>
      </c>
      <c r="G53" s="58">
        <f t="shared" si="8"/>
        <v>22750.236538922156</v>
      </c>
      <c r="H53" s="58">
        <f t="shared" si="8"/>
        <v>9156.488867640277</v>
      </c>
      <c r="I53" s="58">
        <f t="shared" si="8"/>
        <v>4704.8743975903617</v>
      </c>
      <c r="J53" s="59">
        <f t="shared" si="8"/>
        <v>16167.850838760607</v>
      </c>
      <c r="K53" s="83">
        <f t="shared" si="9"/>
        <v>146573.36306488415</v>
      </c>
      <c r="L53" s="14"/>
      <c r="Q53" s="10" t="s">
        <v>16</v>
      </c>
      <c r="R53" s="58">
        <f t="shared" si="10"/>
        <v>4739.1678010287078</v>
      </c>
      <c r="S53" s="58">
        <f t="shared" si="10"/>
        <v>12662.019787154044</v>
      </c>
      <c r="T53" s="58">
        <f t="shared" si="10"/>
        <v>48256.105014108347</v>
      </c>
      <c r="U53" s="58">
        <f t="shared" si="10"/>
        <v>22751.366071428576</v>
      </c>
      <c r="V53" s="58">
        <f t="shared" si="10"/>
        <v>5385.2537482510716</v>
      </c>
      <c r="W53" s="58">
        <f t="shared" si="10"/>
        <v>22750.236538922156</v>
      </c>
      <c r="X53" s="58">
        <f t="shared" si="10"/>
        <v>9156.488867640277</v>
      </c>
      <c r="Y53" s="58">
        <f t="shared" si="10"/>
        <v>4704.8743975903617</v>
      </c>
      <c r="Z53" s="59">
        <f t="shared" si="10"/>
        <v>16167.850838760607</v>
      </c>
      <c r="AA53" s="83">
        <f t="shared" si="11"/>
        <v>146573.36306488415</v>
      </c>
      <c r="AB53" s="14"/>
    </row>
    <row r="54" spans="1:29" x14ac:dyDescent="0.25">
      <c r="A54" s="10" t="s">
        <v>17</v>
      </c>
      <c r="B54" s="58">
        <f t="shared" si="8"/>
        <v>5248.0380014425964</v>
      </c>
      <c r="C54" s="58">
        <f t="shared" si="8"/>
        <v>11596.809482326638</v>
      </c>
      <c r="D54" s="58">
        <f t="shared" si="8"/>
        <v>40084.499149266368</v>
      </c>
      <c r="E54" s="58">
        <f t="shared" si="8"/>
        <v>19819.281250000004</v>
      </c>
      <c r="F54" s="58">
        <f t="shared" si="8"/>
        <v>4550.6423729819517</v>
      </c>
      <c r="G54" s="58">
        <f t="shared" si="8"/>
        <v>18823.699616766466</v>
      </c>
      <c r="H54" s="58">
        <f t="shared" si="8"/>
        <v>7840.6585623366645</v>
      </c>
      <c r="I54" s="58">
        <f t="shared" si="8"/>
        <v>3882.8733534136545</v>
      </c>
      <c r="J54" s="59">
        <f t="shared" si="8"/>
        <v>13778.142553779357</v>
      </c>
      <c r="K54" s="83">
        <f t="shared" si="9"/>
        <v>125624.6443423137</v>
      </c>
      <c r="L54" s="14"/>
      <c r="Q54" s="10" t="s">
        <v>17</v>
      </c>
      <c r="R54" s="58">
        <f t="shared" si="10"/>
        <v>5248.0380014425964</v>
      </c>
      <c r="S54" s="58">
        <f t="shared" si="10"/>
        <v>11596.809482326638</v>
      </c>
      <c r="T54" s="58">
        <f t="shared" si="10"/>
        <v>40084.499149266368</v>
      </c>
      <c r="U54" s="58">
        <f t="shared" si="10"/>
        <v>19819.281250000004</v>
      </c>
      <c r="V54" s="58">
        <f t="shared" si="10"/>
        <v>4550.6423729819517</v>
      </c>
      <c r="W54" s="58">
        <f t="shared" si="10"/>
        <v>18823.699616766466</v>
      </c>
      <c r="X54" s="58">
        <f t="shared" si="10"/>
        <v>7840.6585623366645</v>
      </c>
      <c r="Y54" s="58">
        <f t="shared" si="10"/>
        <v>3882.8733534136545</v>
      </c>
      <c r="Z54" s="59">
        <f t="shared" si="10"/>
        <v>13778.142553779357</v>
      </c>
      <c r="AA54" s="83">
        <f t="shared" si="11"/>
        <v>125624.6443423137</v>
      </c>
      <c r="AB54" s="14"/>
    </row>
    <row r="55" spans="1:29" x14ac:dyDescent="0.25">
      <c r="A55" s="10" t="s">
        <v>18</v>
      </c>
      <c r="B55" s="58">
        <f t="shared" si="8"/>
        <v>5463.397653496294</v>
      </c>
      <c r="C55" s="58">
        <f t="shared" si="8"/>
        <v>12934.352907396278</v>
      </c>
      <c r="D55" s="58">
        <f t="shared" si="8"/>
        <v>42607.913274548526</v>
      </c>
      <c r="E55" s="58">
        <f t="shared" si="8"/>
        <v>19597.611607142859</v>
      </c>
      <c r="F55" s="58">
        <f t="shared" si="8"/>
        <v>5019.7305182062009</v>
      </c>
      <c r="G55" s="58">
        <f t="shared" si="8"/>
        <v>19573.490586826345</v>
      </c>
      <c r="H55" s="58">
        <f t="shared" si="8"/>
        <v>8391.9391489623376</v>
      </c>
      <c r="I55" s="58">
        <f t="shared" si="8"/>
        <v>4001.8471887550199</v>
      </c>
      <c r="J55" s="59">
        <f t="shared" si="8"/>
        <v>14056.962415630551</v>
      </c>
      <c r="K55" s="83">
        <f t="shared" si="9"/>
        <v>131647.24530096439</v>
      </c>
      <c r="L55" s="14"/>
      <c r="Q55" s="10" t="s">
        <v>18</v>
      </c>
      <c r="R55" s="58">
        <f t="shared" si="10"/>
        <v>5463.397653496294</v>
      </c>
      <c r="S55" s="58">
        <f t="shared" si="10"/>
        <v>12934.352907396278</v>
      </c>
      <c r="T55" s="58">
        <f t="shared" si="10"/>
        <v>42607.913274548526</v>
      </c>
      <c r="U55" s="58">
        <f t="shared" si="10"/>
        <v>19597.611607142859</v>
      </c>
      <c r="V55" s="58">
        <f t="shared" si="10"/>
        <v>5019.7305182062009</v>
      </c>
      <c r="W55" s="58">
        <f t="shared" si="10"/>
        <v>19573.490586826345</v>
      </c>
      <c r="X55" s="58">
        <f t="shared" si="10"/>
        <v>8391.9391489623376</v>
      </c>
      <c r="Y55" s="58">
        <f t="shared" si="10"/>
        <v>4001.8471887550199</v>
      </c>
      <c r="Z55" s="59">
        <f t="shared" si="10"/>
        <v>14056.962415630551</v>
      </c>
      <c r="AA55" s="83">
        <f t="shared" si="11"/>
        <v>131647.24530096439</v>
      </c>
      <c r="AB55" s="14"/>
    </row>
    <row r="56" spans="1:29" x14ac:dyDescent="0.25">
      <c r="A56" s="10" t="s">
        <v>19</v>
      </c>
      <c r="B56" s="58">
        <f t="shared" si="8"/>
        <v>5884.491945221399</v>
      </c>
      <c r="C56" s="58">
        <f t="shared" si="8"/>
        <v>14424.78986543029</v>
      </c>
      <c r="D56" s="58">
        <f t="shared" si="8"/>
        <v>47221.513709085775</v>
      </c>
      <c r="E56" s="58">
        <f t="shared" si="8"/>
        <v>22066.205357142859</v>
      </c>
      <c r="F56" s="58">
        <f t="shared" si="8"/>
        <v>5695.9484937892112</v>
      </c>
      <c r="G56" s="58">
        <f t="shared" si="8"/>
        <v>23519.758850299397</v>
      </c>
      <c r="H56" s="58">
        <f t="shared" si="8"/>
        <v>10129.27778601076</v>
      </c>
      <c r="I56" s="58">
        <f t="shared" si="8"/>
        <v>4964.4536746987951</v>
      </c>
      <c r="J56" s="59">
        <f t="shared" si="8"/>
        <v>17978.946224590487</v>
      </c>
      <c r="K56" s="83">
        <f t="shared" si="9"/>
        <v>151885.38590626896</v>
      </c>
      <c r="L56" s="14"/>
      <c r="Q56" s="10" t="s">
        <v>19</v>
      </c>
      <c r="R56" s="58">
        <f t="shared" si="10"/>
        <v>5884.491945221399</v>
      </c>
      <c r="S56" s="58">
        <f t="shared" si="10"/>
        <v>14424.78986543029</v>
      </c>
      <c r="T56" s="58">
        <f t="shared" si="10"/>
        <v>47221.513709085775</v>
      </c>
      <c r="U56" s="58">
        <f t="shared" si="10"/>
        <v>22066.205357142859</v>
      </c>
      <c r="V56" s="58">
        <f t="shared" si="10"/>
        <v>5695.9484937892112</v>
      </c>
      <c r="W56" s="58">
        <f t="shared" si="10"/>
        <v>23519.758850299397</v>
      </c>
      <c r="X56" s="58">
        <f t="shared" si="10"/>
        <v>10129.27778601076</v>
      </c>
      <c r="Y56" s="58">
        <f t="shared" si="10"/>
        <v>4964.4536746987951</v>
      </c>
      <c r="Z56" s="59">
        <f t="shared" si="10"/>
        <v>17978.946224590487</v>
      </c>
      <c r="AA56" s="83">
        <f t="shared" si="11"/>
        <v>151885.38590626896</v>
      </c>
      <c r="AB56" s="14"/>
    </row>
    <row r="57" spans="1:29" x14ac:dyDescent="0.25">
      <c r="A57" s="10" t="s">
        <v>20</v>
      </c>
      <c r="B57" s="58">
        <f t="shared" si="8"/>
        <v>6004.8046000000004</v>
      </c>
      <c r="C57" s="58">
        <f t="shared" si="8"/>
        <v>15005.565300000002</v>
      </c>
      <c r="D57" s="58">
        <f t="shared" si="8"/>
        <v>50625.810249717826</v>
      </c>
      <c r="E57" s="58">
        <f t="shared" si="8"/>
        <v>23144.325892857145</v>
      </c>
      <c r="F57" s="58">
        <f t="shared" si="8"/>
        <v>5994.4591316591886</v>
      </c>
      <c r="G57" s="58">
        <f t="shared" si="8"/>
        <v>24259.684149700599</v>
      </c>
      <c r="H57" s="58">
        <f t="shared" si="8"/>
        <v>10371.720525749424</v>
      </c>
      <c r="I57" s="58">
        <f t="shared" si="8"/>
        <v>4964.4536746987951</v>
      </c>
      <c r="J57" s="59">
        <f t="shared" si="8"/>
        <v>18214.586019340833</v>
      </c>
      <c r="K57" s="83">
        <f t="shared" si="9"/>
        <v>158585.40954372383</v>
      </c>
      <c r="L57" s="14"/>
      <c r="Q57" s="10" t="s">
        <v>20</v>
      </c>
      <c r="R57" s="58">
        <f t="shared" si="10"/>
        <v>6004.8046000000004</v>
      </c>
      <c r="S57" s="58">
        <f t="shared" si="10"/>
        <v>15005.565300000002</v>
      </c>
      <c r="T57" s="58">
        <f t="shared" si="10"/>
        <v>50625.810249717826</v>
      </c>
      <c r="U57" s="58">
        <f t="shared" si="10"/>
        <v>23144.325892857145</v>
      </c>
      <c r="V57" s="58">
        <f t="shared" si="10"/>
        <v>5994.4591316591886</v>
      </c>
      <c r="W57" s="58">
        <f t="shared" si="10"/>
        <v>24259.684149700599</v>
      </c>
      <c r="X57" s="58">
        <f t="shared" si="10"/>
        <v>10371.720525749424</v>
      </c>
      <c r="Y57" s="58">
        <f t="shared" si="10"/>
        <v>4964.4536746987951</v>
      </c>
      <c r="Z57" s="59">
        <f t="shared" si="10"/>
        <v>18214.586019340833</v>
      </c>
      <c r="AA57" s="83">
        <f t="shared" si="11"/>
        <v>158585.40954372383</v>
      </c>
      <c r="AB57" s="14"/>
    </row>
    <row r="58" spans="1:29" x14ac:dyDescent="0.25">
      <c r="A58" s="10" t="s">
        <v>21</v>
      </c>
      <c r="B58" s="58">
        <f t="shared" si="8"/>
        <v>5921.7888682027651</v>
      </c>
      <c r="C58" s="58">
        <f t="shared" si="8"/>
        <v>14841.672232289988</v>
      </c>
      <c r="D58" s="58">
        <f t="shared" si="8"/>
        <v>50625.49201185102</v>
      </c>
      <c r="E58" s="58">
        <f t="shared" si="8"/>
        <v>23144.325892857145</v>
      </c>
      <c r="F58" s="58">
        <f t="shared" si="8"/>
        <v>5994.4591316591886</v>
      </c>
      <c r="G58" s="58">
        <f t="shared" si="8"/>
        <v>24259.684149700599</v>
      </c>
      <c r="H58" s="58">
        <f t="shared" si="8"/>
        <v>10371.720525749424</v>
      </c>
      <c r="I58" s="58">
        <f t="shared" si="8"/>
        <v>4964.4536746987951</v>
      </c>
      <c r="J58" s="59">
        <f t="shared" si="8"/>
        <v>18214.586019340833</v>
      </c>
      <c r="K58" s="83">
        <f t="shared" si="9"/>
        <v>158338.18250634978</v>
      </c>
      <c r="L58" s="14"/>
      <c r="Q58" s="10" t="s">
        <v>21</v>
      </c>
      <c r="R58" s="58">
        <f t="shared" si="10"/>
        <v>5921.7888682027651</v>
      </c>
      <c r="S58" s="58">
        <f t="shared" si="10"/>
        <v>14841.672232289988</v>
      </c>
      <c r="T58" s="58">
        <f t="shared" si="10"/>
        <v>50625.49201185102</v>
      </c>
      <c r="U58" s="58">
        <f t="shared" si="10"/>
        <v>23144.325892857145</v>
      </c>
      <c r="V58" s="58">
        <f t="shared" si="10"/>
        <v>5994.4591316591886</v>
      </c>
      <c r="W58" s="58">
        <f t="shared" si="10"/>
        <v>24259.684149700599</v>
      </c>
      <c r="X58" s="58">
        <f t="shared" si="10"/>
        <v>10371.720525749424</v>
      </c>
      <c r="Y58" s="58">
        <f t="shared" si="10"/>
        <v>4964.4536746987951</v>
      </c>
      <c r="Z58" s="59">
        <f t="shared" si="10"/>
        <v>18214.586019340833</v>
      </c>
      <c r="AA58" s="83">
        <f>SUM($R58:$Z58)</f>
        <v>158338.18250634978</v>
      </c>
      <c r="AB58" s="14"/>
    </row>
    <row r="59" spans="1:29" x14ac:dyDescent="0.25">
      <c r="A59" s="10" t="s">
        <v>22</v>
      </c>
      <c r="B59" s="58">
        <f t="shared" si="8"/>
        <v>5464.6007800440793</v>
      </c>
      <c r="C59" s="58">
        <f t="shared" si="8"/>
        <v>13789.016757132385</v>
      </c>
      <c r="D59" s="58">
        <f t="shared" si="8"/>
        <v>45960.867439334084</v>
      </c>
      <c r="E59" s="58">
        <f t="shared" si="8"/>
        <v>21139.223214285714</v>
      </c>
      <c r="F59" s="58">
        <f t="shared" si="8"/>
        <v>5549.7392017712627</v>
      </c>
      <c r="G59" s="58">
        <f t="shared" si="8"/>
        <v>21615.684413173651</v>
      </c>
      <c r="H59" s="58">
        <f t="shared" si="8"/>
        <v>9155.4828811683328</v>
      </c>
      <c r="I59" s="58">
        <f t="shared" si="8"/>
        <v>4434.4793172690761</v>
      </c>
      <c r="J59" s="59">
        <f t="shared" si="8"/>
        <v>15489.306927175843</v>
      </c>
      <c r="K59" s="83">
        <f t="shared" si="9"/>
        <v>142598.40093135444</v>
      </c>
      <c r="L59" s="14"/>
      <c r="Q59" s="10" t="s">
        <v>22</v>
      </c>
      <c r="R59" s="58">
        <f t="shared" si="10"/>
        <v>5464.6007800440793</v>
      </c>
      <c r="S59" s="58">
        <f t="shared" si="10"/>
        <v>13789.016757132385</v>
      </c>
      <c r="T59" s="58">
        <f t="shared" si="10"/>
        <v>45960.867439334084</v>
      </c>
      <c r="U59" s="58">
        <f t="shared" si="10"/>
        <v>21139.223214285714</v>
      </c>
      <c r="V59" s="58">
        <f t="shared" si="10"/>
        <v>5549.7392017712627</v>
      </c>
      <c r="W59" s="58">
        <f t="shared" si="10"/>
        <v>21615.684413173651</v>
      </c>
      <c r="X59" s="58">
        <f t="shared" si="10"/>
        <v>9155.4828811683328</v>
      </c>
      <c r="Y59" s="58">
        <f t="shared" si="10"/>
        <v>4434.4793172690761</v>
      </c>
      <c r="Z59" s="59">
        <f t="shared" si="10"/>
        <v>15489.306927175843</v>
      </c>
      <c r="AA59" s="83">
        <f>SUM($R59:$Z59)</f>
        <v>142598.40093135444</v>
      </c>
      <c r="AB59" s="14"/>
    </row>
    <row r="61" spans="1:29" x14ac:dyDescent="0.25">
      <c r="A61" s="18" t="s">
        <v>105</v>
      </c>
      <c r="B61" s="68">
        <f>$B$17-MIN($K$34:$K$45)</f>
        <v>170916.10962190721</v>
      </c>
      <c r="C61" s="19"/>
      <c r="D61" s="19"/>
      <c r="E61" s="19"/>
      <c r="F61" s="19"/>
      <c r="G61" s="19"/>
      <c r="H61" s="19"/>
      <c r="I61" s="19"/>
      <c r="J61" s="19"/>
      <c r="L61" s="14"/>
      <c r="M61" s="14"/>
      <c r="O61" s="16"/>
      <c r="Q61" s="18" t="s">
        <v>105</v>
      </c>
      <c r="R61" s="68">
        <f>$B$17-MIN($AA$34:$AA$45)</f>
        <v>170916.10962190721</v>
      </c>
      <c r="S61" s="19"/>
      <c r="T61" s="19"/>
      <c r="U61" s="19"/>
      <c r="V61" s="19"/>
      <c r="W61" s="19"/>
      <c r="X61" s="19"/>
      <c r="Y61" s="19"/>
      <c r="Z61" s="19"/>
      <c r="AB61" s="14"/>
      <c r="AC61" s="14"/>
    </row>
    <row r="63" spans="1:29" x14ac:dyDescent="0.25">
      <c r="A63" s="1" t="s">
        <v>106</v>
      </c>
      <c r="B63" s="21" t="s">
        <v>36</v>
      </c>
      <c r="Q63" s="1" t="s">
        <v>106</v>
      </c>
      <c r="R63" s="21" t="s">
        <v>36</v>
      </c>
    </row>
    <row r="64" spans="1:29" x14ac:dyDescent="0.25">
      <c r="A64" s="10" t="s">
        <v>11</v>
      </c>
      <c r="B64" s="63">
        <f t="shared" ref="B64:B75" si="12">$B$61-K48</f>
        <v>48415.147682116251</v>
      </c>
      <c r="L64" s="14"/>
      <c r="M64" s="14"/>
      <c r="O64" s="16"/>
      <c r="Q64" s="10" t="s">
        <v>11</v>
      </c>
      <c r="R64" s="63">
        <f>$R$61-AA48</f>
        <v>48415.147682116251</v>
      </c>
      <c r="AB64" s="14"/>
      <c r="AC64" s="14"/>
    </row>
    <row r="65" spans="1:29" x14ac:dyDescent="0.25">
      <c r="A65" s="10" t="s">
        <v>12</v>
      </c>
      <c r="B65" s="58">
        <f t="shared" si="12"/>
        <v>50221.268847173167</v>
      </c>
      <c r="L65" s="14"/>
      <c r="M65" s="14"/>
      <c r="O65" s="16"/>
      <c r="Q65" s="10" t="s">
        <v>12</v>
      </c>
      <c r="R65" s="63">
        <f t="shared" ref="R65:R74" si="13">$R$61-AA49</f>
        <v>50221.268847173167</v>
      </c>
      <c r="AB65" s="14"/>
      <c r="AC65" s="14"/>
    </row>
    <row r="66" spans="1:29" x14ac:dyDescent="0.25">
      <c r="A66" s="10" t="s">
        <v>13</v>
      </c>
      <c r="B66" s="58">
        <f t="shared" si="12"/>
        <v>37563.900875560328</v>
      </c>
      <c r="L66" s="14"/>
      <c r="M66" s="14"/>
      <c r="O66" s="16"/>
      <c r="Q66" s="10" t="s">
        <v>13</v>
      </c>
      <c r="R66" s="63">
        <f t="shared" si="13"/>
        <v>37563.900875560328</v>
      </c>
      <c r="AB66" s="14"/>
      <c r="AC66" s="14"/>
    </row>
    <row r="67" spans="1:29" x14ac:dyDescent="0.25">
      <c r="A67" s="10" t="s">
        <v>14</v>
      </c>
      <c r="B67" s="58">
        <f t="shared" si="12"/>
        <v>3895.9277673756878</v>
      </c>
      <c r="L67" s="14"/>
      <c r="M67" s="14"/>
      <c r="O67" s="16"/>
      <c r="Q67" s="10" t="s">
        <v>14</v>
      </c>
      <c r="R67" s="63">
        <f>$R$61-AA51</f>
        <v>3895.9277673756878</v>
      </c>
      <c r="AB67" s="14"/>
      <c r="AC67" s="14"/>
    </row>
    <row r="68" spans="1:29" x14ac:dyDescent="0.25">
      <c r="A68" s="10" t="s">
        <v>15</v>
      </c>
      <c r="B68" s="58">
        <f t="shared" si="12"/>
        <v>3484.2273519072332</v>
      </c>
      <c r="L68" s="14"/>
      <c r="M68" s="14"/>
      <c r="O68" s="16"/>
      <c r="Q68" s="10" t="s">
        <v>15</v>
      </c>
      <c r="R68" s="63">
        <f t="shared" si="13"/>
        <v>3484.2273519072332</v>
      </c>
      <c r="AB68" s="14"/>
      <c r="AC68" s="14"/>
    </row>
    <row r="69" spans="1:29" x14ac:dyDescent="0.25">
      <c r="A69" s="10" t="s">
        <v>16</v>
      </c>
      <c r="B69" s="58">
        <f t="shared" si="12"/>
        <v>24342.746557023056</v>
      </c>
      <c r="L69" s="14"/>
      <c r="M69" s="14"/>
      <c r="O69" s="16"/>
      <c r="Q69" s="10" t="s">
        <v>16</v>
      </c>
      <c r="R69" s="63">
        <f t="shared" si="13"/>
        <v>24342.746557023056</v>
      </c>
      <c r="AB69" s="14"/>
      <c r="AC69" s="14"/>
    </row>
    <row r="70" spans="1:29" x14ac:dyDescent="0.25">
      <c r="A70" s="10" t="s">
        <v>17</v>
      </c>
      <c r="B70" s="58">
        <f t="shared" si="12"/>
        <v>45291.465279593511</v>
      </c>
      <c r="L70" s="14"/>
      <c r="M70" s="14"/>
      <c r="O70" s="16"/>
      <c r="Q70" s="10" t="s">
        <v>17</v>
      </c>
      <c r="R70" s="63">
        <f>$R$61-AA54</f>
        <v>45291.465279593511</v>
      </c>
      <c r="AB70" s="14"/>
      <c r="AC70" s="14"/>
    </row>
    <row r="71" spans="1:29" x14ac:dyDescent="0.25">
      <c r="A71" s="10" t="s">
        <v>18</v>
      </c>
      <c r="B71" s="58">
        <f t="shared" si="12"/>
        <v>39268.864320942812</v>
      </c>
      <c r="L71" s="14"/>
      <c r="M71" s="14"/>
      <c r="O71" s="16"/>
      <c r="Q71" s="10" t="s">
        <v>18</v>
      </c>
      <c r="R71" s="63">
        <f t="shared" si="13"/>
        <v>39268.864320942812</v>
      </c>
      <c r="AB71" s="14"/>
      <c r="AC71" s="14"/>
    </row>
    <row r="72" spans="1:29" x14ac:dyDescent="0.25">
      <c r="A72" s="10" t="s">
        <v>19</v>
      </c>
      <c r="B72" s="58">
        <f t="shared" si="12"/>
        <v>19030.723715638247</v>
      </c>
      <c r="L72" s="14"/>
      <c r="M72" s="14"/>
      <c r="O72" s="16"/>
      <c r="Q72" s="10" t="s">
        <v>19</v>
      </c>
      <c r="R72" s="63">
        <f t="shared" si="13"/>
        <v>19030.723715638247</v>
      </c>
      <c r="AB72" s="14"/>
      <c r="AC72" s="14"/>
    </row>
    <row r="73" spans="1:29" x14ac:dyDescent="0.25">
      <c r="A73" s="10" t="s">
        <v>20</v>
      </c>
      <c r="B73" s="58">
        <f t="shared" si="12"/>
        <v>12330.700078183378</v>
      </c>
      <c r="L73" s="14"/>
      <c r="M73" s="14"/>
      <c r="O73" s="16"/>
      <c r="Q73" s="10" t="s">
        <v>20</v>
      </c>
      <c r="R73" s="63">
        <f t="shared" si="13"/>
        <v>12330.700078183378</v>
      </c>
      <c r="AB73" s="14"/>
      <c r="AC73" s="14"/>
    </row>
    <row r="74" spans="1:29" x14ac:dyDescent="0.25">
      <c r="A74" s="10" t="s">
        <v>21</v>
      </c>
      <c r="B74" s="58">
        <f t="shared" si="12"/>
        <v>12577.927115557424</v>
      </c>
      <c r="Q74" s="10" t="s">
        <v>21</v>
      </c>
      <c r="R74" s="63">
        <f t="shared" si="13"/>
        <v>12577.927115557424</v>
      </c>
      <c r="AB74" s="14"/>
      <c r="AC74" s="14"/>
    </row>
    <row r="75" spans="1:29" x14ac:dyDescent="0.25">
      <c r="A75" s="10" t="s">
        <v>22</v>
      </c>
      <c r="B75" s="58">
        <f t="shared" si="12"/>
        <v>28317.708690552769</v>
      </c>
      <c r="L75" s="14"/>
      <c r="M75" s="14"/>
      <c r="O75" s="16"/>
      <c r="Q75" s="10" t="s">
        <v>22</v>
      </c>
      <c r="R75" s="63">
        <f>$R$61-AA59</f>
        <v>28317.708690552769</v>
      </c>
      <c r="AB75" s="14"/>
      <c r="AC75" s="14"/>
    </row>
    <row r="76" spans="1:29" x14ac:dyDescent="0.25">
      <c r="A76" s="13" t="s">
        <v>37</v>
      </c>
      <c r="B76" s="69">
        <f>SUM($B$64:$B$75)/$B$61</f>
        <v>1.9000000000000006</v>
      </c>
      <c r="Q76" s="13" t="s">
        <v>37</v>
      </c>
      <c r="R76" s="69">
        <f>SUM($R$64:$R$75)/$R$61</f>
        <v>1.9000000000000006</v>
      </c>
    </row>
    <row r="78" spans="1:29" x14ac:dyDescent="0.25">
      <c r="A78" s="1" t="s">
        <v>107</v>
      </c>
      <c r="B78" s="62">
        <f>(SUM($B$64:$B$75)-$D$79*$B$61)/(12-$D$79)</f>
        <v>1.1526269487815329E-11</v>
      </c>
      <c r="D78" s="1" t="s">
        <v>39</v>
      </c>
      <c r="Q78" s="1" t="s">
        <v>107</v>
      </c>
      <c r="R78" s="62">
        <f>(SUM($R$64:$R$75)-$T$79*$R$61)/(12-$T$79)</f>
        <v>1.1526269487815329E-11</v>
      </c>
      <c r="T78" s="1" t="s">
        <v>39</v>
      </c>
    </row>
    <row r="79" spans="1:29" x14ac:dyDescent="0.25">
      <c r="A79" s="1" t="s">
        <v>38</v>
      </c>
      <c r="D79" s="70">
        <f>'【メインAX】調整係数(太陽光)'!D79</f>
        <v>1.9</v>
      </c>
      <c r="Q79" s="1" t="s">
        <v>38</v>
      </c>
      <c r="T79" s="70">
        <f>'【メインAX】調整係数(太陽光)'!T79</f>
        <v>1.9</v>
      </c>
    </row>
    <row r="80" spans="1:29" ht="16.5" thickBot="1" x14ac:dyDescent="0.3"/>
    <row r="81" spans="1:22" ht="16.5" thickBot="1" x14ac:dyDescent="0.3">
      <c r="A81" s="1" t="s">
        <v>108</v>
      </c>
      <c r="B81" s="65">
        <f>(MIN($K$34:$K$45)+$B$78)*1000</f>
        <v>1.1526269487815328E-8</v>
      </c>
      <c r="Q81" s="1" t="s">
        <v>108</v>
      </c>
      <c r="R81" s="65">
        <f>(MIN($AA$34:$AA$45)+$R$78)*1000</f>
        <v>1.1526269487815328E-8</v>
      </c>
      <c r="V81" s="14"/>
    </row>
    <row r="82" spans="1:22" ht="16.5" thickBot="1" x14ac:dyDescent="0.3"/>
    <row r="83" spans="1:22" ht="16.5" thickBot="1" x14ac:dyDescent="0.3">
      <c r="A83" s="1" t="s">
        <v>109</v>
      </c>
      <c r="B83" s="60" t="e">
        <f>B81/'【調達AX】入力(風力)'!E15</f>
        <v>#DIV/0!</v>
      </c>
      <c r="Q83" s="1" t="s">
        <v>109</v>
      </c>
      <c r="R83" s="60" t="e">
        <f>R81/'入力(風力)'!U15</f>
        <v>#DIV/0!</v>
      </c>
      <c r="S83" s="1" t="s">
        <v>77</v>
      </c>
    </row>
  </sheetData>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401D-8F05-4C26-969B-52BCA615B7AE}">
  <sheetPr codeName="Sheet9">
    <tabColor theme="0" tint="-0.499984740745262"/>
    <pageSetUpPr fitToPage="1"/>
  </sheetPr>
  <dimension ref="A1:Z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9"/>
      <c r="L8" s="108"/>
      <c r="M8" s="235" t="str">
        <f>'記載例（合計）'!$M$11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102" t="s">
        <v>2</v>
      </c>
      <c r="R9" s="35"/>
      <c r="S9" s="35"/>
      <c r="T9" s="35"/>
      <c r="U9" s="35"/>
      <c r="V9" s="35"/>
      <c r="W9" s="35"/>
      <c r="X9" s="35"/>
      <c r="Y9" s="35"/>
      <c r="Z9" s="35"/>
    </row>
    <row r="10" spans="1:26" ht="24" customHeight="1" x14ac:dyDescent="0.25">
      <c r="A10" s="165" t="s">
        <v>3</v>
      </c>
      <c r="B10" s="165"/>
      <c r="C10" s="165"/>
      <c r="D10" s="169"/>
      <c r="E10" s="232">
        <v>0</v>
      </c>
      <c r="F10" s="233"/>
      <c r="G10" s="233"/>
      <c r="H10" s="233"/>
      <c r="I10" s="233"/>
      <c r="J10" s="233"/>
      <c r="K10" s="233"/>
      <c r="L10" s="233"/>
      <c r="M10" s="233"/>
      <c r="N10" s="233"/>
      <c r="O10" s="233"/>
      <c r="P10" s="234"/>
      <c r="Q10" s="89"/>
      <c r="R10" s="35"/>
      <c r="S10" s="35"/>
      <c r="T10" s="35"/>
      <c r="U10" s="35"/>
      <c r="V10" s="35"/>
      <c r="W10" s="35"/>
      <c r="X10" s="35"/>
      <c r="Y10" s="35"/>
      <c r="Z10" s="35"/>
    </row>
    <row r="11" spans="1:26" ht="30" customHeight="1" x14ac:dyDescent="0.25">
      <c r="A11" s="164" t="s">
        <v>4</v>
      </c>
      <c r="B11" s="164"/>
      <c r="C11" s="164"/>
      <c r="D11" s="173"/>
      <c r="E11" s="228" t="s">
        <v>163</v>
      </c>
      <c r="F11" s="229"/>
      <c r="G11" s="229"/>
      <c r="H11" s="229"/>
      <c r="I11" s="229"/>
      <c r="J11" s="229"/>
      <c r="K11" s="229"/>
      <c r="L11" s="229"/>
      <c r="M11" s="229"/>
      <c r="N11" s="229"/>
      <c r="O11" s="229"/>
      <c r="P11" s="230"/>
      <c r="Q11" s="89"/>
      <c r="R11" s="35"/>
      <c r="S11" s="35"/>
      <c r="T11" s="35"/>
      <c r="U11" s="35"/>
      <c r="V11" s="35"/>
      <c r="W11" s="35"/>
      <c r="X11" s="35"/>
      <c r="Y11" s="35"/>
      <c r="Z11" s="35"/>
    </row>
    <row r="12" spans="1:26" ht="24" customHeight="1" x14ac:dyDescent="0.25">
      <c r="A12" s="165" t="s">
        <v>5</v>
      </c>
      <c r="B12" s="165"/>
      <c r="C12" s="165"/>
      <c r="D12" s="169"/>
      <c r="E12" s="228" t="s">
        <v>164</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28" t="s">
        <v>165</v>
      </c>
      <c r="F13" s="229"/>
      <c r="G13" s="229"/>
      <c r="H13" s="229"/>
      <c r="I13" s="229"/>
      <c r="J13" s="229"/>
      <c r="K13" s="229"/>
      <c r="L13" s="229"/>
      <c r="M13" s="229"/>
      <c r="N13" s="229"/>
      <c r="O13" s="229"/>
      <c r="P13" s="230"/>
      <c r="Q13" s="89"/>
      <c r="R13" s="35"/>
      <c r="S13" s="35"/>
      <c r="T13" s="35"/>
      <c r="U13" s="35"/>
      <c r="V13" s="35"/>
      <c r="W13" s="35"/>
      <c r="X13" s="35"/>
      <c r="Y13" s="35"/>
      <c r="Z13" s="35"/>
    </row>
    <row r="14" spans="1:26" ht="24" customHeight="1" x14ac:dyDescent="0.25">
      <c r="A14" s="165" t="s">
        <v>7</v>
      </c>
      <c r="B14" s="165"/>
      <c r="C14" s="165"/>
      <c r="D14" s="169"/>
      <c r="E14" s="216">
        <v>150000</v>
      </c>
      <c r="F14" s="217"/>
      <c r="G14" s="217"/>
      <c r="H14" s="217"/>
      <c r="I14" s="217"/>
      <c r="J14" s="217"/>
      <c r="K14" s="217"/>
      <c r="L14" s="217"/>
      <c r="M14" s="217"/>
      <c r="N14" s="217"/>
      <c r="O14" s="217"/>
      <c r="P14" s="218"/>
      <c r="Q14" s="90" t="s">
        <v>23</v>
      </c>
      <c r="R14" s="35"/>
      <c r="S14" s="35"/>
      <c r="T14" s="35"/>
      <c r="U14" s="35"/>
      <c r="V14" s="35"/>
      <c r="W14" s="35"/>
      <c r="X14" s="35"/>
      <c r="Y14" s="35"/>
      <c r="Z14" s="35"/>
    </row>
    <row r="15" spans="1:26" ht="40.15" customHeight="1" x14ac:dyDescent="0.25">
      <c r="A15" s="162" t="s">
        <v>172</v>
      </c>
      <c r="B15" s="163"/>
      <c r="C15" s="163"/>
      <c r="D15" s="231"/>
      <c r="E15" s="216">
        <v>100000</v>
      </c>
      <c r="F15" s="217"/>
      <c r="G15" s="217"/>
      <c r="H15" s="217"/>
      <c r="I15" s="217"/>
      <c r="J15" s="217"/>
      <c r="K15" s="217"/>
      <c r="L15" s="217"/>
      <c r="M15" s="217"/>
      <c r="N15" s="217"/>
      <c r="O15" s="217"/>
      <c r="P15" s="218"/>
      <c r="Q15" s="93" t="s">
        <v>23</v>
      </c>
      <c r="R15" s="35"/>
      <c r="S15" s="35"/>
      <c r="T15" s="35"/>
      <c r="U15" s="35"/>
      <c r="V15" s="35"/>
      <c r="W15" s="35"/>
      <c r="X15" s="35"/>
      <c r="Y15" s="35"/>
      <c r="Z15" s="35"/>
    </row>
    <row r="16" spans="1:26" ht="36.6" customHeight="1" thickBot="1" x14ac:dyDescent="0.3">
      <c r="A16" s="164" t="s">
        <v>132</v>
      </c>
      <c r="B16" s="165"/>
      <c r="C16" s="165"/>
      <c r="D16" s="169"/>
      <c r="E16" s="213">
        <v>3.8907959967627949E-2</v>
      </c>
      <c r="F16" s="214"/>
      <c r="G16" s="214"/>
      <c r="H16" s="214"/>
      <c r="I16" s="214"/>
      <c r="J16" s="214"/>
      <c r="K16" s="214"/>
      <c r="L16" s="214"/>
      <c r="M16" s="214"/>
      <c r="N16" s="214"/>
      <c r="O16" s="214"/>
      <c r="P16" s="215"/>
      <c r="Q16" s="93" t="s">
        <v>134</v>
      </c>
      <c r="R16" s="35"/>
      <c r="S16" s="35"/>
      <c r="T16" s="35"/>
      <c r="U16" s="35"/>
      <c r="V16" s="35"/>
      <c r="W16" s="35"/>
      <c r="X16" s="35"/>
      <c r="Y16" s="35"/>
      <c r="Z16" s="35"/>
    </row>
    <row r="17" spans="1:26" ht="24" customHeight="1" x14ac:dyDescent="0.25">
      <c r="A17" s="164" t="s">
        <v>133</v>
      </c>
      <c r="B17" s="165"/>
      <c r="C17" s="165"/>
      <c r="D17" s="165"/>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35"/>
      <c r="S17" s="35"/>
      <c r="T17" s="35"/>
      <c r="U17" s="35"/>
      <c r="V17" s="35"/>
      <c r="W17" s="35"/>
      <c r="X17" s="35"/>
      <c r="Y17" s="35"/>
      <c r="Z17" s="35"/>
    </row>
    <row r="18" spans="1:26" ht="24" customHeight="1" thickBot="1" x14ac:dyDescent="0.3">
      <c r="A18" s="165"/>
      <c r="B18" s="165"/>
      <c r="C18" s="165"/>
      <c r="D18" s="165"/>
      <c r="E18" s="113">
        <v>1.2142600650463761E-2</v>
      </c>
      <c r="F18" s="113">
        <v>3.7828330290400392E-2</v>
      </c>
      <c r="G18" s="113">
        <v>6.4898635830027335E-2</v>
      </c>
      <c r="H18" s="113">
        <v>9.0640911938341839E-2</v>
      </c>
      <c r="I18" s="113">
        <v>9.1073735238599157E-2</v>
      </c>
      <c r="J18" s="113">
        <v>4.1116201553973442E-2</v>
      </c>
      <c r="K18" s="113">
        <v>6.9769827108486096E-3</v>
      </c>
      <c r="L18" s="113">
        <v>5.9511484115288768E-3</v>
      </c>
      <c r="M18" s="113">
        <v>5.438518987742562E-3</v>
      </c>
      <c r="N18" s="113">
        <v>1.1499157976160098E-2</v>
      </c>
      <c r="O18" s="113">
        <v>1.3789516971117648E-2</v>
      </c>
      <c r="P18" s="113">
        <v>1.1614655113282447E-2</v>
      </c>
      <c r="Q18" s="78" t="s">
        <v>134</v>
      </c>
      <c r="R18" s="35"/>
      <c r="S18" s="35"/>
      <c r="T18" s="35"/>
      <c r="U18" s="35"/>
      <c r="V18" s="35"/>
      <c r="W18" s="35"/>
      <c r="X18" s="35"/>
      <c r="Y18" s="35"/>
      <c r="Z18" s="35"/>
    </row>
    <row r="19" spans="1:26"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25">
      <c r="A20" s="165"/>
      <c r="B20" s="165"/>
      <c r="C20" s="165"/>
      <c r="D20" s="169"/>
      <c r="E20" s="123">
        <v>441</v>
      </c>
      <c r="F20" s="124">
        <v>1636</v>
      </c>
      <c r="G20" s="124">
        <v>1862</v>
      </c>
      <c r="H20" s="124">
        <v>2376</v>
      </c>
      <c r="I20" s="124">
        <v>2745</v>
      </c>
      <c r="J20" s="124">
        <v>1703</v>
      </c>
      <c r="K20" s="124">
        <v>1030</v>
      </c>
      <c r="L20" s="124">
        <v>40</v>
      </c>
      <c r="M20" s="124">
        <v>396</v>
      </c>
      <c r="N20" s="124">
        <v>508</v>
      </c>
      <c r="O20" s="124">
        <v>282</v>
      </c>
      <c r="P20" s="125">
        <v>227</v>
      </c>
      <c r="Q20" s="93" t="s">
        <v>23</v>
      </c>
      <c r="R20" s="35"/>
      <c r="S20" s="35"/>
      <c r="T20" s="35"/>
      <c r="U20" s="35"/>
      <c r="V20" s="35"/>
      <c r="W20" s="35"/>
      <c r="X20" s="35"/>
      <c r="Y20" s="35"/>
      <c r="Z20" s="35"/>
    </row>
    <row r="21" spans="1:26" ht="36.75" customHeight="1" x14ac:dyDescent="0.25">
      <c r="A21" s="164" t="s">
        <v>145</v>
      </c>
      <c r="B21" s="165"/>
      <c r="C21" s="165"/>
      <c r="D21" s="169"/>
      <c r="E21" s="216">
        <v>1312</v>
      </c>
      <c r="F21" s="217"/>
      <c r="G21" s="217"/>
      <c r="H21" s="217"/>
      <c r="I21" s="217"/>
      <c r="J21" s="217"/>
      <c r="K21" s="217"/>
      <c r="L21" s="217"/>
      <c r="M21" s="217"/>
      <c r="N21" s="217"/>
      <c r="O21" s="217"/>
      <c r="P21" s="218"/>
      <c r="Q21" s="93" t="s">
        <v>23</v>
      </c>
      <c r="R21" s="35"/>
      <c r="S21" s="35"/>
      <c r="T21" s="35"/>
      <c r="U21" s="35"/>
      <c r="V21" s="35"/>
      <c r="W21" s="35"/>
      <c r="X21" s="35"/>
      <c r="Y21" s="35"/>
      <c r="Z21" s="35"/>
    </row>
    <row r="22" spans="1:26" ht="24" customHeight="1" x14ac:dyDescent="0.25">
      <c r="A22" s="164" t="s">
        <v>135</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25">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
      <c r="A24" s="164" t="s">
        <v>136</v>
      </c>
      <c r="B24" s="165"/>
      <c r="C24" s="165"/>
      <c r="D24" s="169"/>
      <c r="E24" s="219">
        <v>656</v>
      </c>
      <c r="F24" s="220"/>
      <c r="G24" s="220"/>
      <c r="H24" s="220"/>
      <c r="I24" s="220"/>
      <c r="J24" s="220"/>
      <c r="K24" s="220"/>
      <c r="L24" s="220"/>
      <c r="M24" s="220"/>
      <c r="N24" s="220"/>
      <c r="O24" s="220"/>
      <c r="P24" s="221"/>
      <c r="Q24" s="93" t="s">
        <v>23</v>
      </c>
      <c r="R24" s="35"/>
      <c r="S24" s="35"/>
      <c r="T24" s="35"/>
      <c r="U24" s="35"/>
      <c r="V24" s="35"/>
      <c r="W24" s="35"/>
      <c r="X24" s="35"/>
      <c r="Y24" s="35"/>
      <c r="Z24" s="35"/>
    </row>
    <row r="25" spans="1:26" s="147" customFormat="1" ht="36.6" customHeight="1" x14ac:dyDescent="0.25">
      <c r="A25" s="157" t="s">
        <v>173</v>
      </c>
      <c r="B25" s="158"/>
      <c r="C25" s="158"/>
      <c r="D25" s="158"/>
      <c r="E25" s="225">
        <v>150000</v>
      </c>
      <c r="F25" s="226"/>
      <c r="G25" s="226"/>
      <c r="H25" s="226"/>
      <c r="I25" s="226"/>
      <c r="J25" s="226"/>
      <c r="K25" s="226"/>
      <c r="L25" s="226"/>
      <c r="M25" s="226"/>
      <c r="N25" s="226"/>
      <c r="O25" s="226"/>
      <c r="P25" s="227"/>
      <c r="Q25" s="93" t="s">
        <v>23</v>
      </c>
      <c r="R25" s="35"/>
      <c r="S25" s="35"/>
      <c r="T25" s="35"/>
      <c r="U25" s="35"/>
      <c r="V25" s="35"/>
      <c r="W25" s="35"/>
      <c r="X25" s="35"/>
      <c r="Y25" s="35"/>
      <c r="Z25" s="35"/>
    </row>
    <row r="26" spans="1:26" ht="36.6" customHeight="1" x14ac:dyDescent="0.25">
      <c r="A26" s="173" t="s">
        <v>166</v>
      </c>
      <c r="B26" s="174"/>
      <c r="C26" s="174"/>
      <c r="D26" s="175"/>
      <c r="E26" s="222">
        <v>100000</v>
      </c>
      <c r="F26" s="223"/>
      <c r="G26" s="223"/>
      <c r="H26" s="223"/>
      <c r="I26" s="223"/>
      <c r="J26" s="223"/>
      <c r="K26" s="223"/>
      <c r="L26" s="223"/>
      <c r="M26" s="223"/>
      <c r="N26" s="223"/>
      <c r="O26" s="223"/>
      <c r="P26" s="224"/>
      <c r="Q26" s="78" t="s">
        <v>23</v>
      </c>
      <c r="R26" s="35"/>
      <c r="S26" s="110"/>
      <c r="T26" s="35"/>
      <c r="U26" s="35"/>
      <c r="V26" s="35"/>
      <c r="W26" s="35"/>
      <c r="X26" s="35"/>
      <c r="Y26" s="35"/>
      <c r="Z26" s="35"/>
    </row>
    <row r="27" spans="1:26" ht="36.6" customHeight="1" x14ac:dyDescent="0.25">
      <c r="A27" s="164" t="s">
        <v>147</v>
      </c>
      <c r="B27" s="165"/>
      <c r="C27" s="165"/>
      <c r="D27" s="165"/>
      <c r="E27" s="210">
        <v>4.0898299313405266E-2</v>
      </c>
      <c r="F27" s="211"/>
      <c r="G27" s="211"/>
      <c r="H27" s="211"/>
      <c r="I27" s="211"/>
      <c r="J27" s="211"/>
      <c r="K27" s="211"/>
      <c r="L27" s="211"/>
      <c r="M27" s="211"/>
      <c r="N27" s="211"/>
      <c r="O27" s="211"/>
      <c r="P27" s="212"/>
      <c r="Q27" s="23" t="s">
        <v>80</v>
      </c>
      <c r="R27" s="35"/>
      <c r="S27" s="35"/>
      <c r="T27" s="35"/>
      <c r="U27" s="35"/>
      <c r="V27" s="35"/>
      <c r="W27" s="35"/>
      <c r="X27" s="35"/>
      <c r="Y27" s="35"/>
      <c r="Z27" s="35"/>
    </row>
    <row r="28" spans="1:26" ht="24" customHeight="1" x14ac:dyDescent="0.25">
      <c r="A28" s="164" t="s">
        <v>148</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25">
      <c r="A29" s="165"/>
      <c r="B29" s="165"/>
      <c r="C29" s="165"/>
      <c r="D29" s="165"/>
      <c r="E29" s="42">
        <v>1.6727427428826092E-2</v>
      </c>
      <c r="F29" s="42">
        <v>4.4798746843773635E-2</v>
      </c>
      <c r="G29" s="42">
        <v>6.2439344315454365E-2</v>
      </c>
      <c r="H29" s="42">
        <v>8.4820368855084705E-2</v>
      </c>
      <c r="I29" s="42">
        <v>8.5757915265218088E-2</v>
      </c>
      <c r="J29" s="42">
        <v>6.0130202830313048E-2</v>
      </c>
      <c r="K29" s="42">
        <v>1.0128344656657505E-2</v>
      </c>
      <c r="L29" s="42">
        <v>5.4107190670705718E-3</v>
      </c>
      <c r="M29" s="42">
        <v>7.1713880796520644E-3</v>
      </c>
      <c r="N29" s="42">
        <v>1.235872550565208E-2</v>
      </c>
      <c r="O29" s="42">
        <v>1.0304294446710978E-2</v>
      </c>
      <c r="P29" s="42">
        <v>8.998250726494423E-3</v>
      </c>
      <c r="Q29" s="23" t="s">
        <v>80</v>
      </c>
      <c r="R29" s="35"/>
      <c r="S29" s="35"/>
      <c r="T29" s="35"/>
      <c r="U29" s="35"/>
      <c r="V29" s="35"/>
      <c r="W29" s="35"/>
      <c r="X29" s="35"/>
      <c r="Y29" s="35"/>
      <c r="Z29" s="35"/>
    </row>
    <row r="30" spans="1:26" ht="24" customHeight="1" x14ac:dyDescent="0.25">
      <c r="A30" s="164" t="s">
        <v>141</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25">
      <c r="A31" s="165"/>
      <c r="B31" s="165"/>
      <c r="C31" s="165"/>
      <c r="D31" s="165"/>
      <c r="E31" s="126">
        <v>836.37137144130463</v>
      </c>
      <c r="F31" s="126">
        <v>2239.9373421886817</v>
      </c>
      <c r="G31" s="126">
        <v>3121.9672157727182</v>
      </c>
      <c r="H31" s="126">
        <v>4241.0184427542354</v>
      </c>
      <c r="I31" s="126">
        <v>4287.8957632609045</v>
      </c>
      <c r="J31" s="126">
        <v>3006.5101415156523</v>
      </c>
      <c r="K31" s="126">
        <v>506.41723283287519</v>
      </c>
      <c r="L31" s="126">
        <v>270.53595335352861</v>
      </c>
      <c r="M31" s="126">
        <v>358.56940398260321</v>
      </c>
      <c r="N31" s="126">
        <v>617.93627528260402</v>
      </c>
      <c r="O31" s="126">
        <v>515.21472233554891</v>
      </c>
      <c r="P31" s="126">
        <v>449.91253632472115</v>
      </c>
      <c r="Q31" s="23" t="s">
        <v>23</v>
      </c>
      <c r="R31" s="35"/>
      <c r="S31" s="35"/>
      <c r="T31" s="35"/>
      <c r="U31" s="35"/>
      <c r="V31" s="35"/>
      <c r="W31" s="35"/>
      <c r="X31" s="35"/>
      <c r="Y31" s="35"/>
      <c r="Z31" s="35"/>
    </row>
    <row r="32" spans="1:26" ht="44.45" customHeight="1" x14ac:dyDescent="0.25">
      <c r="A32" s="164" t="s">
        <v>142</v>
      </c>
      <c r="B32" s="165"/>
      <c r="C32" s="165"/>
      <c r="D32" s="165"/>
      <c r="E32" s="207">
        <v>2701</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 customHeight="1" x14ac:dyDescent="0.25">
      <c r="A34" s="163"/>
      <c r="B34" s="163"/>
      <c r="C34" s="163"/>
      <c r="D34" s="163"/>
      <c r="E34" s="127">
        <v>10000</v>
      </c>
      <c r="F34" s="127">
        <v>10000</v>
      </c>
      <c r="G34" s="127">
        <v>10000</v>
      </c>
      <c r="H34" s="127">
        <v>10000</v>
      </c>
      <c r="I34" s="127">
        <v>10000</v>
      </c>
      <c r="J34" s="127">
        <v>10000</v>
      </c>
      <c r="K34" s="127">
        <v>10000</v>
      </c>
      <c r="L34" s="127">
        <v>10000</v>
      </c>
      <c r="M34" s="127">
        <v>10000</v>
      </c>
      <c r="N34" s="127">
        <v>10000</v>
      </c>
      <c r="O34" s="127">
        <v>10000</v>
      </c>
      <c r="P34" s="127">
        <v>10000</v>
      </c>
      <c r="Q34" s="78" t="s">
        <v>23</v>
      </c>
      <c r="R34" s="35"/>
      <c r="S34" s="35"/>
      <c r="T34" s="35"/>
      <c r="U34" s="35"/>
      <c r="V34" s="35"/>
      <c r="W34" s="35"/>
      <c r="X34" s="35"/>
      <c r="Y34" s="35"/>
      <c r="Z34" s="35"/>
    </row>
    <row r="35" spans="1:26" ht="24" customHeight="1" x14ac:dyDescent="0.25">
      <c r="A35" s="164"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25">
      <c r="A36" s="165"/>
      <c r="B36" s="165"/>
      <c r="C36" s="165"/>
      <c r="D36" s="165"/>
      <c r="E36" s="126">
        <v>836</v>
      </c>
      <c r="F36" s="126">
        <v>1792</v>
      </c>
      <c r="G36" s="126">
        <v>1873</v>
      </c>
      <c r="H36" s="126">
        <v>4241</v>
      </c>
      <c r="I36" s="126">
        <v>3430</v>
      </c>
      <c r="J36" s="126">
        <v>1804</v>
      </c>
      <c r="K36" s="126">
        <v>506</v>
      </c>
      <c r="L36" s="126">
        <v>216</v>
      </c>
      <c r="M36" s="126">
        <v>215</v>
      </c>
      <c r="N36" s="126">
        <v>618</v>
      </c>
      <c r="O36" s="126">
        <v>412</v>
      </c>
      <c r="P36" s="126">
        <v>270</v>
      </c>
      <c r="Q36" s="23" t="s">
        <v>23</v>
      </c>
      <c r="R36" s="35"/>
      <c r="S36" s="35"/>
      <c r="T36" s="35"/>
      <c r="U36" s="35"/>
      <c r="V36" s="35"/>
      <c r="W36" s="35"/>
      <c r="X36" s="35"/>
      <c r="Y36" s="35"/>
      <c r="Z36" s="111"/>
    </row>
    <row r="37" spans="1:26" ht="43.9" customHeight="1" x14ac:dyDescent="0.25">
      <c r="A37" s="164" t="s">
        <v>150</v>
      </c>
      <c r="B37" s="165"/>
      <c r="C37" s="165"/>
      <c r="D37" s="165"/>
      <c r="E37" s="204">
        <v>1636</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69</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155</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45A9zWCJOnl8ReTejcyyGns8FufUrX3LQTD6/JXEr+U/OtUSURVlQedD41AtrmUKZT1jwQCfRzxvX5TGqsvW2Q==" saltValue="Xd1VvbBv0Nff6JjAGsJoWA==" spinCount="100000" sheet="1" objects="1" scenarios="1"/>
  <dataConsolidate/>
  <mergeCells count="41">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37:D37"/>
    <mergeCell ref="E37:P37"/>
    <mergeCell ref="A28:D29"/>
    <mergeCell ref="A30:D31"/>
    <mergeCell ref="A32:D32"/>
    <mergeCell ref="E32:P32"/>
    <mergeCell ref="A33:D34"/>
    <mergeCell ref="A35:D36"/>
  </mergeCells>
  <phoneticPr fontId="2"/>
  <conditionalFormatting sqref="E37:P37">
    <cfRule type="cellIs" dxfId="42" priority="2" operator="greaterThan">
      <formula>$E$32</formula>
    </cfRule>
  </conditionalFormatting>
  <conditionalFormatting sqref="E34:P34">
    <cfRule type="cellIs" dxfId="41"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7485316F-13DB-4971-9A83-88D0DDB0C9D4}">
      <formula1>$E$26</formula1>
    </dataValidation>
    <dataValidation type="whole" allowBlank="1" showInputMessage="1" showErrorMessage="1" error="期待容量以下の整数値で入力してください" sqref="E37:P37" xr:uid="{49B1288E-705F-4078-A75D-A909A744C7A5}">
      <formula1>0</formula1>
      <formula2>E32</formula2>
    </dataValidation>
    <dataValidation type="whole" operator="lessThanOrEqual" allowBlank="1" showInputMessage="1" showErrorMessage="1" error="送電可能電力以下の整数値で入力してください" sqref="F34:P34" xr:uid="{D12C68F7-8528-4845-89B2-80CE315A6C3E}">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F639F-843B-4EB4-9552-DADAAD9ED44A}">
  <sheetPr codeName="Sheet20">
    <tabColor theme="8" tint="0.59999389629810485"/>
  </sheetPr>
  <dimension ref="A1:AE83"/>
  <sheetViews>
    <sheetView zoomScale="80" zoomScaleNormal="80" workbookViewId="0">
      <selection activeCell="E10" sqref="E10:P11"/>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4.875" style="1" customWidth="1"/>
    <col min="19" max="26" width="11.5" style="1" customWidth="1"/>
    <col min="27" max="27" width="17.1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104</v>
      </c>
    </row>
    <row r="4" spans="1:13" x14ac:dyDescent="0.25">
      <c r="A4" s="10" t="s">
        <v>11</v>
      </c>
      <c r="B4" s="67">
        <f>'【メインAX】調整係数(太陽光)'!B4</f>
        <v>4802.8811787617715</v>
      </c>
      <c r="C4" s="67">
        <f>'【メインAX】調整係数(太陽光)'!C4</f>
        <v>11581.410133682746</v>
      </c>
      <c r="D4" s="67">
        <f>'【メインAX】調整係数(太陽光)'!D4</f>
        <v>40837.662100733636</v>
      </c>
      <c r="E4" s="67">
        <f>'【メインAX】調整係数(太陽光)'!E4</f>
        <v>18821.767857142859</v>
      </c>
      <c r="F4" s="67">
        <f>'【メインAX】調整係数(太陽光)'!F4</f>
        <v>4702.9437188339807</v>
      </c>
      <c r="G4" s="67">
        <f>'【メインAX】調整係数(太陽光)'!G4</f>
        <v>17856.863892215566</v>
      </c>
      <c r="H4" s="67">
        <f>'【メインAX】調整係数(太陽光)'!H4</f>
        <v>7477.4974459646428</v>
      </c>
      <c r="I4" s="67">
        <f>'【メインAX】調整係数(太陽光)'!I4</f>
        <v>3742.2679116465865</v>
      </c>
      <c r="J4" s="67">
        <f>'【メインAX】調整係数(太陽光)'!J4</f>
        <v>12677.667700809157</v>
      </c>
    </row>
    <row r="5" spans="1:13" x14ac:dyDescent="0.25">
      <c r="A5" s="10" t="s">
        <v>12</v>
      </c>
      <c r="B5" s="67">
        <f>'【メインAX】調整係数(太陽光)'!B5</f>
        <v>4345.6930906030857</v>
      </c>
      <c r="C5" s="67">
        <f>'【メインAX】調整係数(太陽光)'!C5</f>
        <v>10791.643538945902</v>
      </c>
      <c r="D5" s="67">
        <f>'【メインAX】調整係数(太陽光)'!D5</f>
        <v>39525.567375846498</v>
      </c>
      <c r="E5" s="67">
        <f>'【メインAX】調整係数(太陽光)'!E5</f>
        <v>19013.209821428576</v>
      </c>
      <c r="F5" s="67">
        <f>'【メインAX】調整係数(太陽光)'!F5</f>
        <v>4471.4456731388964</v>
      </c>
      <c r="G5" s="67">
        <f>'【メインAX】調整係数(太陽光)'!G5</f>
        <v>18379.744437125744</v>
      </c>
      <c r="H5" s="67">
        <f>'【メインAX】調整係数(太陽光)'!H5</f>
        <v>7529.8087425057656</v>
      </c>
      <c r="I5" s="67">
        <f>'【メインAX】調整係数(太陽光)'!I5</f>
        <v>3763.8995180722891</v>
      </c>
      <c r="J5" s="67">
        <f>'【メインAX】調整係数(太陽光)'!J5</f>
        <v>12873.828577067297</v>
      </c>
    </row>
    <row r="6" spans="1:13" x14ac:dyDescent="0.25">
      <c r="A6" s="10" t="s">
        <v>13</v>
      </c>
      <c r="B6" s="67">
        <f>'【メインAX】調整係数(太陽光)'!B6</f>
        <v>4368.5524950110203</v>
      </c>
      <c r="C6" s="67">
        <f>'【メインAX】調整係数(太陽光)'!C6</f>
        <v>11635.307853936374</v>
      </c>
      <c r="D6" s="67">
        <f>'【メインAX】調整係数(太陽光)'!D6</f>
        <v>43680.905282167041</v>
      </c>
      <c r="E6" s="67">
        <f>'【メインAX】調整係数(太陽光)'!E6</f>
        <v>20494.366071428572</v>
      </c>
      <c r="F6" s="67">
        <f>'【メインAX】調整係数(太陽光)'!F6</f>
        <v>4910.0735491927408</v>
      </c>
      <c r="G6" s="67">
        <f>'【メインAX】調整係数(太陽光)'!G6</f>
        <v>21063.206856287423</v>
      </c>
      <c r="H6" s="67">
        <f>'【メインAX】調整係数(太陽光)'!H6</f>
        <v>8264.1788670253663</v>
      </c>
      <c r="I6" s="67">
        <f>'【メインAX】調整係数(太陽光)'!I6</f>
        <v>4293.8738755020076</v>
      </c>
      <c r="J6" s="67">
        <f>'【メインAX】調整係数(太陽光)'!J6</f>
        <v>14641.743895796328</v>
      </c>
    </row>
    <row r="7" spans="1:13" x14ac:dyDescent="0.25">
      <c r="A7" s="10" t="s">
        <v>14</v>
      </c>
      <c r="B7" s="67">
        <f>'【メインAX】調整係数(太陽光)'!B7</f>
        <v>4932.0619369138758</v>
      </c>
      <c r="C7" s="67">
        <f>'【メインAX】調整係数(太陽光)'!C7</f>
        <v>13841.029858283588</v>
      </c>
      <c r="D7" s="67">
        <f>'【メインAX】調整係数(太陽光)'!D7</f>
        <v>56393.341189334082</v>
      </c>
      <c r="E7" s="67">
        <f>'【メインAX】調整係数(太陽光)'!E7</f>
        <v>24827</v>
      </c>
      <c r="F7" s="67">
        <f>'【メインAX】調整係数(太陽光)'!F7</f>
        <v>6055.3796700000003</v>
      </c>
      <c r="G7" s="67">
        <f>'【メインAX】調整係数(太陽光)'!G7</f>
        <v>26361.071999999996</v>
      </c>
      <c r="H7" s="67">
        <f>'【メインAX】調整係数(太陽光)'!H7</f>
        <v>10470.307200000001</v>
      </c>
      <c r="I7" s="67">
        <f>'【メインAX】調整係数(太陽光)'!I7</f>
        <v>5386.2699999999995</v>
      </c>
      <c r="J7" s="67">
        <f>'【メインAX】調整係数(太陽光)'!J7</f>
        <v>18753.719999999998</v>
      </c>
    </row>
    <row r="8" spans="1:13" x14ac:dyDescent="0.25">
      <c r="A8" s="10" t="s">
        <v>15</v>
      </c>
      <c r="B8" s="67">
        <f>'【メインAX】調整係数(太陽光)'!B8</f>
        <v>5039.3593000000001</v>
      </c>
      <c r="C8" s="67">
        <f>'【メインAX】調整係数(太陽光)'!C8</f>
        <v>14147.024100000001</v>
      </c>
      <c r="D8" s="67">
        <f>'【メインAX】調整係数(太陽光)'!D8</f>
        <v>56391.75</v>
      </c>
      <c r="E8" s="67">
        <f>'【メインAX】調整係数(太陽光)'!E8</f>
        <v>24827</v>
      </c>
      <c r="F8" s="67">
        <f>'【メインAX】調整係数(太陽光)'!F8</f>
        <v>6055.3796700000003</v>
      </c>
      <c r="G8" s="67">
        <f>'【メインAX】調整係数(太陽光)'!G8</f>
        <v>26361.071999999996</v>
      </c>
      <c r="H8" s="67">
        <f>'【メインAX】調整係数(太陽光)'!H8</f>
        <v>10470.307200000001</v>
      </c>
      <c r="I8" s="67">
        <f>'【メインAX】調整係数(太陽光)'!I8</f>
        <v>5386.2699999999995</v>
      </c>
      <c r="J8" s="67">
        <f>'【メインAX】調整係数(太陽光)'!J8</f>
        <v>18753.719999999998</v>
      </c>
    </row>
    <row r="9" spans="1:13" x14ac:dyDescent="0.25">
      <c r="A9" s="10" t="s">
        <v>16</v>
      </c>
      <c r="B9" s="67">
        <f>'【メインAX】調整係数(太陽光)'!B9</f>
        <v>4739.1678010287078</v>
      </c>
      <c r="C9" s="67">
        <f>'【メインAX】調整係数(太陽光)'!C9</f>
        <v>12662.019787154044</v>
      </c>
      <c r="D9" s="67">
        <f>'【メインAX】調整係数(太陽光)'!D9</f>
        <v>48256.105014108347</v>
      </c>
      <c r="E9" s="67">
        <f>'【メインAX】調整係数(太陽光)'!E9</f>
        <v>22751.366071428576</v>
      </c>
      <c r="F9" s="67">
        <f>'【メインAX】調整係数(太陽光)'!F9</f>
        <v>5385.2537482510716</v>
      </c>
      <c r="G9" s="67">
        <f>'【メインAX】調整係数(太陽光)'!G9</f>
        <v>22750.236538922156</v>
      </c>
      <c r="H9" s="67">
        <f>'【メインAX】調整係数(太陽光)'!H9</f>
        <v>9156.488867640277</v>
      </c>
      <c r="I9" s="67">
        <f>'【メインAX】調整係数(太陽光)'!I9</f>
        <v>4704.8743975903617</v>
      </c>
      <c r="J9" s="67">
        <f>'【メインAX】調整係数(太陽光)'!J9</f>
        <v>16167.850838760607</v>
      </c>
    </row>
    <row r="10" spans="1:13" x14ac:dyDescent="0.25">
      <c r="A10" s="10" t="s">
        <v>17</v>
      </c>
      <c r="B10" s="67">
        <f>'【メインAX】調整係数(太陽光)'!B10</f>
        <v>5248.0380014425964</v>
      </c>
      <c r="C10" s="67">
        <f>'【メインAX】調整係数(太陽光)'!C10</f>
        <v>11596.809482326638</v>
      </c>
      <c r="D10" s="67">
        <f>'【メインAX】調整係数(太陽光)'!D10</f>
        <v>40084.499149266368</v>
      </c>
      <c r="E10" s="67">
        <f>'【メインAX】調整係数(太陽光)'!E10</f>
        <v>19819.281250000004</v>
      </c>
      <c r="F10" s="67">
        <f>'【メインAX】調整係数(太陽光)'!F10</f>
        <v>4550.6423729819517</v>
      </c>
      <c r="G10" s="67">
        <f>'【メインAX】調整係数(太陽光)'!G10</f>
        <v>18823.699616766466</v>
      </c>
      <c r="H10" s="67">
        <f>'【メインAX】調整係数(太陽光)'!H10</f>
        <v>7840.6585623366645</v>
      </c>
      <c r="I10" s="67">
        <f>'【メインAX】調整係数(太陽光)'!I10</f>
        <v>3882.8733534136545</v>
      </c>
      <c r="J10" s="67">
        <f>'【メインAX】調整係数(太陽光)'!J10</f>
        <v>13778.142553779357</v>
      </c>
    </row>
    <row r="11" spans="1:13" x14ac:dyDescent="0.25">
      <c r="A11" s="10" t="s">
        <v>18</v>
      </c>
      <c r="B11" s="67">
        <f>'【メインAX】調整係数(太陽光)'!B11</f>
        <v>5463.397653496294</v>
      </c>
      <c r="C11" s="67">
        <f>'【メインAX】調整係数(太陽光)'!C11</f>
        <v>12934.352907396278</v>
      </c>
      <c r="D11" s="67">
        <f>'【メインAX】調整係数(太陽光)'!D11</f>
        <v>42607.913274548526</v>
      </c>
      <c r="E11" s="67">
        <f>'【メインAX】調整係数(太陽光)'!E11</f>
        <v>19597.611607142859</v>
      </c>
      <c r="F11" s="67">
        <f>'【メインAX】調整係数(太陽光)'!F11</f>
        <v>5019.7305182062009</v>
      </c>
      <c r="G11" s="67">
        <f>'【メインAX】調整係数(太陽光)'!G11</f>
        <v>19573.490586826345</v>
      </c>
      <c r="H11" s="67">
        <f>'【メインAX】調整係数(太陽光)'!H11</f>
        <v>8391.9391489623376</v>
      </c>
      <c r="I11" s="67">
        <f>'【メインAX】調整係数(太陽光)'!I11</f>
        <v>4001.8471887550199</v>
      </c>
      <c r="J11" s="67">
        <f>'【メインAX】調整係数(太陽光)'!J11</f>
        <v>14056.962415630551</v>
      </c>
    </row>
    <row r="12" spans="1:13" x14ac:dyDescent="0.25">
      <c r="A12" s="10" t="s">
        <v>19</v>
      </c>
      <c r="B12" s="67">
        <f>'【メインAX】調整係数(太陽光)'!B12</f>
        <v>5884.491945221399</v>
      </c>
      <c r="C12" s="67">
        <f>'【メインAX】調整係数(太陽光)'!C12</f>
        <v>14424.78986543029</v>
      </c>
      <c r="D12" s="67">
        <f>'【メインAX】調整係数(太陽光)'!D12</f>
        <v>47221.513709085775</v>
      </c>
      <c r="E12" s="67">
        <f>'【メインAX】調整係数(太陽光)'!E12</f>
        <v>22066.205357142859</v>
      </c>
      <c r="F12" s="67">
        <f>'【メインAX】調整係数(太陽光)'!F12</f>
        <v>5695.9484937892112</v>
      </c>
      <c r="G12" s="67">
        <f>'【メインAX】調整係数(太陽光)'!G12</f>
        <v>23519.758850299397</v>
      </c>
      <c r="H12" s="67">
        <f>'【メインAX】調整係数(太陽光)'!H12</f>
        <v>10129.27778601076</v>
      </c>
      <c r="I12" s="67">
        <f>'【メインAX】調整係数(太陽光)'!I12</f>
        <v>4964.4536746987951</v>
      </c>
      <c r="J12" s="67">
        <f>'【メインAX】調整係数(太陽光)'!J12</f>
        <v>17978.946224590487</v>
      </c>
    </row>
    <row r="13" spans="1:13" x14ac:dyDescent="0.25">
      <c r="A13" s="10" t="s">
        <v>20</v>
      </c>
      <c r="B13" s="67">
        <f>'【メインAX】調整係数(太陽光)'!B13</f>
        <v>6004.8046000000004</v>
      </c>
      <c r="C13" s="67">
        <f>'【メインAX】調整係数(太陽光)'!C13</f>
        <v>15005.565300000002</v>
      </c>
      <c r="D13" s="67">
        <f>'【メインAX】調整係数(太陽光)'!D13</f>
        <v>50625.810249717826</v>
      </c>
      <c r="E13" s="67">
        <f>'【メインAX】調整係数(太陽光)'!E13</f>
        <v>23144.325892857145</v>
      </c>
      <c r="F13" s="67">
        <f>'【メインAX】調整係数(太陽光)'!F13</f>
        <v>5994.4591316591886</v>
      </c>
      <c r="G13" s="67">
        <f>'【メインAX】調整係数(太陽光)'!G13</f>
        <v>24259.684149700599</v>
      </c>
      <c r="H13" s="67">
        <f>'【メインAX】調整係数(太陽光)'!H13</f>
        <v>10371.720525749424</v>
      </c>
      <c r="I13" s="67">
        <f>'【メインAX】調整係数(太陽光)'!I13</f>
        <v>4964.4536746987951</v>
      </c>
      <c r="J13" s="67">
        <f>'【メインAX】調整係数(太陽光)'!J13</f>
        <v>18214.586019340833</v>
      </c>
    </row>
    <row r="14" spans="1:13" x14ac:dyDescent="0.25">
      <c r="A14" s="10" t="s">
        <v>21</v>
      </c>
      <c r="B14" s="67">
        <f>'【メインAX】調整係数(太陽光)'!B14</f>
        <v>5921.7888682027651</v>
      </c>
      <c r="C14" s="67">
        <f>'【メインAX】調整係数(太陽光)'!C14</f>
        <v>14841.672232289988</v>
      </c>
      <c r="D14" s="67">
        <f>'【メインAX】調整係数(太陽光)'!D14</f>
        <v>50625.49201185102</v>
      </c>
      <c r="E14" s="67">
        <f>'【メインAX】調整係数(太陽光)'!E14</f>
        <v>23144.325892857145</v>
      </c>
      <c r="F14" s="67">
        <f>'【メインAX】調整係数(太陽光)'!F14</f>
        <v>5994.4591316591886</v>
      </c>
      <c r="G14" s="67">
        <f>'【メインAX】調整係数(太陽光)'!G14</f>
        <v>24259.684149700599</v>
      </c>
      <c r="H14" s="67">
        <f>'【メインAX】調整係数(太陽光)'!H14</f>
        <v>10371.720525749424</v>
      </c>
      <c r="I14" s="67">
        <f>'【メインAX】調整係数(太陽光)'!I14</f>
        <v>4964.4536746987951</v>
      </c>
      <c r="J14" s="67">
        <f>'【メインAX】調整係数(太陽光)'!J14</f>
        <v>18214.586019340833</v>
      </c>
    </row>
    <row r="15" spans="1:13" x14ac:dyDescent="0.25">
      <c r="A15" s="10" t="s">
        <v>22</v>
      </c>
      <c r="B15" s="67">
        <f>'【メインAX】調整係数(太陽光)'!B15</f>
        <v>5464.6007800440793</v>
      </c>
      <c r="C15" s="67">
        <f>'【メインAX】調整係数(太陽光)'!C15</f>
        <v>13789.016757132385</v>
      </c>
      <c r="D15" s="67">
        <f>'【メインAX】調整係数(太陽光)'!D15</f>
        <v>45960.867439334084</v>
      </c>
      <c r="E15" s="67">
        <f>'【メインAX】調整係数(太陽光)'!E15</f>
        <v>21139.223214285714</v>
      </c>
      <c r="F15" s="67">
        <f>'【メインAX】調整係数(太陽光)'!F15</f>
        <v>5549.7392017712627</v>
      </c>
      <c r="G15" s="67">
        <f>'【メインAX】調整係数(太陽光)'!G15</f>
        <v>21615.684413173651</v>
      </c>
      <c r="H15" s="67">
        <f>'【メインAX】調整係数(太陽光)'!H15</f>
        <v>9155.4828811683328</v>
      </c>
      <c r="I15" s="67">
        <f>'【メインAX】調整係数(太陽光)'!I15</f>
        <v>4434.4793172690761</v>
      </c>
      <c r="J15" s="67">
        <f>'【メインAX】調整係数(太陽光)'!J15</f>
        <v>15489.306927175843</v>
      </c>
    </row>
    <row r="16" spans="1:13" x14ac:dyDescent="0.25">
      <c r="B16" s="2"/>
      <c r="C16" s="2"/>
      <c r="D16" s="2"/>
      <c r="E16" s="2"/>
      <c r="F16" s="2"/>
      <c r="G16" s="2"/>
      <c r="H16" s="2"/>
      <c r="I16" s="2"/>
      <c r="J16" s="2"/>
      <c r="K16" s="2"/>
    </row>
    <row r="17" spans="1:30" x14ac:dyDescent="0.25">
      <c r="A17" s="1" t="s">
        <v>43</v>
      </c>
      <c r="B17" s="71">
        <f>'【メインAX】調整係数(太陽光)'!B17</f>
        <v>170916.10962190721</v>
      </c>
      <c r="C17" s="2"/>
      <c r="D17" s="2"/>
      <c r="E17" s="2"/>
      <c r="F17" s="2"/>
      <c r="G17" s="2"/>
      <c r="H17" s="2"/>
      <c r="I17" s="2"/>
      <c r="J17" s="2"/>
      <c r="K17" s="2"/>
    </row>
    <row r="18" spans="1:30" x14ac:dyDescent="0.25">
      <c r="L18" s="12"/>
    </row>
    <row r="19" spans="1:30" x14ac:dyDescent="0.25">
      <c r="A19" s="1" t="s">
        <v>112</v>
      </c>
      <c r="B19" s="18" t="s">
        <v>46</v>
      </c>
      <c r="C19" s="10"/>
      <c r="D19" s="10"/>
      <c r="E19" s="10"/>
      <c r="F19" s="10"/>
      <c r="G19" s="10"/>
      <c r="H19" s="10"/>
      <c r="I19" s="10"/>
      <c r="J19" s="10"/>
      <c r="K19" s="10"/>
      <c r="N19" s="1" t="s">
        <v>65</v>
      </c>
    </row>
    <row r="20" spans="1:30" x14ac:dyDescent="0.25">
      <c r="A20" s="10" t="s">
        <v>11</v>
      </c>
      <c r="B20" s="53">
        <v>0.41977306838294109</v>
      </c>
      <c r="C20" s="53">
        <v>0.69418413135849266</v>
      </c>
      <c r="D20" s="53">
        <v>0.59251724592123167</v>
      </c>
      <c r="E20" s="53">
        <v>0.51024488265847945</v>
      </c>
      <c r="F20" s="53">
        <v>0.71839653701295447</v>
      </c>
      <c r="G20" s="53">
        <v>0.5203716511169848</v>
      </c>
      <c r="H20" s="53">
        <v>0.47196597485194636</v>
      </c>
      <c r="I20" s="53">
        <v>0.45495995409151285</v>
      </c>
      <c r="J20" s="53">
        <v>0.30061902259507695</v>
      </c>
      <c r="N20" s="66" t="e">
        <f>HLOOKUP('入力(水力)'!$E$13,$B$2:$J$31,ROW()-1,0)</f>
        <v>#N/A</v>
      </c>
    </row>
    <row r="21" spans="1:30" x14ac:dyDescent="0.25">
      <c r="A21" s="10" t="s">
        <v>12</v>
      </c>
      <c r="B21" s="53">
        <v>0.69101983860834493</v>
      </c>
      <c r="C21" s="53">
        <v>0.66602951937358024</v>
      </c>
      <c r="D21" s="53">
        <v>0.66307256164197526</v>
      </c>
      <c r="E21" s="53">
        <v>0.52643931293475055</v>
      </c>
      <c r="F21" s="53">
        <v>0.72817452173563901</v>
      </c>
      <c r="G21" s="53">
        <v>0.58403987417345848</v>
      </c>
      <c r="H21" s="53">
        <v>0.37218550368023096</v>
      </c>
      <c r="I21" s="53">
        <v>0.47182730127970218</v>
      </c>
      <c r="J21" s="53">
        <v>0.31583868275576737</v>
      </c>
      <c r="N21" s="66" t="e">
        <f>HLOOKUP('入力(水力)'!$E$13,$B$2:$J$31,ROW()-1,0)</f>
        <v>#N/A</v>
      </c>
    </row>
    <row r="22" spans="1:30" x14ac:dyDescent="0.25">
      <c r="A22" s="10" t="s">
        <v>13</v>
      </c>
      <c r="B22" s="53">
        <v>0.56416212570247037</v>
      </c>
      <c r="C22" s="53">
        <v>0.50023063558940994</v>
      </c>
      <c r="D22" s="53">
        <v>0.59856367034693703</v>
      </c>
      <c r="E22" s="53">
        <v>0.48387069212319866</v>
      </c>
      <c r="F22" s="53">
        <v>0.58366197273739295</v>
      </c>
      <c r="G22" s="53">
        <v>0.56441318750795433</v>
      </c>
      <c r="H22" s="53">
        <v>0.35185012184059988</v>
      </c>
      <c r="I22" s="53">
        <v>0.53658966382334194</v>
      </c>
      <c r="J22" s="53">
        <v>0.40463535682436597</v>
      </c>
      <c r="N22" s="66" t="e">
        <f>HLOOKUP('入力(水力)'!$E$13,$B$2:$J$31,ROW()-1,0)</f>
        <v>#N/A</v>
      </c>
    </row>
    <row r="23" spans="1:30" x14ac:dyDescent="0.25">
      <c r="A23" s="10" t="s">
        <v>14</v>
      </c>
      <c r="B23" s="53">
        <v>0.42122130014391296</v>
      </c>
      <c r="C23" s="53">
        <v>0.46712457673550734</v>
      </c>
      <c r="D23" s="53">
        <v>0.56585344292667628</v>
      </c>
      <c r="E23" s="53">
        <v>0.52769745535824075</v>
      </c>
      <c r="F23" s="53">
        <v>0.59638563974291481</v>
      </c>
      <c r="G23" s="53">
        <v>0.59812334372964138</v>
      </c>
      <c r="H23" s="53">
        <v>0.42889739456826292</v>
      </c>
      <c r="I23" s="53">
        <v>0.57783299581785541</v>
      </c>
      <c r="J23" s="53">
        <v>0.48084744672560786</v>
      </c>
      <c r="N23" s="66" t="e">
        <f>HLOOKUP('入力(水力)'!$E$13,$B$2:$J$31,ROW()-1,0)</f>
        <v>#N/A</v>
      </c>
    </row>
    <row r="24" spans="1:30" x14ac:dyDescent="0.25">
      <c r="A24" s="10" t="s">
        <v>15</v>
      </c>
      <c r="B24" s="53">
        <v>0.44890356609580911</v>
      </c>
      <c r="C24" s="53">
        <v>0.39889071600955056</v>
      </c>
      <c r="D24" s="53">
        <v>0.53305633844096212</v>
      </c>
      <c r="E24" s="53">
        <v>0.45037228490515185</v>
      </c>
      <c r="F24" s="53">
        <v>0.46347411540781341</v>
      </c>
      <c r="G24" s="53">
        <v>0.47929459385415957</v>
      </c>
      <c r="H24" s="53">
        <v>0.33542439429732979</v>
      </c>
      <c r="I24" s="53">
        <v>0.51562221961792742</v>
      </c>
      <c r="J24" s="53">
        <v>0.40970236110659697</v>
      </c>
      <c r="N24" s="66" t="e">
        <f>HLOOKUP('入力(水力)'!$E$13,$B$2:$J$31,ROW()-1,0)</f>
        <v>#N/A</v>
      </c>
    </row>
    <row r="25" spans="1:30" x14ac:dyDescent="0.25">
      <c r="A25" s="10" t="s">
        <v>16</v>
      </c>
      <c r="B25" s="53">
        <v>0.37691774600004241</v>
      </c>
      <c r="C25" s="53">
        <v>0.37753937335330762</v>
      </c>
      <c r="D25" s="53">
        <v>0.51865637449179869</v>
      </c>
      <c r="E25" s="53">
        <v>0.44977781614154572</v>
      </c>
      <c r="F25" s="53">
        <v>0.41563869347675891</v>
      </c>
      <c r="G25" s="53">
        <v>0.43230080556164896</v>
      </c>
      <c r="H25" s="53">
        <v>0.34504889557012897</v>
      </c>
      <c r="I25" s="53">
        <v>0.49740960378151489</v>
      </c>
      <c r="J25" s="53">
        <v>0.39816336768490906</v>
      </c>
      <c r="N25" s="66" t="e">
        <f>HLOOKUP('入力(水力)'!$E$13,$B$2:$J$31,ROW()-1,0)</f>
        <v>#N/A</v>
      </c>
    </row>
    <row r="26" spans="1:30" x14ac:dyDescent="0.25">
      <c r="A26" s="10" t="s">
        <v>17</v>
      </c>
      <c r="B26" s="53">
        <v>0.35670088459714544</v>
      </c>
      <c r="C26" s="53">
        <v>0.30578514977800725</v>
      </c>
      <c r="D26" s="53">
        <v>0.46817742861158773</v>
      </c>
      <c r="E26" s="53">
        <v>0.38809453220799334</v>
      </c>
      <c r="F26" s="53">
        <v>0.35386731451165093</v>
      </c>
      <c r="G26" s="53">
        <v>0.32690811057178221</v>
      </c>
      <c r="H26" s="53">
        <v>0.25475973280896591</v>
      </c>
      <c r="I26" s="53">
        <v>0.37969645055835205</v>
      </c>
      <c r="J26" s="53">
        <v>0.28842156741233071</v>
      </c>
      <c r="N26" s="66" t="e">
        <f>HLOOKUP('入力(水力)'!$E$13,$B$2:$J$31,ROW()-1,0)</f>
        <v>#N/A</v>
      </c>
    </row>
    <row r="27" spans="1:30" x14ac:dyDescent="0.25">
      <c r="A27" s="10" t="s">
        <v>18</v>
      </c>
      <c r="B27" s="53">
        <v>0.34588614793754086</v>
      </c>
      <c r="C27" s="53">
        <v>0.42666237194476025</v>
      </c>
      <c r="D27" s="53">
        <v>0.42277002878296949</v>
      </c>
      <c r="E27" s="53">
        <v>0.3356747905037164</v>
      </c>
      <c r="F27" s="53">
        <v>0.3889282046815063</v>
      </c>
      <c r="G27" s="53">
        <v>0.30298870752003515</v>
      </c>
      <c r="H27" s="53">
        <v>0.18816939259864937</v>
      </c>
      <c r="I27" s="53">
        <v>0.25802043608908054</v>
      </c>
      <c r="J27" s="53">
        <v>0.23207892772642918</v>
      </c>
      <c r="N27" s="66" t="e">
        <f>HLOOKUP('入力(水力)'!$E$13,$B$2:$J$31,ROW()-1,0)</f>
        <v>#N/A</v>
      </c>
    </row>
    <row r="28" spans="1:30" x14ac:dyDescent="0.25">
      <c r="A28" s="10" t="s">
        <v>19</v>
      </c>
      <c r="B28" s="53">
        <v>0.32862824298032811</v>
      </c>
      <c r="C28" s="53">
        <v>0.48720388578395912</v>
      </c>
      <c r="D28" s="53">
        <v>0.42140683383701322</v>
      </c>
      <c r="E28" s="53">
        <v>0.31744574687700916</v>
      </c>
      <c r="F28" s="53">
        <v>0.43952197903791212</v>
      </c>
      <c r="G28" s="53">
        <v>0.3462969869374532</v>
      </c>
      <c r="H28" s="53">
        <v>0.26129350546149188</v>
      </c>
      <c r="I28" s="53">
        <v>0.26437764291386862</v>
      </c>
      <c r="J28" s="53">
        <v>0.22142995169926025</v>
      </c>
      <c r="N28" s="66" t="e">
        <f>HLOOKUP('入力(水力)'!$E$13,$B$2:$J$31,ROW()-1,0)</f>
        <v>#N/A</v>
      </c>
    </row>
    <row r="29" spans="1:30" x14ac:dyDescent="0.25">
      <c r="A29" s="10" t="s">
        <v>20</v>
      </c>
      <c r="B29" s="53">
        <v>0.29220270814934396</v>
      </c>
      <c r="C29" s="53">
        <v>0.38830568328096038</v>
      </c>
      <c r="D29" s="53">
        <v>0.37860849273303659</v>
      </c>
      <c r="E29" s="53">
        <v>0.26639091987833696</v>
      </c>
      <c r="F29" s="53">
        <v>0.3482691779558138</v>
      </c>
      <c r="G29" s="53">
        <v>0.33830303963197494</v>
      </c>
      <c r="H29" s="53">
        <v>0.34055657436838183</v>
      </c>
      <c r="I29" s="53">
        <v>0.24348979865432216</v>
      </c>
      <c r="J29" s="53">
        <v>0.21886510135776799</v>
      </c>
      <c r="N29" s="66" t="e">
        <f>HLOOKUP('入力(水力)'!$E$13,$B$2:$J$31,ROW()-1,0)</f>
        <v>#N/A</v>
      </c>
    </row>
    <row r="30" spans="1:30" x14ac:dyDescent="0.25">
      <c r="A30" s="10" t="s">
        <v>21</v>
      </c>
      <c r="B30" s="53">
        <v>0.27354390103200849</v>
      </c>
      <c r="C30" s="53">
        <v>0.39904533458792252</v>
      </c>
      <c r="D30" s="53">
        <v>0.36057252819891944</v>
      </c>
      <c r="E30" s="53">
        <v>0.2746521987661511</v>
      </c>
      <c r="F30" s="53">
        <v>0.33930763789370744</v>
      </c>
      <c r="G30" s="53">
        <v>0.3655896201295068</v>
      </c>
      <c r="H30" s="53">
        <v>0.40412863237746871</v>
      </c>
      <c r="I30" s="53">
        <v>0.34105795180590193</v>
      </c>
      <c r="J30" s="53">
        <v>0.23813451753049653</v>
      </c>
      <c r="N30" s="66" t="e">
        <f>HLOOKUP('入力(水力)'!$E$13,$B$2:$J$31,ROW()-1,0)</f>
        <v>#N/A</v>
      </c>
      <c r="Q30" s="1" t="s">
        <v>76</v>
      </c>
    </row>
    <row r="31" spans="1:30" x14ac:dyDescent="0.25">
      <c r="A31" s="10" t="s">
        <v>22</v>
      </c>
      <c r="B31" s="53">
        <v>0.25247425347787522</v>
      </c>
      <c r="C31" s="53">
        <v>0.52297311502737276</v>
      </c>
      <c r="D31" s="53">
        <v>0.42890453068394946</v>
      </c>
      <c r="E31" s="53">
        <v>0.38593116212629008</v>
      </c>
      <c r="F31" s="53">
        <v>0.49274430224019794</v>
      </c>
      <c r="G31" s="53">
        <v>0.42564682574175933</v>
      </c>
      <c r="H31" s="53">
        <v>0.50128087603581917</v>
      </c>
      <c r="I31" s="53">
        <v>0.49226658369580462</v>
      </c>
      <c r="J31" s="53">
        <v>0.29446489662260467</v>
      </c>
      <c r="N31" s="66" t="e">
        <f>HLOOKUP('入力(水力)'!$E$13,$B$2:$J$31,ROW()-1,0)</f>
        <v>#N/A</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72">
        <f>IF('【調達AX】入力(水力)'!$E$13=B$2,B20*'【調達AX】入力(水力)'!$E$15/1000,0)</f>
        <v>0</v>
      </c>
      <c r="C34" s="72">
        <f>IF('【調達AX】入力(水力)'!$E$13=C$2,C20*'【調達AX】入力(水力)'!$E$15/1000,0)</f>
        <v>0</v>
      </c>
      <c r="D34" s="72">
        <f>IF('【調達AX】入力(水力)'!$E$13=D$2,D20*'【調達AX】入力(水力)'!$E$15/1000,0)</f>
        <v>0</v>
      </c>
      <c r="E34" s="72">
        <f>IF('【調達AX】入力(水力)'!$E$13=E$2,E20*'【調達AX】入力(水力)'!$E$15/1000,0)</f>
        <v>0</v>
      </c>
      <c r="F34" s="72">
        <f>IF('【調達AX】入力(水力)'!$E$13=F$2,F20*'【調達AX】入力(水力)'!$E$15/1000,0)</f>
        <v>0</v>
      </c>
      <c r="G34" s="72">
        <f>IF('【調達AX】入力(水力)'!$E$13=G$2,G20*'【調達AX】入力(水力)'!$E$15/1000,0)</f>
        <v>0</v>
      </c>
      <c r="H34" s="72">
        <f>IF('【調達AX】入力(水力)'!$E$13=H$2,H20*'【調達AX】入力(水力)'!$E$15/1000,0)</f>
        <v>0</v>
      </c>
      <c r="I34" s="72">
        <f>IF('【調達AX】入力(水力)'!$E$13=I$2,I20*'【調達AX】入力(水力)'!$E$15/1000,0)</f>
        <v>0</v>
      </c>
      <c r="J34" s="73">
        <f>IF('【調達AX】入力(水力)'!$E$13=J$2,J20*'【調達AX】入力(水力)'!$E$15/1000,0)</f>
        <v>0</v>
      </c>
      <c r="K34" s="74">
        <f>SUM(B34:J34)</f>
        <v>0</v>
      </c>
      <c r="L34" s="75">
        <f>MIN($K$34:$K$45)</f>
        <v>0</v>
      </c>
      <c r="N34" s="64">
        <f>K34*1000</f>
        <v>0</v>
      </c>
      <c r="Q34" s="10" t="s">
        <v>11</v>
      </c>
      <c r="R34" s="54">
        <f>IF('【調達AX】入力(水力)'!$E$13=B$2,B20*'【調達AX】入力(水力)'!$E$23/1000,0)</f>
        <v>0</v>
      </c>
      <c r="S34" s="54">
        <f>IF('【調達AX】入力(水力)'!$E$13=C$2,C20*'【調達AX】入力(水力)'!$E$23/1000,0)</f>
        <v>0</v>
      </c>
      <c r="T34" s="54">
        <f>IF('【調達AX】入力(水力)'!$E$13=D$2,D20*'【調達AX】入力(水力)'!$E$23/1000,0)</f>
        <v>0</v>
      </c>
      <c r="U34" s="54">
        <f>IF('【調達AX】入力(水力)'!$E$13=E$2,E20*'【調達AX】入力(水力)'!$E$23/1000,0)</f>
        <v>0</v>
      </c>
      <c r="V34" s="54">
        <f>IF('【調達AX】入力(水力)'!$E$13=F$2,F20*'【調達AX】入力(水力)'!$E$23/1000,0)</f>
        <v>0</v>
      </c>
      <c r="W34" s="54">
        <f>IF('【調達AX】入力(水力)'!$E$13=G$2,G20*'【調達AX】入力(水力)'!$E$23/1000,0)</f>
        <v>0</v>
      </c>
      <c r="X34" s="54">
        <f>IF('【調達AX】入力(水力)'!$E$13=H$2,H20*'【調達AX】入力(水力)'!$E$23/1000,0)</f>
        <v>0</v>
      </c>
      <c r="Y34" s="54">
        <f>IF('【調達AX】入力(水力)'!$E$13=I$2,I20*'【調達AX】入力(水力)'!$E$23/1000,0)</f>
        <v>0</v>
      </c>
      <c r="Z34" s="55">
        <f>IF('【調達AX】入力(水力)'!$E$13=J$2,J20*'【調達AX】入力(水力)'!$E$23/1000,0)</f>
        <v>0</v>
      </c>
      <c r="AA34" s="56">
        <f>SUM(R34:Z34)</f>
        <v>0</v>
      </c>
      <c r="AB34" s="57">
        <f>MIN($AA$34:$AA$45)</f>
        <v>0</v>
      </c>
      <c r="AD34" s="64">
        <f>AA34*1000</f>
        <v>0</v>
      </c>
    </row>
    <row r="35" spans="1:30" x14ac:dyDescent="0.25">
      <c r="A35" s="10" t="s">
        <v>12</v>
      </c>
      <c r="B35" s="72">
        <f>IF('【調達AX】入力(水力)'!$E$13=B$2,B21*'【調達AX】入力(水力)'!$E$15/1000,0)</f>
        <v>0</v>
      </c>
      <c r="C35" s="72">
        <f>IF('【調達AX】入力(水力)'!$E$13=C$2,C21*'【調達AX】入力(水力)'!$E$15/1000,0)</f>
        <v>0</v>
      </c>
      <c r="D35" s="72">
        <f>IF('【調達AX】入力(水力)'!$E$13=D$2,D21*'【調達AX】入力(水力)'!$E$15/1000,0)</f>
        <v>0</v>
      </c>
      <c r="E35" s="72">
        <f>IF('【調達AX】入力(水力)'!$E$13=E$2,E21*'【調達AX】入力(水力)'!$E$15/1000,0)</f>
        <v>0</v>
      </c>
      <c r="F35" s="72">
        <f>IF('【調達AX】入力(水力)'!$E$13=F$2,F21*'【調達AX】入力(水力)'!$E$15/1000,0)</f>
        <v>0</v>
      </c>
      <c r="G35" s="72">
        <f>IF('【調達AX】入力(水力)'!$E$13=G$2,G21*'【調達AX】入力(水力)'!$E$15/1000,0)</f>
        <v>0</v>
      </c>
      <c r="H35" s="72">
        <f>IF('【調達AX】入力(水力)'!$E$13=H$2,H21*'【調達AX】入力(水力)'!$E$15/1000,0)</f>
        <v>0</v>
      </c>
      <c r="I35" s="72">
        <f>IF('【調達AX】入力(水力)'!$E$13=I$2,I21*'【調達AX】入力(水力)'!$E$15/1000,0)</f>
        <v>0</v>
      </c>
      <c r="J35" s="73">
        <f>IF('【調達AX】入力(水力)'!$E$13=J$2,J21*'【調達AX】入力(水力)'!$E$15/1000,0)</f>
        <v>0</v>
      </c>
      <c r="K35" s="74">
        <f t="shared" ref="K35:K45" si="0">SUM(B35:J35)</f>
        <v>0</v>
      </c>
      <c r="L35" s="75">
        <f t="shared" ref="L35:L45" si="1">MIN($K$34:$K$45)</f>
        <v>0</v>
      </c>
      <c r="N35" s="64">
        <f>K35*1000</f>
        <v>0</v>
      </c>
      <c r="Q35" s="10" t="s">
        <v>12</v>
      </c>
      <c r="R35" s="54">
        <f>IF('【調達AX】入力(水力)'!$E$13=B$2,B21*'【調達AX】入力(水力)'!$F$23/1000,0)</f>
        <v>0</v>
      </c>
      <c r="S35" s="54">
        <f>IF('【調達AX】入力(水力)'!$E$13=C$2,C21*'【調達AX】入力(水力)'!$F$23/1000,0)</f>
        <v>0</v>
      </c>
      <c r="T35" s="54">
        <f>IF('【調達AX】入力(水力)'!$E$13=D$2,D21*'【調達AX】入力(水力)'!$F$23/1000,0)</f>
        <v>0</v>
      </c>
      <c r="U35" s="54">
        <f>IF('【調達AX】入力(水力)'!$E$13=E$2,E21*'【調達AX】入力(水力)'!$F$23/1000,0)</f>
        <v>0</v>
      </c>
      <c r="V35" s="54">
        <f>IF('【調達AX】入力(水力)'!$E$13=F$2,F21*'【調達AX】入力(水力)'!$F$23/1000,0)</f>
        <v>0</v>
      </c>
      <c r="W35" s="54">
        <f>IF('【調達AX】入力(水力)'!$E$13=G$2,G21*'【調達AX】入力(水力)'!$F$23/1000,0)</f>
        <v>0</v>
      </c>
      <c r="X35" s="54">
        <f>IF('【調達AX】入力(水力)'!$E$13=H$2,H21*'【調達AX】入力(水力)'!$F$23/1000,0)</f>
        <v>0</v>
      </c>
      <c r="Y35" s="54">
        <f>IF('【調達AX】入力(水力)'!$E$13=I$2,I21*'【調達AX】入力(水力)'!$F$23/1000,0)</f>
        <v>0</v>
      </c>
      <c r="Z35" s="55">
        <f>IF('【調達AX】入力(水力)'!$E$13=J$2,J21*'【調達AX】入力(水力)'!$F$23/1000,0)</f>
        <v>0</v>
      </c>
      <c r="AA35" s="56">
        <f t="shared" ref="AA35:AA44" si="2">SUM(R35:Z35)</f>
        <v>0</v>
      </c>
      <c r="AB35" s="57">
        <f t="shared" ref="AB35:AB45" si="3">MIN($AA$34:$AA$45)</f>
        <v>0</v>
      </c>
      <c r="AD35" s="64">
        <f t="shared" ref="AD35:AD44" si="4">AA35*1000</f>
        <v>0</v>
      </c>
    </row>
    <row r="36" spans="1:30" x14ac:dyDescent="0.25">
      <c r="A36" s="10" t="s">
        <v>13</v>
      </c>
      <c r="B36" s="72">
        <f>IF('【調達AX】入力(水力)'!$E$13=B$2,B22*'【調達AX】入力(水力)'!$E$15/1000,0)</f>
        <v>0</v>
      </c>
      <c r="C36" s="72">
        <f>IF('【調達AX】入力(水力)'!$E$13=C$2,C22*'【調達AX】入力(水力)'!$E$15/1000,0)</f>
        <v>0</v>
      </c>
      <c r="D36" s="72">
        <f>IF('【調達AX】入力(水力)'!$E$13=D$2,D22*'【調達AX】入力(水力)'!$E$15/1000,0)</f>
        <v>0</v>
      </c>
      <c r="E36" s="72">
        <f>IF('【調達AX】入力(水力)'!$E$13=E$2,E22*'【調達AX】入力(水力)'!$E$15/1000,0)</f>
        <v>0</v>
      </c>
      <c r="F36" s="72">
        <f>IF('【調達AX】入力(水力)'!$E$13=F$2,F22*'【調達AX】入力(水力)'!$E$15/1000,0)</f>
        <v>0</v>
      </c>
      <c r="G36" s="72">
        <f>IF('【調達AX】入力(水力)'!$E$13=G$2,G22*'【調達AX】入力(水力)'!$E$15/1000,0)</f>
        <v>0</v>
      </c>
      <c r="H36" s="72">
        <f>IF('【調達AX】入力(水力)'!$E$13=H$2,H22*'【調達AX】入力(水力)'!$E$15/1000,0)</f>
        <v>0</v>
      </c>
      <c r="I36" s="72">
        <f>IF('【調達AX】入力(水力)'!$E$13=I$2,I22*'【調達AX】入力(水力)'!$E$15/1000,0)</f>
        <v>0</v>
      </c>
      <c r="J36" s="73">
        <f>IF('【調達AX】入力(水力)'!$E$13=J$2,J22*'【調達AX】入力(水力)'!$E$15/1000,0)</f>
        <v>0</v>
      </c>
      <c r="K36" s="74">
        <f t="shared" si="0"/>
        <v>0</v>
      </c>
      <c r="L36" s="75">
        <f t="shared" si="1"/>
        <v>0</v>
      </c>
      <c r="N36" s="64">
        <f t="shared" ref="N36:N45" si="5">K36*1000</f>
        <v>0</v>
      </c>
      <c r="Q36" s="10" t="s">
        <v>13</v>
      </c>
      <c r="R36" s="54">
        <f>IF('【調達AX】入力(水力)'!$E$13=B$2,B22*'【調達AX】入力(水力)'!$G$23/1000,0)</f>
        <v>0</v>
      </c>
      <c r="S36" s="54">
        <f>IF('【調達AX】入力(水力)'!$E$13=C$2,C22*'【調達AX】入力(水力)'!$G$23/1000,0)</f>
        <v>0</v>
      </c>
      <c r="T36" s="54">
        <f>IF('【調達AX】入力(水力)'!$E$13=D$2,D22*'【調達AX】入力(水力)'!$G$23/1000,0)</f>
        <v>0</v>
      </c>
      <c r="U36" s="54">
        <f>IF('【調達AX】入力(水力)'!$E$13=E$2,E22*'【調達AX】入力(水力)'!$G$23/1000,0)</f>
        <v>0</v>
      </c>
      <c r="V36" s="54">
        <f>IF('【調達AX】入力(水力)'!$E$13=F$2,F22*'【調達AX】入力(水力)'!$G$23/1000,0)</f>
        <v>0</v>
      </c>
      <c r="W36" s="54">
        <f>IF('【調達AX】入力(水力)'!$E$13=G$2,G22*'【調達AX】入力(水力)'!$G$23/1000,0)</f>
        <v>0</v>
      </c>
      <c r="X36" s="54">
        <f>IF('【調達AX】入力(水力)'!$E$13=H$2,H22*'【調達AX】入力(水力)'!$G$23/1000,0)</f>
        <v>0</v>
      </c>
      <c r="Y36" s="54">
        <f>IF('【調達AX】入力(水力)'!$E$13=I$2,I22*'【調達AX】入力(水力)'!$G$23/1000,0)</f>
        <v>0</v>
      </c>
      <c r="Z36" s="55">
        <f>IF('【調達AX】入力(水力)'!$E$13=J$2,J22*'【調達AX】入力(水力)'!$G$23/1000,0)</f>
        <v>0</v>
      </c>
      <c r="AA36" s="56">
        <f>SUM(R36:Z36)</f>
        <v>0</v>
      </c>
      <c r="AB36" s="57">
        <f t="shared" si="3"/>
        <v>0</v>
      </c>
      <c r="AD36" s="64">
        <f t="shared" si="4"/>
        <v>0</v>
      </c>
    </row>
    <row r="37" spans="1:30" x14ac:dyDescent="0.25">
      <c r="A37" s="10" t="s">
        <v>14</v>
      </c>
      <c r="B37" s="72">
        <f>IF('【調達AX】入力(水力)'!$E$13=B$2,B23*'【調達AX】入力(水力)'!$E$15/1000,0)</f>
        <v>0</v>
      </c>
      <c r="C37" s="72">
        <f>IF('【調達AX】入力(水力)'!$E$13=C$2,C23*'【調達AX】入力(水力)'!$E$15/1000,0)</f>
        <v>0</v>
      </c>
      <c r="D37" s="72">
        <f>IF('【調達AX】入力(水力)'!$E$13=D$2,D23*'【調達AX】入力(水力)'!$E$15/1000,0)</f>
        <v>0</v>
      </c>
      <c r="E37" s="72">
        <f>IF('【調達AX】入力(水力)'!$E$13=E$2,E23*'【調達AX】入力(水力)'!$E$15/1000,0)</f>
        <v>0</v>
      </c>
      <c r="F37" s="72">
        <f>IF('【調達AX】入力(水力)'!$E$13=F$2,F23*'【調達AX】入力(水力)'!$E$15/1000,0)</f>
        <v>0</v>
      </c>
      <c r="G37" s="72">
        <f>IF('【調達AX】入力(水力)'!$E$13=G$2,G23*'【調達AX】入力(水力)'!$E$15/1000,0)</f>
        <v>0</v>
      </c>
      <c r="H37" s="72">
        <f>IF('【調達AX】入力(水力)'!$E$13=H$2,H23*'【調達AX】入力(水力)'!$E$15/1000,0)</f>
        <v>0</v>
      </c>
      <c r="I37" s="72">
        <f>IF('【調達AX】入力(水力)'!$E$13=I$2,I23*'【調達AX】入力(水力)'!$E$15/1000,0)</f>
        <v>0</v>
      </c>
      <c r="J37" s="73">
        <f>IF('【調達AX】入力(水力)'!$E$13=J$2,J23*'【調達AX】入力(水力)'!$E$15/1000,0)</f>
        <v>0</v>
      </c>
      <c r="K37" s="74">
        <f t="shared" si="0"/>
        <v>0</v>
      </c>
      <c r="L37" s="75">
        <f t="shared" si="1"/>
        <v>0</v>
      </c>
      <c r="N37" s="64">
        <f t="shared" si="5"/>
        <v>0</v>
      </c>
      <c r="Q37" s="10" t="s">
        <v>14</v>
      </c>
      <c r="R37" s="54">
        <f>IF('【調達AX】入力(水力)'!$E$13=B$2,B23*'【調達AX】入力(水力)'!$H$23/1000,0)</f>
        <v>0</v>
      </c>
      <c r="S37" s="54">
        <f>IF('【調達AX】入力(水力)'!$E$13=C$2,C23*'【調達AX】入力(水力)'!$H$23/1000,0)</f>
        <v>0</v>
      </c>
      <c r="T37" s="54">
        <f>IF('【調達AX】入力(水力)'!$E$13=D$2,D23*'【調達AX】入力(水力)'!$H$23/1000,0)</f>
        <v>0</v>
      </c>
      <c r="U37" s="54">
        <f>IF('【調達AX】入力(水力)'!$E$13=E$2,E23*'【調達AX】入力(水力)'!$H$23/1000,0)</f>
        <v>0</v>
      </c>
      <c r="V37" s="54">
        <f>IF('【調達AX】入力(水力)'!$E$13=F$2,F23*'【調達AX】入力(水力)'!$H$23/1000,0)</f>
        <v>0</v>
      </c>
      <c r="W37" s="54">
        <f>IF('【調達AX】入力(水力)'!$E$13=G$2,G23*'【調達AX】入力(水力)'!$H$23/1000,0)</f>
        <v>0</v>
      </c>
      <c r="X37" s="54">
        <f>IF('【調達AX】入力(水力)'!$E$13=H$2,H23*'【調達AX】入力(水力)'!$H$23/1000,0)</f>
        <v>0</v>
      </c>
      <c r="Y37" s="54">
        <f>IF('【調達AX】入力(水力)'!$E$13=I$2,I23*'【調達AX】入力(水力)'!$H$23/1000,0)</f>
        <v>0</v>
      </c>
      <c r="Z37" s="55">
        <f>IF('【調達AX】入力(水力)'!$E$13=J$2,J23*'【調達AX】入力(水力)'!$H$23/1000,0)</f>
        <v>0</v>
      </c>
      <c r="AA37" s="56">
        <f t="shared" si="2"/>
        <v>0</v>
      </c>
      <c r="AB37" s="57">
        <f t="shared" si="3"/>
        <v>0</v>
      </c>
      <c r="AD37" s="64">
        <f t="shared" si="4"/>
        <v>0</v>
      </c>
    </row>
    <row r="38" spans="1:30" x14ac:dyDescent="0.25">
      <c r="A38" s="10" t="s">
        <v>15</v>
      </c>
      <c r="B38" s="72">
        <f>IF('【調達AX】入力(水力)'!$E$13=B$2,B24*'【調達AX】入力(水力)'!$E$15/1000,0)</f>
        <v>0</v>
      </c>
      <c r="C38" s="72">
        <f>IF('【調達AX】入力(水力)'!$E$13=C$2,C24*'【調達AX】入力(水力)'!$E$15/1000,0)</f>
        <v>0</v>
      </c>
      <c r="D38" s="72">
        <f>IF('【調達AX】入力(水力)'!$E$13=D$2,D24*'【調達AX】入力(水力)'!$E$15/1000,0)</f>
        <v>0</v>
      </c>
      <c r="E38" s="72">
        <f>IF('【調達AX】入力(水力)'!$E$13=E$2,E24*'【調達AX】入力(水力)'!$E$15/1000,0)</f>
        <v>0</v>
      </c>
      <c r="F38" s="72">
        <f>IF('【調達AX】入力(水力)'!$E$13=F$2,F24*'【調達AX】入力(水力)'!$E$15/1000,0)</f>
        <v>0</v>
      </c>
      <c r="G38" s="72">
        <f>IF('【調達AX】入力(水力)'!$E$13=G$2,G24*'【調達AX】入力(水力)'!$E$15/1000,0)</f>
        <v>0</v>
      </c>
      <c r="H38" s="72">
        <f>IF('【調達AX】入力(水力)'!$E$13=H$2,H24*'【調達AX】入力(水力)'!$E$15/1000,0)</f>
        <v>0</v>
      </c>
      <c r="I38" s="72">
        <f>IF('【調達AX】入力(水力)'!$E$13=I$2,I24*'【調達AX】入力(水力)'!$E$15/1000,0)</f>
        <v>0</v>
      </c>
      <c r="J38" s="73">
        <f>IF('【調達AX】入力(水力)'!$E$13=J$2,J24*'【調達AX】入力(水力)'!$E$15/1000,0)</f>
        <v>0</v>
      </c>
      <c r="K38" s="74">
        <f t="shared" si="0"/>
        <v>0</v>
      </c>
      <c r="L38" s="75">
        <f t="shared" si="1"/>
        <v>0</v>
      </c>
      <c r="N38" s="64">
        <f t="shared" si="5"/>
        <v>0</v>
      </c>
      <c r="Q38" s="10" t="s">
        <v>15</v>
      </c>
      <c r="R38" s="54">
        <f>IF('【調達AX】入力(水力)'!$E$13=B$2,B24*'【調達AX】入力(水力)'!$I$23/1000,0)</f>
        <v>0</v>
      </c>
      <c r="S38" s="54">
        <f>IF('【調達AX】入力(水力)'!$E$13=C$2,C24*'【調達AX】入力(水力)'!$I$23/1000,0)</f>
        <v>0</v>
      </c>
      <c r="T38" s="54">
        <f>IF('【調達AX】入力(水力)'!$E$13=D$2,D24*'【調達AX】入力(水力)'!$I$23/1000,0)</f>
        <v>0</v>
      </c>
      <c r="U38" s="54">
        <f>IF('【調達AX】入力(水力)'!$E$13=E$2,E24*'【調達AX】入力(水力)'!$I$23/1000,0)</f>
        <v>0</v>
      </c>
      <c r="V38" s="54">
        <f>IF('【調達AX】入力(水力)'!$E$13=F$2,F24*'【調達AX】入力(水力)'!$I$23/1000,0)</f>
        <v>0</v>
      </c>
      <c r="W38" s="54">
        <f>IF('【調達AX】入力(水力)'!$E$13=G$2,G24*'【調達AX】入力(水力)'!$I$23/1000,0)</f>
        <v>0</v>
      </c>
      <c r="X38" s="54">
        <f>IF('【調達AX】入力(水力)'!$E$13=H$2,H24*'【調達AX】入力(水力)'!$I$23/1000,0)</f>
        <v>0</v>
      </c>
      <c r="Y38" s="54">
        <f>IF('【調達AX】入力(水力)'!$E$13=I$2,I24*'【調達AX】入力(水力)'!$I$23/1000,0)</f>
        <v>0</v>
      </c>
      <c r="Z38" s="55">
        <f>IF('【調達AX】入力(水力)'!$E$13=J$2,J24*'【調達AX】入力(水力)'!$I$23/1000,0)</f>
        <v>0</v>
      </c>
      <c r="AA38" s="56">
        <f t="shared" si="2"/>
        <v>0</v>
      </c>
      <c r="AB38" s="57">
        <f t="shared" si="3"/>
        <v>0</v>
      </c>
      <c r="AD38" s="64">
        <f t="shared" si="4"/>
        <v>0</v>
      </c>
    </row>
    <row r="39" spans="1:30" x14ac:dyDescent="0.25">
      <c r="A39" s="10" t="s">
        <v>16</v>
      </c>
      <c r="B39" s="72">
        <f>IF('【調達AX】入力(水力)'!$E$13=B$2,B25*'【調達AX】入力(水力)'!$E$15/1000,0)</f>
        <v>0</v>
      </c>
      <c r="C39" s="72">
        <f>IF('【調達AX】入力(水力)'!$E$13=C$2,C25*'【調達AX】入力(水力)'!$E$15/1000,0)</f>
        <v>0</v>
      </c>
      <c r="D39" s="72">
        <f>IF('【調達AX】入力(水力)'!$E$13=D$2,D25*'【調達AX】入力(水力)'!$E$15/1000,0)</f>
        <v>0</v>
      </c>
      <c r="E39" s="72">
        <f>IF('【調達AX】入力(水力)'!$E$13=E$2,E25*'【調達AX】入力(水力)'!$E$15/1000,0)</f>
        <v>0</v>
      </c>
      <c r="F39" s="72">
        <f>IF('【調達AX】入力(水力)'!$E$13=F$2,F25*'【調達AX】入力(水力)'!$E$15/1000,0)</f>
        <v>0</v>
      </c>
      <c r="G39" s="72">
        <f>IF('【調達AX】入力(水力)'!$E$13=G$2,G25*'【調達AX】入力(水力)'!$E$15/1000,0)</f>
        <v>0</v>
      </c>
      <c r="H39" s="72">
        <f>IF('【調達AX】入力(水力)'!$E$13=H$2,H25*'【調達AX】入力(水力)'!$E$15/1000,0)</f>
        <v>0</v>
      </c>
      <c r="I39" s="72">
        <f>IF('【調達AX】入力(水力)'!$E$13=I$2,I25*'【調達AX】入力(水力)'!$E$15/1000,0)</f>
        <v>0</v>
      </c>
      <c r="J39" s="73">
        <f>IF('【調達AX】入力(水力)'!$E$13=J$2,J25*'【調達AX】入力(水力)'!$E$15/1000,0)</f>
        <v>0</v>
      </c>
      <c r="K39" s="74">
        <f t="shared" si="0"/>
        <v>0</v>
      </c>
      <c r="L39" s="75">
        <f t="shared" si="1"/>
        <v>0</v>
      </c>
      <c r="N39" s="64">
        <f t="shared" si="5"/>
        <v>0</v>
      </c>
      <c r="Q39" s="10" t="s">
        <v>16</v>
      </c>
      <c r="R39" s="54">
        <f>IF('【調達AX】入力(水力)'!$E$13=B$2,B25*'【調達AX】入力(水力)'!$J$23/1000,0)</f>
        <v>0</v>
      </c>
      <c r="S39" s="54">
        <f>IF('【調達AX】入力(水力)'!$E$13=C$2,C25*'【調達AX】入力(水力)'!$J$23/1000,0)</f>
        <v>0</v>
      </c>
      <c r="T39" s="54">
        <f>IF('【調達AX】入力(水力)'!$E$13=D$2,D25*'【調達AX】入力(水力)'!$J$23/1000,0)</f>
        <v>0</v>
      </c>
      <c r="U39" s="54">
        <f>IF('【調達AX】入力(水力)'!$E$13=E$2,E25*'【調達AX】入力(水力)'!$J$23/1000,0)</f>
        <v>0</v>
      </c>
      <c r="V39" s="54">
        <f>IF('【調達AX】入力(水力)'!$E$13=F$2,F25*'【調達AX】入力(水力)'!$J$23/1000,0)</f>
        <v>0</v>
      </c>
      <c r="W39" s="54">
        <f>IF('【調達AX】入力(水力)'!$E$13=G$2,G25*'【調達AX】入力(水力)'!$J$23/1000,0)</f>
        <v>0</v>
      </c>
      <c r="X39" s="54">
        <f>IF('【調達AX】入力(水力)'!$E$13=H$2,H25*'【調達AX】入力(水力)'!$J$23/1000,0)</f>
        <v>0</v>
      </c>
      <c r="Y39" s="54">
        <f>IF('【調達AX】入力(水力)'!$E$13=I$2,I25*'【調達AX】入力(水力)'!$J$23/1000,0)</f>
        <v>0</v>
      </c>
      <c r="Z39" s="55">
        <f>IF('【調達AX】入力(水力)'!$E$13=J$2,J25*'【調達AX】入力(水力)'!$J$23/1000,0)</f>
        <v>0</v>
      </c>
      <c r="AA39" s="56">
        <f t="shared" si="2"/>
        <v>0</v>
      </c>
      <c r="AB39" s="57">
        <f>MIN($AA$34:$AA$45)</f>
        <v>0</v>
      </c>
      <c r="AD39" s="64">
        <f t="shared" si="4"/>
        <v>0</v>
      </c>
    </row>
    <row r="40" spans="1:30" x14ac:dyDescent="0.25">
      <c r="A40" s="10" t="s">
        <v>17</v>
      </c>
      <c r="B40" s="72">
        <f>IF('【調達AX】入力(水力)'!$E$13=B$2,B26*'【調達AX】入力(水力)'!$E$15/1000,0)</f>
        <v>0</v>
      </c>
      <c r="C40" s="72">
        <f>IF('【調達AX】入力(水力)'!$E$13=C$2,C26*'【調達AX】入力(水力)'!$E$15/1000,0)</f>
        <v>0</v>
      </c>
      <c r="D40" s="72">
        <f>IF('【調達AX】入力(水力)'!$E$13=D$2,D26*'【調達AX】入力(水力)'!$E$15/1000,0)</f>
        <v>0</v>
      </c>
      <c r="E40" s="72">
        <f>IF('【調達AX】入力(水力)'!$E$13=E$2,E26*'【調達AX】入力(水力)'!$E$15/1000,0)</f>
        <v>0</v>
      </c>
      <c r="F40" s="72">
        <f>IF('【調達AX】入力(水力)'!$E$13=F$2,F26*'【調達AX】入力(水力)'!$E$15/1000,0)</f>
        <v>0</v>
      </c>
      <c r="G40" s="72">
        <f>IF('【調達AX】入力(水力)'!$E$13=G$2,G26*'【調達AX】入力(水力)'!$E$15/1000,0)</f>
        <v>0</v>
      </c>
      <c r="H40" s="72">
        <f>IF('【調達AX】入力(水力)'!$E$13=H$2,H26*'【調達AX】入力(水力)'!$E$15/1000,0)</f>
        <v>0</v>
      </c>
      <c r="I40" s="72">
        <f>IF('【調達AX】入力(水力)'!$E$13=I$2,I26*'【調達AX】入力(水力)'!$E$15/1000,0)</f>
        <v>0</v>
      </c>
      <c r="J40" s="73">
        <f>IF('【調達AX】入力(水力)'!$E$13=J$2,J26*'【調達AX】入力(水力)'!$E$15/1000,0)</f>
        <v>0</v>
      </c>
      <c r="K40" s="74">
        <f t="shared" si="0"/>
        <v>0</v>
      </c>
      <c r="L40" s="75">
        <f t="shared" si="1"/>
        <v>0</v>
      </c>
      <c r="N40" s="64">
        <f t="shared" si="5"/>
        <v>0</v>
      </c>
      <c r="Q40" s="10" t="s">
        <v>17</v>
      </c>
      <c r="R40" s="54">
        <f>IF('【調達AX】入力(水力)'!$E$13=B$2,B26*'【調達AX】入力(水力)'!$K$23/1000,0)</f>
        <v>0</v>
      </c>
      <c r="S40" s="54">
        <f>IF('【調達AX】入力(水力)'!$E$13=C$2,C26*'【調達AX】入力(水力)'!$K$23/1000,0)</f>
        <v>0</v>
      </c>
      <c r="T40" s="54">
        <f>IF('【調達AX】入力(水力)'!$E$13=D$2,D26*'【調達AX】入力(水力)'!$K$23/1000,0)</f>
        <v>0</v>
      </c>
      <c r="U40" s="54">
        <f>IF('【調達AX】入力(水力)'!$E$13=E$2,E26*'【調達AX】入力(水力)'!$K$23/1000,0)</f>
        <v>0</v>
      </c>
      <c r="V40" s="54">
        <f>IF('【調達AX】入力(水力)'!$E$13=F$2,F26*'【調達AX】入力(水力)'!$K$23/1000,0)</f>
        <v>0</v>
      </c>
      <c r="W40" s="54">
        <f>IF('【調達AX】入力(水力)'!$E$13=G$2,G26*'【調達AX】入力(水力)'!$K$23/1000,0)</f>
        <v>0</v>
      </c>
      <c r="X40" s="54">
        <f>IF('【調達AX】入力(水力)'!$E$13=H$2,H26*'【調達AX】入力(水力)'!$K$23/1000,0)</f>
        <v>0</v>
      </c>
      <c r="Y40" s="54">
        <f>IF('【調達AX】入力(水力)'!$E$13=I$2,I26*'【調達AX】入力(水力)'!$K$23/1000,0)</f>
        <v>0</v>
      </c>
      <c r="Z40" s="55">
        <f>IF('【調達AX】入力(水力)'!$E$13=J$2,J26*'【調達AX】入力(水力)'!$K$23/1000,0)</f>
        <v>0</v>
      </c>
      <c r="AA40" s="56">
        <f t="shared" si="2"/>
        <v>0</v>
      </c>
      <c r="AB40" s="57">
        <f t="shared" si="3"/>
        <v>0</v>
      </c>
      <c r="AD40" s="64">
        <f t="shared" si="4"/>
        <v>0</v>
      </c>
    </row>
    <row r="41" spans="1:30" x14ac:dyDescent="0.25">
      <c r="A41" s="10" t="s">
        <v>18</v>
      </c>
      <c r="B41" s="72">
        <f>IF('【調達AX】入力(水力)'!$E$13=B$2,B27*'【調達AX】入力(水力)'!$E$15/1000,0)</f>
        <v>0</v>
      </c>
      <c r="C41" s="72">
        <f>IF('【調達AX】入力(水力)'!$E$13=C$2,C27*'【調達AX】入力(水力)'!$E$15/1000,0)</f>
        <v>0</v>
      </c>
      <c r="D41" s="72">
        <f>IF('【調達AX】入力(水力)'!$E$13=D$2,D27*'【調達AX】入力(水力)'!$E$15/1000,0)</f>
        <v>0</v>
      </c>
      <c r="E41" s="72">
        <f>IF('【調達AX】入力(水力)'!$E$13=E$2,E27*'【調達AX】入力(水力)'!$E$15/1000,0)</f>
        <v>0</v>
      </c>
      <c r="F41" s="72">
        <f>IF('【調達AX】入力(水力)'!$E$13=F$2,F27*'【調達AX】入力(水力)'!$E$15/1000,0)</f>
        <v>0</v>
      </c>
      <c r="G41" s="72">
        <f>IF('【調達AX】入力(水力)'!$E$13=G$2,G27*'【調達AX】入力(水力)'!$E$15/1000,0)</f>
        <v>0</v>
      </c>
      <c r="H41" s="72">
        <f>IF('【調達AX】入力(水力)'!$E$13=H$2,H27*'【調達AX】入力(水力)'!$E$15/1000,0)</f>
        <v>0</v>
      </c>
      <c r="I41" s="72">
        <f>IF('【調達AX】入力(水力)'!$E$13=I$2,I27*'【調達AX】入力(水力)'!$E$15/1000,0)</f>
        <v>0</v>
      </c>
      <c r="J41" s="73">
        <f>IF('【調達AX】入力(水力)'!$E$13=J$2,J27*'【調達AX】入力(水力)'!$E$15/1000,0)</f>
        <v>0</v>
      </c>
      <c r="K41" s="74">
        <f t="shared" si="0"/>
        <v>0</v>
      </c>
      <c r="L41" s="75">
        <f t="shared" si="1"/>
        <v>0</v>
      </c>
      <c r="N41" s="64">
        <f t="shared" si="5"/>
        <v>0</v>
      </c>
      <c r="Q41" s="10" t="s">
        <v>18</v>
      </c>
      <c r="R41" s="54">
        <f>IF('【調達AX】入力(水力)'!$E$13=B$2,B27*'【調達AX】入力(水力)'!$L$23/1000,0)</f>
        <v>0</v>
      </c>
      <c r="S41" s="54">
        <f>IF('【調達AX】入力(水力)'!$E$13=C$2,C27*'【調達AX】入力(水力)'!$L$23/1000,0)</f>
        <v>0</v>
      </c>
      <c r="T41" s="54">
        <f>IF('【調達AX】入力(水力)'!$E$13=D$2,D27*'【調達AX】入力(水力)'!$L$23/1000,0)</f>
        <v>0</v>
      </c>
      <c r="U41" s="54">
        <f>IF('【調達AX】入力(水力)'!$E$13=E$2,E27*'【調達AX】入力(水力)'!$L$23/1000,0)</f>
        <v>0</v>
      </c>
      <c r="V41" s="54">
        <f>IF('【調達AX】入力(水力)'!$E$13=F$2,F27*'【調達AX】入力(水力)'!$L$23/1000,0)</f>
        <v>0</v>
      </c>
      <c r="W41" s="54">
        <f>IF('【調達AX】入力(水力)'!$E$13=G$2,G27*'【調達AX】入力(水力)'!$L$23/1000,0)</f>
        <v>0</v>
      </c>
      <c r="X41" s="54">
        <f>IF('【調達AX】入力(水力)'!$E$13=H$2,H27*'【調達AX】入力(水力)'!$L$23/1000,0)</f>
        <v>0</v>
      </c>
      <c r="Y41" s="54">
        <f>IF('【調達AX】入力(水力)'!$E$13=I$2,I27*'【調達AX】入力(水力)'!$L$23/1000,0)</f>
        <v>0</v>
      </c>
      <c r="Z41" s="55">
        <f>IF('【調達AX】入力(水力)'!$E$13=J$2,J27*'【調達AX】入力(水力)'!$L$23/1000,0)</f>
        <v>0</v>
      </c>
      <c r="AA41" s="56">
        <f t="shared" si="2"/>
        <v>0</v>
      </c>
      <c r="AB41" s="57">
        <f t="shared" si="3"/>
        <v>0</v>
      </c>
      <c r="AD41" s="64">
        <f t="shared" si="4"/>
        <v>0</v>
      </c>
    </row>
    <row r="42" spans="1:30" x14ac:dyDescent="0.25">
      <c r="A42" s="10" t="s">
        <v>19</v>
      </c>
      <c r="B42" s="72">
        <f>IF('【調達AX】入力(水力)'!$E$13=B$2,B28*'【調達AX】入力(水力)'!$E$15/1000,0)</f>
        <v>0</v>
      </c>
      <c r="C42" s="72">
        <f>IF('【調達AX】入力(水力)'!$E$13=C$2,C28*'【調達AX】入力(水力)'!$E$15/1000,0)</f>
        <v>0</v>
      </c>
      <c r="D42" s="72">
        <f>IF('【調達AX】入力(水力)'!$E$13=D$2,D28*'【調達AX】入力(水力)'!$E$15/1000,0)</f>
        <v>0</v>
      </c>
      <c r="E42" s="72">
        <f>IF('【調達AX】入力(水力)'!$E$13=E$2,E28*'【調達AX】入力(水力)'!$E$15/1000,0)</f>
        <v>0</v>
      </c>
      <c r="F42" s="72">
        <f>IF('【調達AX】入力(水力)'!$E$13=F$2,F28*'【調達AX】入力(水力)'!$E$15/1000,0)</f>
        <v>0</v>
      </c>
      <c r="G42" s="72">
        <f>IF('【調達AX】入力(水力)'!$E$13=G$2,G28*'【調達AX】入力(水力)'!$E$15/1000,0)</f>
        <v>0</v>
      </c>
      <c r="H42" s="72">
        <f>IF('【調達AX】入力(水力)'!$E$13=H$2,H28*'【調達AX】入力(水力)'!$E$15/1000,0)</f>
        <v>0</v>
      </c>
      <c r="I42" s="72">
        <f>IF('【調達AX】入力(水力)'!$E$13=I$2,I28*'【調達AX】入力(水力)'!$E$15/1000,0)</f>
        <v>0</v>
      </c>
      <c r="J42" s="73">
        <f>IF('【調達AX】入力(水力)'!$E$13=J$2,J28*'【調達AX】入力(水力)'!$E$15/1000,0)</f>
        <v>0</v>
      </c>
      <c r="K42" s="74">
        <f t="shared" si="0"/>
        <v>0</v>
      </c>
      <c r="L42" s="75">
        <f t="shared" si="1"/>
        <v>0</v>
      </c>
      <c r="N42" s="64">
        <f t="shared" si="5"/>
        <v>0</v>
      </c>
      <c r="Q42" s="10" t="s">
        <v>19</v>
      </c>
      <c r="R42" s="54">
        <f>IF('【調達AX】入力(水力)'!$E$13=B$2,B28*'【調達AX】入力(水力)'!$M$23/1000,0)</f>
        <v>0</v>
      </c>
      <c r="S42" s="54">
        <f>IF('【調達AX】入力(水力)'!$E$13=C$2,C28*'【調達AX】入力(水力)'!$M$23/1000,0)</f>
        <v>0</v>
      </c>
      <c r="T42" s="54">
        <f>IF('【調達AX】入力(水力)'!$E$13=D$2,D28*'【調達AX】入力(水力)'!$M$23/1000,0)</f>
        <v>0</v>
      </c>
      <c r="U42" s="54">
        <f>IF('【調達AX】入力(水力)'!$E$13=E$2,E28*'【調達AX】入力(水力)'!$M$23/1000,0)</f>
        <v>0</v>
      </c>
      <c r="V42" s="54">
        <f>IF('【調達AX】入力(水力)'!$E$13=F$2,F28*'【調達AX】入力(水力)'!$M$23/1000,0)</f>
        <v>0</v>
      </c>
      <c r="W42" s="54">
        <f>IF('【調達AX】入力(水力)'!$E$13=G$2,G28*'【調達AX】入力(水力)'!$M$23/1000,0)</f>
        <v>0</v>
      </c>
      <c r="X42" s="54">
        <f>IF('【調達AX】入力(水力)'!$E$13=H$2,H28*'【調達AX】入力(水力)'!$M$23/1000,0)</f>
        <v>0</v>
      </c>
      <c r="Y42" s="54">
        <f>IF('【調達AX】入力(水力)'!$E$13=I$2,I28*'【調達AX】入力(水力)'!$M$23/1000,0)</f>
        <v>0</v>
      </c>
      <c r="Z42" s="55">
        <f>IF('【調達AX】入力(水力)'!$E$13=J$2,J28*'【調達AX】入力(水力)'!$M$23/1000,0)</f>
        <v>0</v>
      </c>
      <c r="AA42" s="56">
        <f t="shared" si="2"/>
        <v>0</v>
      </c>
      <c r="AB42" s="57">
        <f t="shared" si="3"/>
        <v>0</v>
      </c>
      <c r="AD42" s="64">
        <f>AA42*1000</f>
        <v>0</v>
      </c>
    </row>
    <row r="43" spans="1:30" x14ac:dyDescent="0.25">
      <c r="A43" s="10" t="s">
        <v>20</v>
      </c>
      <c r="B43" s="72">
        <f>IF('【調達AX】入力(水力)'!$E$13=B$2,B29*'【調達AX】入力(水力)'!$E$15/1000,0)</f>
        <v>0</v>
      </c>
      <c r="C43" s="72">
        <f>IF('【調達AX】入力(水力)'!$E$13=C$2,C29*'【調達AX】入力(水力)'!$E$15/1000,0)</f>
        <v>0</v>
      </c>
      <c r="D43" s="72">
        <f>IF('【調達AX】入力(水力)'!$E$13=D$2,D29*'【調達AX】入力(水力)'!$E$15/1000,0)</f>
        <v>0</v>
      </c>
      <c r="E43" s="72">
        <f>IF('【調達AX】入力(水力)'!$E$13=E$2,E29*'【調達AX】入力(水力)'!$E$15/1000,0)</f>
        <v>0</v>
      </c>
      <c r="F43" s="72">
        <f>IF('【調達AX】入力(水力)'!$E$13=F$2,F29*'【調達AX】入力(水力)'!$E$15/1000,0)</f>
        <v>0</v>
      </c>
      <c r="G43" s="72">
        <f>IF('【調達AX】入力(水力)'!$E$13=G$2,G29*'【調達AX】入力(水力)'!$E$15/1000,0)</f>
        <v>0</v>
      </c>
      <c r="H43" s="72">
        <f>IF('【調達AX】入力(水力)'!$E$13=H$2,H29*'【調達AX】入力(水力)'!$E$15/1000,0)</f>
        <v>0</v>
      </c>
      <c r="I43" s="72">
        <f>IF('【調達AX】入力(水力)'!$E$13=I$2,I29*'【調達AX】入力(水力)'!$E$15/1000,0)</f>
        <v>0</v>
      </c>
      <c r="J43" s="73">
        <f>IF('【調達AX】入力(水力)'!$E$13=J$2,J29*'【調達AX】入力(水力)'!$E$15/1000,0)</f>
        <v>0</v>
      </c>
      <c r="K43" s="74">
        <f t="shared" si="0"/>
        <v>0</v>
      </c>
      <c r="L43" s="75">
        <f t="shared" si="1"/>
        <v>0</v>
      </c>
      <c r="N43" s="64">
        <f t="shared" si="5"/>
        <v>0</v>
      </c>
      <c r="Q43" s="10" t="s">
        <v>20</v>
      </c>
      <c r="R43" s="54">
        <f>IF('【調達AX】入力(水力)'!$E$13=B$2,B29*'【調達AX】入力(水力)'!$N$23/1000,0)</f>
        <v>0</v>
      </c>
      <c r="S43" s="54">
        <f>IF('【調達AX】入力(水力)'!$E$13=C$2,C29*'【調達AX】入力(水力)'!$N$23/1000,0)</f>
        <v>0</v>
      </c>
      <c r="T43" s="54">
        <f>IF('【調達AX】入力(水力)'!$E$13=D$2,D29*'【調達AX】入力(水力)'!$N$23/1000,0)</f>
        <v>0</v>
      </c>
      <c r="U43" s="54">
        <f>IF('【調達AX】入力(水力)'!$E$13=E$2,E29*'【調達AX】入力(水力)'!$N$23/1000,0)</f>
        <v>0</v>
      </c>
      <c r="V43" s="54">
        <f>IF('【調達AX】入力(水力)'!$E$13=F$2,F29*'【調達AX】入力(水力)'!$N$23/1000,0)</f>
        <v>0</v>
      </c>
      <c r="W43" s="54">
        <f>IF('【調達AX】入力(水力)'!$E$13=G$2,G29*'【調達AX】入力(水力)'!$N$23/1000,0)</f>
        <v>0</v>
      </c>
      <c r="X43" s="54">
        <f>IF('【調達AX】入力(水力)'!$E$13=H$2,H29*'【調達AX】入力(水力)'!$N$23/1000,0)</f>
        <v>0</v>
      </c>
      <c r="Y43" s="54">
        <f>IF('【調達AX】入力(水力)'!$E$13=I$2,I29*'【調達AX】入力(水力)'!$N$23/1000,0)</f>
        <v>0</v>
      </c>
      <c r="Z43" s="55">
        <f>IF('【調達AX】入力(水力)'!$E$13=J$2,J29*'【調達AX】入力(水力)'!$N$23/1000,0)</f>
        <v>0</v>
      </c>
      <c r="AA43" s="56">
        <f t="shared" si="2"/>
        <v>0</v>
      </c>
      <c r="AB43" s="57">
        <f t="shared" si="3"/>
        <v>0</v>
      </c>
      <c r="AD43" s="64">
        <f>AA43*1000</f>
        <v>0</v>
      </c>
    </row>
    <row r="44" spans="1:30" x14ac:dyDescent="0.25">
      <c r="A44" s="10" t="s">
        <v>21</v>
      </c>
      <c r="B44" s="72">
        <f>IF('【調達AX】入力(水力)'!$E$13=B$2,B30*'【調達AX】入力(水力)'!$E$15/1000,0)</f>
        <v>0</v>
      </c>
      <c r="C44" s="72">
        <f>IF('【調達AX】入力(水力)'!$E$13=C$2,C30*'【調達AX】入力(水力)'!$E$15/1000,0)</f>
        <v>0</v>
      </c>
      <c r="D44" s="72">
        <f>IF('【調達AX】入力(水力)'!$E$13=D$2,D30*'【調達AX】入力(水力)'!$E$15/1000,0)</f>
        <v>0</v>
      </c>
      <c r="E44" s="72">
        <f>IF('【調達AX】入力(水力)'!$E$13=E$2,E30*'【調達AX】入力(水力)'!$E$15/1000,0)</f>
        <v>0</v>
      </c>
      <c r="F44" s="72">
        <f>IF('【調達AX】入力(水力)'!$E$13=F$2,F30*'【調達AX】入力(水力)'!$E$15/1000,0)</f>
        <v>0</v>
      </c>
      <c r="G44" s="72">
        <f>IF('【調達AX】入力(水力)'!$E$13=G$2,G30*'【調達AX】入力(水力)'!$E$15/1000,0)</f>
        <v>0</v>
      </c>
      <c r="H44" s="72">
        <f>IF('【調達AX】入力(水力)'!$E$13=H$2,H30*'【調達AX】入力(水力)'!$E$15/1000,0)</f>
        <v>0</v>
      </c>
      <c r="I44" s="72">
        <f>IF('【調達AX】入力(水力)'!$E$13=I$2,I30*'【調達AX】入力(水力)'!$E$15/1000,0)</f>
        <v>0</v>
      </c>
      <c r="J44" s="73">
        <f>IF('【調達AX】入力(水力)'!$E$13=J$2,J30*'【調達AX】入力(水力)'!$E$15/1000,0)</f>
        <v>0</v>
      </c>
      <c r="K44" s="74">
        <f t="shared" si="0"/>
        <v>0</v>
      </c>
      <c r="L44" s="75">
        <f t="shared" si="1"/>
        <v>0</v>
      </c>
      <c r="N44" s="64">
        <f t="shared" si="5"/>
        <v>0</v>
      </c>
      <c r="Q44" s="10" t="s">
        <v>21</v>
      </c>
      <c r="R44" s="54">
        <f>IF('【調達AX】入力(水力)'!$E$13=B$2,B30*'【調達AX】入力(水力)'!$O$23/1000,0)</f>
        <v>0</v>
      </c>
      <c r="S44" s="54">
        <f>IF('【調達AX】入力(水力)'!$E$13=C$2,C30*'【調達AX】入力(水力)'!$O$23/1000,0)</f>
        <v>0</v>
      </c>
      <c r="T44" s="54">
        <f>IF('【調達AX】入力(水力)'!$E$13=D$2,D30*'【調達AX】入力(水力)'!$O$23/1000,0)</f>
        <v>0</v>
      </c>
      <c r="U44" s="54">
        <f>IF('【調達AX】入力(水力)'!$E$13=E$2,E30*'【調達AX】入力(水力)'!$O$23/1000,0)</f>
        <v>0</v>
      </c>
      <c r="V44" s="54">
        <f>IF('【調達AX】入力(水力)'!$E$13=F$2,F30*'【調達AX】入力(水力)'!$O$23/1000,0)</f>
        <v>0</v>
      </c>
      <c r="W44" s="54">
        <f>IF('【調達AX】入力(水力)'!$E$13=G$2,G30*'【調達AX】入力(水力)'!$O$23/1000,0)</f>
        <v>0</v>
      </c>
      <c r="X44" s="54">
        <f>IF('【調達AX】入力(水力)'!$E$13=H$2,H30*'【調達AX】入力(水力)'!$O$23/1000,0)</f>
        <v>0</v>
      </c>
      <c r="Y44" s="54">
        <f>IF('【調達AX】入力(水力)'!$E$13=I$2,I30*'【調達AX】入力(水力)'!$O$23/1000,0)</f>
        <v>0</v>
      </c>
      <c r="Z44" s="55">
        <f>IF('【調達AX】入力(水力)'!$E$13=J$2,J30*'【調達AX】入力(水力)'!$O$23/1000,0)</f>
        <v>0</v>
      </c>
      <c r="AA44" s="56">
        <f t="shared" si="2"/>
        <v>0</v>
      </c>
      <c r="AB44" s="57">
        <f t="shared" si="3"/>
        <v>0</v>
      </c>
      <c r="AD44" s="64">
        <f t="shared" si="4"/>
        <v>0</v>
      </c>
    </row>
    <row r="45" spans="1:30" x14ac:dyDescent="0.25">
      <c r="A45" s="10" t="s">
        <v>22</v>
      </c>
      <c r="B45" s="72">
        <f>IF('【調達AX】入力(水力)'!$E$13=B$2,B31*'【調達AX】入力(水力)'!$E$15/1000,0)</f>
        <v>0</v>
      </c>
      <c r="C45" s="72">
        <f>IF('【調達AX】入力(水力)'!$E$13=C$2,C31*'【調達AX】入力(水力)'!$E$15/1000,0)</f>
        <v>0</v>
      </c>
      <c r="D45" s="72">
        <f>IF('【調達AX】入力(水力)'!$E$13=D$2,D31*'【調達AX】入力(水力)'!$E$15/1000,0)</f>
        <v>0</v>
      </c>
      <c r="E45" s="72">
        <f>IF('【調達AX】入力(水力)'!$E$13=E$2,E31*'【調達AX】入力(水力)'!$E$15/1000,0)</f>
        <v>0</v>
      </c>
      <c r="F45" s="72">
        <f>IF('【調達AX】入力(水力)'!$E$13=F$2,F31*'【調達AX】入力(水力)'!$E$15/1000,0)</f>
        <v>0</v>
      </c>
      <c r="G45" s="72">
        <f>IF('【調達AX】入力(水力)'!$E$13=G$2,G31*'【調達AX】入力(水力)'!$E$15/1000,0)</f>
        <v>0</v>
      </c>
      <c r="H45" s="72">
        <f>IF('【調達AX】入力(水力)'!$E$13=H$2,H31*'【調達AX】入力(水力)'!$E$15/1000,0)</f>
        <v>0</v>
      </c>
      <c r="I45" s="72">
        <f>IF('【調達AX】入力(水力)'!$E$13=I$2,I31*'【調達AX】入力(水力)'!$E$15/1000,0)</f>
        <v>0</v>
      </c>
      <c r="J45" s="73">
        <f>IF('【調達AX】入力(水力)'!$E$13=J$2,J31*'【調達AX】入力(水力)'!$E$15/1000,0)</f>
        <v>0</v>
      </c>
      <c r="K45" s="74">
        <f t="shared" si="0"/>
        <v>0</v>
      </c>
      <c r="L45" s="75">
        <f t="shared" si="1"/>
        <v>0</v>
      </c>
      <c r="N45" s="64">
        <f t="shared" si="5"/>
        <v>0</v>
      </c>
      <c r="Q45" s="10" t="s">
        <v>22</v>
      </c>
      <c r="R45" s="54">
        <f>IF('【調達AX】入力(水力)'!$E$13=B$2,B31*'【調達AX】入力(水力)'!$P$23/1000,0)</f>
        <v>0</v>
      </c>
      <c r="S45" s="54">
        <f>IF('【調達AX】入力(水力)'!$E$13=C$2,C31*'【調達AX】入力(水力)'!$P$23/1000,0)</f>
        <v>0</v>
      </c>
      <c r="T45" s="54">
        <f>IF('【調達AX】入力(水力)'!$E$13=D$2,D31*'【調達AX】入力(水力)'!$P$23/1000,0)</f>
        <v>0</v>
      </c>
      <c r="U45" s="54">
        <f>IF('【調達AX】入力(水力)'!$E$13=E$2,E31*'【調達AX】入力(水力)'!$P$23/1000,0)</f>
        <v>0</v>
      </c>
      <c r="V45" s="54">
        <f>IF('【調達AX】入力(水力)'!$E$13=F$2,F31*'【調達AX】入力(水力)'!$P$23/1000,0)</f>
        <v>0</v>
      </c>
      <c r="W45" s="54">
        <f>IF('【調達AX】入力(水力)'!$E$13=G$2,G31*'【調達AX】入力(水力)'!$P$23/1000,0)</f>
        <v>0</v>
      </c>
      <c r="X45" s="54">
        <f>IF('【調達AX】入力(水力)'!$E$13=H$2,H31*'【調達AX】入力(水力)'!$P$23/1000,0)</f>
        <v>0</v>
      </c>
      <c r="Y45" s="54">
        <f>IF('【調達AX】入力(水力)'!$E$13=I$2,I31*'【調達AX】入力(水力)'!$P$23/1000,0)</f>
        <v>0</v>
      </c>
      <c r="Z45" s="55">
        <f>IF('【調達AX】入力(水力)'!$E$13=J$2,J31*'【調達AX】入力(水力)'!$P$23/1000,0)</f>
        <v>0</v>
      </c>
      <c r="AA45" s="56">
        <f>SUM(R45:Z45)</f>
        <v>0</v>
      </c>
      <c r="AB45" s="57">
        <f t="shared" si="3"/>
        <v>0</v>
      </c>
      <c r="AD45" s="64">
        <f>AA45*1000</f>
        <v>0</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111</v>
      </c>
      <c r="K47" s="22" t="s">
        <v>36</v>
      </c>
      <c r="Q47" s="1" t="s">
        <v>111</v>
      </c>
      <c r="AA47" s="22" t="s">
        <v>36</v>
      </c>
    </row>
    <row r="48" spans="1:30" x14ac:dyDescent="0.25">
      <c r="A48" s="10" t="s">
        <v>11</v>
      </c>
      <c r="B48" s="58">
        <f>B4-B34</f>
        <v>4802.8811787617715</v>
      </c>
      <c r="C48" s="58">
        <f t="shared" ref="C48:J48" si="6">C4-C34</f>
        <v>11581.410133682746</v>
      </c>
      <c r="D48" s="58">
        <f t="shared" si="6"/>
        <v>40837.662100733636</v>
      </c>
      <c r="E48" s="58">
        <f t="shared" si="6"/>
        <v>18821.767857142859</v>
      </c>
      <c r="F48" s="58">
        <f t="shared" si="6"/>
        <v>4702.9437188339807</v>
      </c>
      <c r="G48" s="58">
        <f t="shared" si="6"/>
        <v>17856.863892215566</v>
      </c>
      <c r="H48" s="58">
        <f t="shared" si="6"/>
        <v>7477.4974459646428</v>
      </c>
      <c r="I48" s="58">
        <f t="shared" si="6"/>
        <v>3742.2679116465865</v>
      </c>
      <c r="J48" s="59">
        <f t="shared" si="6"/>
        <v>12677.667700809157</v>
      </c>
      <c r="K48" s="83">
        <f>SUM($B48:$J48)</f>
        <v>122500.96193979096</v>
      </c>
      <c r="L48" s="14"/>
      <c r="Q48" s="10" t="s">
        <v>11</v>
      </c>
      <c r="R48" s="58">
        <f>B4-R34</f>
        <v>4802.8811787617715</v>
      </c>
      <c r="S48" s="58">
        <f t="shared" ref="S48:Z48" si="7">C4-S34</f>
        <v>11581.410133682746</v>
      </c>
      <c r="T48" s="58">
        <f t="shared" si="7"/>
        <v>40837.662100733636</v>
      </c>
      <c r="U48" s="58">
        <f t="shared" si="7"/>
        <v>18821.767857142859</v>
      </c>
      <c r="V48" s="58">
        <f t="shared" si="7"/>
        <v>4702.9437188339807</v>
      </c>
      <c r="W48" s="58">
        <f t="shared" si="7"/>
        <v>17856.863892215566</v>
      </c>
      <c r="X48" s="58">
        <f t="shared" si="7"/>
        <v>7477.4974459646428</v>
      </c>
      <c r="Y48" s="58">
        <f t="shared" si="7"/>
        <v>3742.2679116465865</v>
      </c>
      <c r="Z48" s="59">
        <f t="shared" si="7"/>
        <v>12677.667700809157</v>
      </c>
      <c r="AA48" s="83">
        <f>SUM($R48:$Z48)</f>
        <v>122500.96193979096</v>
      </c>
      <c r="AB48" s="14"/>
    </row>
    <row r="49" spans="1:31" x14ac:dyDescent="0.25">
      <c r="A49" s="10" t="s">
        <v>12</v>
      </c>
      <c r="B49" s="58">
        <f t="shared" ref="B49:J59" si="8">B5-B35</f>
        <v>4345.6930906030857</v>
      </c>
      <c r="C49" s="58">
        <f t="shared" si="8"/>
        <v>10791.643538945902</v>
      </c>
      <c r="D49" s="58">
        <f t="shared" si="8"/>
        <v>39525.567375846498</v>
      </c>
      <c r="E49" s="58">
        <f t="shared" si="8"/>
        <v>19013.209821428576</v>
      </c>
      <c r="F49" s="58">
        <f t="shared" si="8"/>
        <v>4471.4456731388964</v>
      </c>
      <c r="G49" s="58">
        <f t="shared" si="8"/>
        <v>18379.744437125744</v>
      </c>
      <c r="H49" s="58">
        <f t="shared" si="8"/>
        <v>7529.8087425057656</v>
      </c>
      <c r="I49" s="58">
        <f t="shared" si="8"/>
        <v>3763.8995180722891</v>
      </c>
      <c r="J49" s="59">
        <f t="shared" si="8"/>
        <v>12873.828577067297</v>
      </c>
      <c r="K49" s="83">
        <f t="shared" ref="K49:K59" si="9">SUM($B49:$J49)</f>
        <v>120694.84077473404</v>
      </c>
      <c r="L49" s="14"/>
      <c r="Q49" s="10" t="s">
        <v>12</v>
      </c>
      <c r="R49" s="58">
        <f t="shared" ref="R49:Z59" si="10">B5-R35</f>
        <v>4345.6930906030857</v>
      </c>
      <c r="S49" s="58">
        <f t="shared" si="10"/>
        <v>10791.643538945902</v>
      </c>
      <c r="T49" s="58">
        <f t="shared" si="10"/>
        <v>39525.567375846498</v>
      </c>
      <c r="U49" s="58">
        <f t="shared" si="10"/>
        <v>19013.209821428576</v>
      </c>
      <c r="V49" s="58">
        <f t="shared" si="10"/>
        <v>4471.4456731388964</v>
      </c>
      <c r="W49" s="58">
        <f t="shared" si="10"/>
        <v>18379.744437125744</v>
      </c>
      <c r="X49" s="58">
        <f t="shared" si="10"/>
        <v>7529.8087425057656</v>
      </c>
      <c r="Y49" s="58">
        <f t="shared" si="10"/>
        <v>3763.8995180722891</v>
      </c>
      <c r="Z49" s="59">
        <f t="shared" si="10"/>
        <v>12873.828577067297</v>
      </c>
      <c r="AA49" s="83">
        <f t="shared" ref="AA49:AA58" si="11">SUM($R49:$Z49)</f>
        <v>120694.84077473404</v>
      </c>
      <c r="AB49" s="14"/>
    </row>
    <row r="50" spans="1:31" x14ac:dyDescent="0.25">
      <c r="A50" s="10" t="s">
        <v>13</v>
      </c>
      <c r="B50" s="58">
        <f t="shared" si="8"/>
        <v>4368.5524950110203</v>
      </c>
      <c r="C50" s="58">
        <f t="shared" si="8"/>
        <v>11635.307853936374</v>
      </c>
      <c r="D50" s="58">
        <f t="shared" si="8"/>
        <v>43680.905282167041</v>
      </c>
      <c r="E50" s="58">
        <f t="shared" si="8"/>
        <v>20494.366071428572</v>
      </c>
      <c r="F50" s="58">
        <f t="shared" si="8"/>
        <v>4910.0735491927408</v>
      </c>
      <c r="G50" s="58">
        <f t="shared" si="8"/>
        <v>21063.206856287423</v>
      </c>
      <c r="H50" s="58">
        <f t="shared" si="8"/>
        <v>8264.1788670253663</v>
      </c>
      <c r="I50" s="58">
        <f t="shared" si="8"/>
        <v>4293.8738755020076</v>
      </c>
      <c r="J50" s="59">
        <f t="shared" si="8"/>
        <v>14641.743895796328</v>
      </c>
      <c r="K50" s="83">
        <f t="shared" si="9"/>
        <v>133352.20874634688</v>
      </c>
      <c r="L50" s="14"/>
      <c r="Q50" s="10" t="s">
        <v>13</v>
      </c>
      <c r="R50" s="58">
        <f t="shared" si="10"/>
        <v>4368.5524950110203</v>
      </c>
      <c r="S50" s="58">
        <f t="shared" si="10"/>
        <v>11635.307853936374</v>
      </c>
      <c r="T50" s="58">
        <f t="shared" si="10"/>
        <v>43680.905282167041</v>
      </c>
      <c r="U50" s="58">
        <f t="shared" si="10"/>
        <v>20494.366071428572</v>
      </c>
      <c r="V50" s="58">
        <f t="shared" si="10"/>
        <v>4910.0735491927408</v>
      </c>
      <c r="W50" s="58">
        <f t="shared" si="10"/>
        <v>21063.206856287423</v>
      </c>
      <c r="X50" s="58">
        <f t="shared" si="10"/>
        <v>8264.1788670253663</v>
      </c>
      <c r="Y50" s="58">
        <f t="shared" si="10"/>
        <v>4293.8738755020076</v>
      </c>
      <c r="Z50" s="59">
        <f t="shared" si="10"/>
        <v>14641.743895796328</v>
      </c>
      <c r="AA50" s="83">
        <f t="shared" si="11"/>
        <v>133352.20874634688</v>
      </c>
      <c r="AB50" s="14"/>
    </row>
    <row r="51" spans="1:31" x14ac:dyDescent="0.25">
      <c r="A51" s="10" t="s">
        <v>14</v>
      </c>
      <c r="B51" s="58">
        <f t="shared" si="8"/>
        <v>4932.0619369138758</v>
      </c>
      <c r="C51" s="58">
        <f t="shared" si="8"/>
        <v>13841.029858283588</v>
      </c>
      <c r="D51" s="58">
        <f t="shared" si="8"/>
        <v>56393.341189334082</v>
      </c>
      <c r="E51" s="58">
        <f t="shared" si="8"/>
        <v>24827</v>
      </c>
      <c r="F51" s="58">
        <f t="shared" si="8"/>
        <v>6055.3796700000003</v>
      </c>
      <c r="G51" s="58">
        <f t="shared" si="8"/>
        <v>26361.071999999996</v>
      </c>
      <c r="H51" s="58">
        <f t="shared" si="8"/>
        <v>10470.307200000001</v>
      </c>
      <c r="I51" s="58">
        <f t="shared" si="8"/>
        <v>5386.2699999999995</v>
      </c>
      <c r="J51" s="59">
        <f t="shared" si="8"/>
        <v>18753.719999999998</v>
      </c>
      <c r="K51" s="83">
        <f t="shared" si="9"/>
        <v>167020.18185453152</v>
      </c>
      <c r="L51" s="14"/>
      <c r="Q51" s="10" t="s">
        <v>14</v>
      </c>
      <c r="R51" s="58">
        <f t="shared" si="10"/>
        <v>4932.0619369138758</v>
      </c>
      <c r="S51" s="58">
        <f t="shared" si="10"/>
        <v>13841.029858283588</v>
      </c>
      <c r="T51" s="58">
        <f t="shared" si="10"/>
        <v>56393.341189334082</v>
      </c>
      <c r="U51" s="58">
        <f t="shared" si="10"/>
        <v>24827</v>
      </c>
      <c r="V51" s="58">
        <f t="shared" si="10"/>
        <v>6055.3796700000003</v>
      </c>
      <c r="W51" s="58">
        <f t="shared" si="10"/>
        <v>26361.071999999996</v>
      </c>
      <c r="X51" s="58">
        <f t="shared" si="10"/>
        <v>10470.307200000001</v>
      </c>
      <c r="Y51" s="58">
        <f t="shared" si="10"/>
        <v>5386.2699999999995</v>
      </c>
      <c r="Z51" s="59">
        <f t="shared" si="10"/>
        <v>18753.719999999998</v>
      </c>
      <c r="AA51" s="83">
        <f t="shared" si="11"/>
        <v>167020.18185453152</v>
      </c>
      <c r="AB51" s="14"/>
    </row>
    <row r="52" spans="1:31" x14ac:dyDescent="0.25">
      <c r="A52" s="10" t="s">
        <v>15</v>
      </c>
      <c r="B52" s="58">
        <f t="shared" si="8"/>
        <v>5039.3593000000001</v>
      </c>
      <c r="C52" s="58">
        <f t="shared" si="8"/>
        <v>14147.024100000001</v>
      </c>
      <c r="D52" s="58">
        <f t="shared" si="8"/>
        <v>56391.75</v>
      </c>
      <c r="E52" s="58">
        <f t="shared" si="8"/>
        <v>24827</v>
      </c>
      <c r="F52" s="58">
        <f t="shared" si="8"/>
        <v>6055.3796700000003</v>
      </c>
      <c r="G52" s="58">
        <f t="shared" si="8"/>
        <v>26361.071999999996</v>
      </c>
      <c r="H52" s="58">
        <f t="shared" si="8"/>
        <v>10470.307200000001</v>
      </c>
      <c r="I52" s="58">
        <f t="shared" si="8"/>
        <v>5386.2699999999995</v>
      </c>
      <c r="J52" s="59">
        <f t="shared" si="8"/>
        <v>18753.719999999998</v>
      </c>
      <c r="K52" s="83">
        <f t="shared" si="9"/>
        <v>167431.88226999997</v>
      </c>
      <c r="L52" s="14"/>
      <c r="Q52" s="10" t="s">
        <v>15</v>
      </c>
      <c r="R52" s="58">
        <f t="shared" si="10"/>
        <v>5039.3593000000001</v>
      </c>
      <c r="S52" s="58">
        <f t="shared" si="10"/>
        <v>14147.024100000001</v>
      </c>
      <c r="T52" s="58">
        <f t="shared" si="10"/>
        <v>56391.75</v>
      </c>
      <c r="U52" s="58">
        <f t="shared" si="10"/>
        <v>24827</v>
      </c>
      <c r="V52" s="58">
        <f t="shared" si="10"/>
        <v>6055.3796700000003</v>
      </c>
      <c r="W52" s="58">
        <f t="shared" si="10"/>
        <v>26361.071999999996</v>
      </c>
      <c r="X52" s="58">
        <f t="shared" si="10"/>
        <v>10470.307200000001</v>
      </c>
      <c r="Y52" s="58">
        <f t="shared" si="10"/>
        <v>5386.2699999999995</v>
      </c>
      <c r="Z52" s="59">
        <f t="shared" si="10"/>
        <v>18753.719999999998</v>
      </c>
      <c r="AA52" s="83">
        <f t="shared" si="11"/>
        <v>167431.88226999997</v>
      </c>
      <c r="AB52" s="14"/>
    </row>
    <row r="53" spans="1:31" x14ac:dyDescent="0.25">
      <c r="A53" s="10" t="s">
        <v>16</v>
      </c>
      <c r="B53" s="58">
        <f t="shared" si="8"/>
        <v>4739.1678010287078</v>
      </c>
      <c r="C53" s="58">
        <f t="shared" si="8"/>
        <v>12662.019787154044</v>
      </c>
      <c r="D53" s="58">
        <f t="shared" si="8"/>
        <v>48256.105014108347</v>
      </c>
      <c r="E53" s="58">
        <f t="shared" si="8"/>
        <v>22751.366071428576</v>
      </c>
      <c r="F53" s="58">
        <f t="shared" si="8"/>
        <v>5385.2537482510716</v>
      </c>
      <c r="G53" s="58">
        <f t="shared" si="8"/>
        <v>22750.236538922156</v>
      </c>
      <c r="H53" s="58">
        <f t="shared" si="8"/>
        <v>9156.488867640277</v>
      </c>
      <c r="I53" s="58">
        <f t="shared" si="8"/>
        <v>4704.8743975903617</v>
      </c>
      <c r="J53" s="59">
        <f t="shared" si="8"/>
        <v>16167.850838760607</v>
      </c>
      <c r="K53" s="83">
        <f t="shared" si="9"/>
        <v>146573.36306488415</v>
      </c>
      <c r="L53" s="14"/>
      <c r="Q53" s="10" t="s">
        <v>16</v>
      </c>
      <c r="R53" s="58">
        <f t="shared" si="10"/>
        <v>4739.1678010287078</v>
      </c>
      <c r="S53" s="58">
        <f t="shared" si="10"/>
        <v>12662.019787154044</v>
      </c>
      <c r="T53" s="58">
        <f t="shared" si="10"/>
        <v>48256.105014108347</v>
      </c>
      <c r="U53" s="58">
        <f t="shared" si="10"/>
        <v>22751.366071428576</v>
      </c>
      <c r="V53" s="58">
        <f t="shared" si="10"/>
        <v>5385.2537482510716</v>
      </c>
      <c r="W53" s="58">
        <f t="shared" si="10"/>
        <v>22750.236538922156</v>
      </c>
      <c r="X53" s="58">
        <f t="shared" si="10"/>
        <v>9156.488867640277</v>
      </c>
      <c r="Y53" s="58">
        <f t="shared" si="10"/>
        <v>4704.8743975903617</v>
      </c>
      <c r="Z53" s="59">
        <f t="shared" si="10"/>
        <v>16167.850838760607</v>
      </c>
      <c r="AA53" s="83">
        <f>SUM($R53:$Z53)</f>
        <v>146573.36306488415</v>
      </c>
      <c r="AB53" s="14"/>
    </row>
    <row r="54" spans="1:31" x14ac:dyDescent="0.25">
      <c r="A54" s="10" t="s">
        <v>17</v>
      </c>
      <c r="B54" s="58">
        <f t="shared" si="8"/>
        <v>5248.0380014425964</v>
      </c>
      <c r="C54" s="58">
        <f t="shared" si="8"/>
        <v>11596.809482326638</v>
      </c>
      <c r="D54" s="58">
        <f t="shared" si="8"/>
        <v>40084.499149266368</v>
      </c>
      <c r="E54" s="58">
        <f t="shared" si="8"/>
        <v>19819.281250000004</v>
      </c>
      <c r="F54" s="58">
        <f t="shared" si="8"/>
        <v>4550.6423729819517</v>
      </c>
      <c r="G54" s="58">
        <f t="shared" si="8"/>
        <v>18823.699616766466</v>
      </c>
      <c r="H54" s="58">
        <f t="shared" si="8"/>
        <v>7840.6585623366645</v>
      </c>
      <c r="I54" s="58">
        <f t="shared" si="8"/>
        <v>3882.8733534136545</v>
      </c>
      <c r="J54" s="59">
        <f t="shared" si="8"/>
        <v>13778.142553779357</v>
      </c>
      <c r="K54" s="83">
        <f t="shared" si="9"/>
        <v>125624.6443423137</v>
      </c>
      <c r="L54" s="14"/>
      <c r="Q54" s="10" t="s">
        <v>17</v>
      </c>
      <c r="R54" s="58">
        <f t="shared" si="10"/>
        <v>5248.0380014425964</v>
      </c>
      <c r="S54" s="58">
        <f t="shared" si="10"/>
        <v>11596.809482326638</v>
      </c>
      <c r="T54" s="58">
        <f t="shared" si="10"/>
        <v>40084.499149266368</v>
      </c>
      <c r="U54" s="58">
        <f t="shared" si="10"/>
        <v>19819.281250000004</v>
      </c>
      <c r="V54" s="58">
        <f t="shared" si="10"/>
        <v>4550.6423729819517</v>
      </c>
      <c r="W54" s="58">
        <f t="shared" si="10"/>
        <v>18823.699616766466</v>
      </c>
      <c r="X54" s="58">
        <f t="shared" si="10"/>
        <v>7840.6585623366645</v>
      </c>
      <c r="Y54" s="58">
        <f t="shared" si="10"/>
        <v>3882.8733534136545</v>
      </c>
      <c r="Z54" s="59">
        <f t="shared" si="10"/>
        <v>13778.142553779357</v>
      </c>
      <c r="AA54" s="83">
        <f t="shared" si="11"/>
        <v>125624.6443423137</v>
      </c>
      <c r="AB54" s="14"/>
    </row>
    <row r="55" spans="1:31" x14ac:dyDescent="0.25">
      <c r="A55" s="10" t="s">
        <v>18</v>
      </c>
      <c r="B55" s="58">
        <f t="shared" si="8"/>
        <v>5463.397653496294</v>
      </c>
      <c r="C55" s="58">
        <f t="shared" si="8"/>
        <v>12934.352907396278</v>
      </c>
      <c r="D55" s="58">
        <f t="shared" si="8"/>
        <v>42607.913274548526</v>
      </c>
      <c r="E55" s="58">
        <f t="shared" si="8"/>
        <v>19597.611607142859</v>
      </c>
      <c r="F55" s="58">
        <f t="shared" si="8"/>
        <v>5019.7305182062009</v>
      </c>
      <c r="G55" s="58">
        <f t="shared" si="8"/>
        <v>19573.490586826345</v>
      </c>
      <c r="H55" s="58">
        <f t="shared" si="8"/>
        <v>8391.9391489623376</v>
      </c>
      <c r="I55" s="58">
        <f t="shared" si="8"/>
        <v>4001.8471887550199</v>
      </c>
      <c r="J55" s="59">
        <f t="shared" si="8"/>
        <v>14056.962415630551</v>
      </c>
      <c r="K55" s="83">
        <f t="shared" si="9"/>
        <v>131647.24530096439</v>
      </c>
      <c r="L55" s="14"/>
      <c r="Q55" s="10" t="s">
        <v>18</v>
      </c>
      <c r="R55" s="58">
        <f t="shared" si="10"/>
        <v>5463.397653496294</v>
      </c>
      <c r="S55" s="58">
        <f t="shared" si="10"/>
        <v>12934.352907396278</v>
      </c>
      <c r="T55" s="58">
        <f t="shared" si="10"/>
        <v>42607.913274548526</v>
      </c>
      <c r="U55" s="58">
        <f t="shared" si="10"/>
        <v>19597.611607142859</v>
      </c>
      <c r="V55" s="58">
        <f t="shared" si="10"/>
        <v>5019.7305182062009</v>
      </c>
      <c r="W55" s="58">
        <f t="shared" si="10"/>
        <v>19573.490586826345</v>
      </c>
      <c r="X55" s="58">
        <f t="shared" si="10"/>
        <v>8391.9391489623376</v>
      </c>
      <c r="Y55" s="58">
        <f t="shared" si="10"/>
        <v>4001.8471887550199</v>
      </c>
      <c r="Z55" s="59">
        <f t="shared" si="10"/>
        <v>14056.962415630551</v>
      </c>
      <c r="AA55" s="83">
        <f t="shared" si="11"/>
        <v>131647.24530096439</v>
      </c>
      <c r="AB55" s="14"/>
    </row>
    <row r="56" spans="1:31" x14ac:dyDescent="0.25">
      <c r="A56" s="10" t="s">
        <v>19</v>
      </c>
      <c r="B56" s="58">
        <f t="shared" si="8"/>
        <v>5884.491945221399</v>
      </c>
      <c r="C56" s="58">
        <f t="shared" si="8"/>
        <v>14424.78986543029</v>
      </c>
      <c r="D56" s="58">
        <f t="shared" si="8"/>
        <v>47221.513709085775</v>
      </c>
      <c r="E56" s="58">
        <f t="shared" si="8"/>
        <v>22066.205357142859</v>
      </c>
      <c r="F56" s="58">
        <f t="shared" si="8"/>
        <v>5695.9484937892112</v>
      </c>
      <c r="G56" s="58">
        <f t="shared" si="8"/>
        <v>23519.758850299397</v>
      </c>
      <c r="H56" s="58">
        <f t="shared" si="8"/>
        <v>10129.27778601076</v>
      </c>
      <c r="I56" s="58">
        <f t="shared" si="8"/>
        <v>4964.4536746987951</v>
      </c>
      <c r="J56" s="59">
        <f t="shared" si="8"/>
        <v>17978.946224590487</v>
      </c>
      <c r="K56" s="83">
        <f t="shared" si="9"/>
        <v>151885.38590626896</v>
      </c>
      <c r="L56" s="14"/>
      <c r="Q56" s="10" t="s">
        <v>19</v>
      </c>
      <c r="R56" s="58">
        <f t="shared" si="10"/>
        <v>5884.491945221399</v>
      </c>
      <c r="S56" s="58">
        <f t="shared" si="10"/>
        <v>14424.78986543029</v>
      </c>
      <c r="T56" s="58">
        <f t="shared" si="10"/>
        <v>47221.513709085775</v>
      </c>
      <c r="U56" s="58">
        <f t="shared" si="10"/>
        <v>22066.205357142859</v>
      </c>
      <c r="V56" s="58">
        <f t="shared" si="10"/>
        <v>5695.9484937892112</v>
      </c>
      <c r="W56" s="58">
        <f t="shared" si="10"/>
        <v>23519.758850299397</v>
      </c>
      <c r="X56" s="58">
        <f t="shared" si="10"/>
        <v>10129.27778601076</v>
      </c>
      <c r="Y56" s="58">
        <f t="shared" si="10"/>
        <v>4964.4536746987951</v>
      </c>
      <c r="Z56" s="59">
        <f t="shared" si="10"/>
        <v>17978.946224590487</v>
      </c>
      <c r="AA56" s="83">
        <f t="shared" si="11"/>
        <v>151885.38590626896</v>
      </c>
      <c r="AB56" s="14"/>
    </row>
    <row r="57" spans="1:31" x14ac:dyDescent="0.25">
      <c r="A57" s="10" t="s">
        <v>20</v>
      </c>
      <c r="B57" s="58">
        <f t="shared" si="8"/>
        <v>6004.8046000000004</v>
      </c>
      <c r="C57" s="58">
        <f t="shared" si="8"/>
        <v>15005.565300000002</v>
      </c>
      <c r="D57" s="58">
        <f t="shared" si="8"/>
        <v>50625.810249717826</v>
      </c>
      <c r="E57" s="58">
        <f t="shared" si="8"/>
        <v>23144.325892857145</v>
      </c>
      <c r="F57" s="58">
        <f t="shared" si="8"/>
        <v>5994.4591316591886</v>
      </c>
      <c r="G57" s="58">
        <f t="shared" si="8"/>
        <v>24259.684149700599</v>
      </c>
      <c r="H57" s="58">
        <f t="shared" si="8"/>
        <v>10371.720525749424</v>
      </c>
      <c r="I57" s="58">
        <f t="shared" si="8"/>
        <v>4964.4536746987951</v>
      </c>
      <c r="J57" s="59">
        <f t="shared" si="8"/>
        <v>18214.586019340833</v>
      </c>
      <c r="K57" s="83">
        <f t="shared" si="9"/>
        <v>158585.40954372383</v>
      </c>
      <c r="L57" s="14"/>
      <c r="Q57" s="10" t="s">
        <v>20</v>
      </c>
      <c r="R57" s="58">
        <f t="shared" si="10"/>
        <v>6004.8046000000004</v>
      </c>
      <c r="S57" s="58">
        <f t="shared" si="10"/>
        <v>15005.565300000002</v>
      </c>
      <c r="T57" s="58">
        <f t="shared" si="10"/>
        <v>50625.810249717826</v>
      </c>
      <c r="U57" s="58">
        <f t="shared" si="10"/>
        <v>23144.325892857145</v>
      </c>
      <c r="V57" s="58">
        <f t="shared" si="10"/>
        <v>5994.4591316591886</v>
      </c>
      <c r="W57" s="58">
        <f t="shared" si="10"/>
        <v>24259.684149700599</v>
      </c>
      <c r="X57" s="58">
        <f t="shared" si="10"/>
        <v>10371.720525749424</v>
      </c>
      <c r="Y57" s="58">
        <f t="shared" si="10"/>
        <v>4964.4536746987951</v>
      </c>
      <c r="Z57" s="59">
        <f t="shared" si="10"/>
        <v>18214.586019340833</v>
      </c>
      <c r="AA57" s="83">
        <f t="shared" si="11"/>
        <v>158585.40954372383</v>
      </c>
      <c r="AB57" s="14"/>
    </row>
    <row r="58" spans="1:31" x14ac:dyDescent="0.25">
      <c r="A58" s="10" t="s">
        <v>21</v>
      </c>
      <c r="B58" s="58">
        <f t="shared" si="8"/>
        <v>5921.7888682027651</v>
      </c>
      <c r="C58" s="58">
        <f t="shared" si="8"/>
        <v>14841.672232289988</v>
      </c>
      <c r="D58" s="58">
        <f t="shared" si="8"/>
        <v>50625.49201185102</v>
      </c>
      <c r="E58" s="58">
        <f t="shared" si="8"/>
        <v>23144.325892857145</v>
      </c>
      <c r="F58" s="58">
        <f t="shared" si="8"/>
        <v>5994.4591316591886</v>
      </c>
      <c r="G58" s="58">
        <f t="shared" si="8"/>
        <v>24259.684149700599</v>
      </c>
      <c r="H58" s="58">
        <f t="shared" si="8"/>
        <v>10371.720525749424</v>
      </c>
      <c r="I58" s="58">
        <f t="shared" si="8"/>
        <v>4964.4536746987951</v>
      </c>
      <c r="J58" s="59">
        <f t="shared" si="8"/>
        <v>18214.586019340833</v>
      </c>
      <c r="K58" s="83">
        <f t="shared" si="9"/>
        <v>158338.18250634978</v>
      </c>
      <c r="L58" s="14"/>
      <c r="Q58" s="10" t="s">
        <v>21</v>
      </c>
      <c r="R58" s="58">
        <f t="shared" si="10"/>
        <v>5921.7888682027651</v>
      </c>
      <c r="S58" s="58">
        <f t="shared" si="10"/>
        <v>14841.672232289988</v>
      </c>
      <c r="T58" s="58">
        <f t="shared" si="10"/>
        <v>50625.49201185102</v>
      </c>
      <c r="U58" s="58">
        <f t="shared" si="10"/>
        <v>23144.325892857145</v>
      </c>
      <c r="V58" s="58">
        <f t="shared" si="10"/>
        <v>5994.4591316591886</v>
      </c>
      <c r="W58" s="58">
        <f t="shared" si="10"/>
        <v>24259.684149700599</v>
      </c>
      <c r="X58" s="58">
        <f t="shared" si="10"/>
        <v>10371.720525749424</v>
      </c>
      <c r="Y58" s="58">
        <f t="shared" si="10"/>
        <v>4964.4536746987951</v>
      </c>
      <c r="Z58" s="59">
        <f t="shared" si="10"/>
        <v>18214.586019340833</v>
      </c>
      <c r="AA58" s="83">
        <f t="shared" si="11"/>
        <v>158338.18250634978</v>
      </c>
      <c r="AB58" s="14"/>
    </row>
    <row r="59" spans="1:31" x14ac:dyDescent="0.25">
      <c r="A59" s="10" t="s">
        <v>22</v>
      </c>
      <c r="B59" s="58">
        <f t="shared" si="8"/>
        <v>5464.6007800440793</v>
      </c>
      <c r="C59" s="58">
        <f t="shared" si="8"/>
        <v>13789.016757132385</v>
      </c>
      <c r="D59" s="58">
        <f t="shared" si="8"/>
        <v>45960.867439334084</v>
      </c>
      <c r="E59" s="58">
        <f t="shared" si="8"/>
        <v>21139.223214285714</v>
      </c>
      <c r="F59" s="58">
        <f t="shared" si="8"/>
        <v>5549.7392017712627</v>
      </c>
      <c r="G59" s="58">
        <f t="shared" si="8"/>
        <v>21615.684413173651</v>
      </c>
      <c r="H59" s="58">
        <f t="shared" si="8"/>
        <v>9155.4828811683328</v>
      </c>
      <c r="I59" s="58">
        <f t="shared" si="8"/>
        <v>4434.4793172690761</v>
      </c>
      <c r="J59" s="59">
        <f t="shared" si="8"/>
        <v>15489.306927175843</v>
      </c>
      <c r="K59" s="83">
        <f t="shared" si="9"/>
        <v>142598.40093135444</v>
      </c>
      <c r="L59" s="14"/>
      <c r="Q59" s="10" t="s">
        <v>22</v>
      </c>
      <c r="R59" s="58">
        <f t="shared" si="10"/>
        <v>5464.6007800440793</v>
      </c>
      <c r="S59" s="58">
        <f t="shared" si="10"/>
        <v>13789.016757132385</v>
      </c>
      <c r="T59" s="58">
        <f t="shared" si="10"/>
        <v>45960.867439334084</v>
      </c>
      <c r="U59" s="58">
        <f t="shared" si="10"/>
        <v>21139.223214285714</v>
      </c>
      <c r="V59" s="58">
        <f t="shared" si="10"/>
        <v>5549.7392017712627</v>
      </c>
      <c r="W59" s="58">
        <f t="shared" si="10"/>
        <v>21615.684413173651</v>
      </c>
      <c r="X59" s="58">
        <f t="shared" si="10"/>
        <v>9155.4828811683328</v>
      </c>
      <c r="Y59" s="58">
        <f t="shared" si="10"/>
        <v>4434.4793172690761</v>
      </c>
      <c r="Z59" s="59">
        <f t="shared" si="10"/>
        <v>15489.306927175843</v>
      </c>
      <c r="AA59" s="83">
        <f>SUM($R59:$Z59)</f>
        <v>142598.40093135444</v>
      </c>
      <c r="AB59" s="14"/>
    </row>
    <row r="60" spans="1:31" x14ac:dyDescent="0.25">
      <c r="K60" s="46"/>
      <c r="AA60" s="46"/>
    </row>
    <row r="61" spans="1:31" x14ac:dyDescent="0.25">
      <c r="A61" s="18" t="s">
        <v>105</v>
      </c>
      <c r="B61" s="68">
        <f>$B$17-MIN($K$34:$K$45)</f>
        <v>170916.10962190721</v>
      </c>
      <c r="C61" s="19"/>
      <c r="D61" s="19"/>
      <c r="E61" s="19"/>
      <c r="F61" s="19"/>
      <c r="G61" s="19"/>
      <c r="H61" s="19"/>
      <c r="I61" s="19"/>
      <c r="J61" s="19"/>
      <c r="L61" s="14"/>
      <c r="M61" s="14"/>
      <c r="O61" s="16"/>
      <c r="Q61" s="18" t="s">
        <v>105</v>
      </c>
      <c r="R61" s="68">
        <f>$B$17-MIN($AA$34:$AA$45)</f>
        <v>170916.10962190721</v>
      </c>
      <c r="S61" s="19"/>
      <c r="T61" s="19"/>
      <c r="U61" s="19"/>
      <c r="V61" s="19"/>
      <c r="W61" s="19"/>
      <c r="X61" s="19"/>
      <c r="Y61" s="19"/>
      <c r="Z61" s="19"/>
      <c r="AB61" s="14"/>
      <c r="AC61" s="14"/>
      <c r="AE61" s="16"/>
    </row>
    <row r="63" spans="1:31" x14ac:dyDescent="0.25">
      <c r="A63" s="1" t="s">
        <v>106</v>
      </c>
      <c r="B63" s="21" t="s">
        <v>36</v>
      </c>
      <c r="Q63" s="1" t="s">
        <v>106</v>
      </c>
      <c r="R63" s="21" t="s">
        <v>36</v>
      </c>
    </row>
    <row r="64" spans="1:31" x14ac:dyDescent="0.25">
      <c r="A64" s="10" t="s">
        <v>11</v>
      </c>
      <c r="B64" s="63">
        <f>$B$61-K48</f>
        <v>48415.147682116251</v>
      </c>
      <c r="L64" s="14"/>
      <c r="M64" s="14"/>
      <c r="O64" s="16"/>
      <c r="Q64" s="10" t="s">
        <v>11</v>
      </c>
      <c r="R64" s="63">
        <f t="shared" ref="R64:R74" si="12">$R$61-AA48</f>
        <v>48415.147682116251</v>
      </c>
      <c r="AB64" s="14"/>
      <c r="AC64" s="14"/>
      <c r="AE64" s="16"/>
    </row>
    <row r="65" spans="1:31" x14ac:dyDescent="0.25">
      <c r="A65" s="10" t="s">
        <v>12</v>
      </c>
      <c r="B65" s="58">
        <f t="shared" ref="B65:B75" si="13">$B$61-K49</f>
        <v>50221.268847173167</v>
      </c>
      <c r="L65" s="14"/>
      <c r="M65" s="14"/>
      <c r="O65" s="16"/>
      <c r="Q65" s="10" t="s">
        <v>12</v>
      </c>
      <c r="R65" s="63">
        <f t="shared" si="12"/>
        <v>50221.268847173167</v>
      </c>
      <c r="AB65" s="14"/>
      <c r="AC65" s="14"/>
      <c r="AE65" s="16"/>
    </row>
    <row r="66" spans="1:31" x14ac:dyDescent="0.25">
      <c r="A66" s="10" t="s">
        <v>13</v>
      </c>
      <c r="B66" s="58">
        <f t="shared" si="13"/>
        <v>37563.900875560328</v>
      </c>
      <c r="L66" s="14"/>
      <c r="M66" s="14"/>
      <c r="O66" s="16"/>
      <c r="Q66" s="10" t="s">
        <v>13</v>
      </c>
      <c r="R66" s="63">
        <f t="shared" si="12"/>
        <v>37563.900875560328</v>
      </c>
      <c r="AB66" s="14"/>
      <c r="AC66" s="14"/>
      <c r="AE66" s="16"/>
    </row>
    <row r="67" spans="1:31" x14ac:dyDescent="0.25">
      <c r="A67" s="10" t="s">
        <v>14</v>
      </c>
      <c r="B67" s="58">
        <f>$B$61-K51</f>
        <v>3895.9277673756878</v>
      </c>
      <c r="L67" s="14"/>
      <c r="M67" s="14"/>
      <c r="O67" s="16"/>
      <c r="Q67" s="10" t="s">
        <v>14</v>
      </c>
      <c r="R67" s="63">
        <f t="shared" si="12"/>
        <v>3895.9277673756878</v>
      </c>
      <c r="AB67" s="14"/>
      <c r="AC67" s="14"/>
      <c r="AE67" s="16"/>
    </row>
    <row r="68" spans="1:31" x14ac:dyDescent="0.25">
      <c r="A68" s="10" t="s">
        <v>15</v>
      </c>
      <c r="B68" s="58">
        <f t="shared" si="13"/>
        <v>3484.2273519072332</v>
      </c>
      <c r="L68" s="14"/>
      <c r="M68" s="14"/>
      <c r="O68" s="16"/>
      <c r="Q68" s="10" t="s">
        <v>15</v>
      </c>
      <c r="R68" s="63">
        <f t="shared" si="12"/>
        <v>3484.2273519072332</v>
      </c>
      <c r="AB68" s="14"/>
      <c r="AC68" s="14"/>
      <c r="AE68" s="16"/>
    </row>
    <row r="69" spans="1:31" x14ac:dyDescent="0.25">
      <c r="A69" s="10" t="s">
        <v>16</v>
      </c>
      <c r="B69" s="58">
        <f t="shared" si="13"/>
        <v>24342.746557023056</v>
      </c>
      <c r="L69" s="14"/>
      <c r="M69" s="14"/>
      <c r="O69" s="16"/>
      <c r="Q69" s="10" t="s">
        <v>16</v>
      </c>
      <c r="R69" s="63">
        <f t="shared" si="12"/>
        <v>24342.746557023056</v>
      </c>
      <c r="AB69" s="14"/>
      <c r="AC69" s="14"/>
      <c r="AE69" s="16"/>
    </row>
    <row r="70" spans="1:31" x14ac:dyDescent="0.25">
      <c r="A70" s="10" t="s">
        <v>17</v>
      </c>
      <c r="B70" s="58">
        <f t="shared" si="13"/>
        <v>45291.465279593511</v>
      </c>
      <c r="L70" s="14"/>
      <c r="M70" s="14"/>
      <c r="O70" s="16"/>
      <c r="Q70" s="10" t="s">
        <v>17</v>
      </c>
      <c r="R70" s="63">
        <f t="shared" si="12"/>
        <v>45291.465279593511</v>
      </c>
      <c r="AB70" s="14"/>
      <c r="AC70" s="14"/>
      <c r="AE70" s="16"/>
    </row>
    <row r="71" spans="1:31" x14ac:dyDescent="0.25">
      <c r="A71" s="10" t="s">
        <v>18</v>
      </c>
      <c r="B71" s="58">
        <f t="shared" si="13"/>
        <v>39268.864320942812</v>
      </c>
      <c r="L71" s="14"/>
      <c r="M71" s="14"/>
      <c r="O71" s="16"/>
      <c r="Q71" s="10" t="s">
        <v>18</v>
      </c>
      <c r="R71" s="63">
        <f t="shared" si="12"/>
        <v>39268.864320942812</v>
      </c>
      <c r="AB71" s="14"/>
      <c r="AC71" s="14"/>
      <c r="AE71" s="16"/>
    </row>
    <row r="72" spans="1:31" x14ac:dyDescent="0.25">
      <c r="A72" s="10" t="s">
        <v>19</v>
      </c>
      <c r="B72" s="58">
        <f t="shared" si="13"/>
        <v>19030.723715638247</v>
      </c>
      <c r="L72" s="14"/>
      <c r="M72" s="14"/>
      <c r="O72" s="16"/>
      <c r="Q72" s="10" t="s">
        <v>19</v>
      </c>
      <c r="R72" s="63">
        <f t="shared" si="12"/>
        <v>19030.723715638247</v>
      </c>
      <c r="AB72" s="14"/>
      <c r="AC72" s="14"/>
      <c r="AE72" s="16"/>
    </row>
    <row r="73" spans="1:31" x14ac:dyDescent="0.25">
      <c r="A73" s="10" t="s">
        <v>20</v>
      </c>
      <c r="B73" s="58">
        <f t="shared" si="13"/>
        <v>12330.700078183378</v>
      </c>
      <c r="L73" s="14"/>
      <c r="M73" s="14"/>
      <c r="O73" s="16"/>
      <c r="Q73" s="10" t="s">
        <v>20</v>
      </c>
      <c r="R73" s="63">
        <f>$R$61-AA57</f>
        <v>12330.700078183378</v>
      </c>
      <c r="AB73" s="14"/>
      <c r="AC73" s="14"/>
      <c r="AE73" s="16"/>
    </row>
    <row r="74" spans="1:31" x14ac:dyDescent="0.25">
      <c r="A74" s="10" t="s">
        <v>21</v>
      </c>
      <c r="B74" s="58">
        <f t="shared" si="13"/>
        <v>12577.927115557424</v>
      </c>
      <c r="L74" s="14"/>
      <c r="M74" s="14"/>
      <c r="O74" s="16"/>
      <c r="Q74" s="10" t="s">
        <v>21</v>
      </c>
      <c r="R74" s="63">
        <f t="shared" si="12"/>
        <v>12577.927115557424</v>
      </c>
      <c r="AB74" s="14"/>
      <c r="AC74" s="14"/>
      <c r="AE74" s="16"/>
    </row>
    <row r="75" spans="1:31" x14ac:dyDescent="0.25">
      <c r="A75" s="10" t="s">
        <v>22</v>
      </c>
      <c r="B75" s="58">
        <f t="shared" si="13"/>
        <v>28317.708690552769</v>
      </c>
      <c r="Q75" s="10" t="s">
        <v>22</v>
      </c>
      <c r="R75" s="63">
        <f>$R$61-AA59</f>
        <v>28317.708690552769</v>
      </c>
      <c r="AB75" s="14"/>
      <c r="AC75" s="14"/>
      <c r="AE75" s="16"/>
    </row>
    <row r="76" spans="1:31" x14ac:dyDescent="0.25">
      <c r="A76" s="13" t="s">
        <v>37</v>
      </c>
      <c r="B76" s="69">
        <f>SUM($B$64:$B$75)/$B$61</f>
        <v>1.9000000000000006</v>
      </c>
      <c r="Q76" s="13" t="s">
        <v>37</v>
      </c>
      <c r="R76" s="69">
        <f>SUM($R$64:$R$75)/$R$61</f>
        <v>1.9000000000000006</v>
      </c>
    </row>
    <row r="78" spans="1:31" x14ac:dyDescent="0.25">
      <c r="A78" s="1" t="s">
        <v>107</v>
      </c>
      <c r="B78" s="62">
        <f>(SUM($B$64:$B$75)-$D$79*$B$61)/(12-$D$79)</f>
        <v>1.1526269487815329E-11</v>
      </c>
      <c r="D78" s="1" t="s">
        <v>39</v>
      </c>
      <c r="Q78" s="1" t="s">
        <v>107</v>
      </c>
      <c r="R78" s="62">
        <f>(SUM($R$64:$R$75)-$T$79*$R$61)/(12-$T$79)</f>
        <v>1.1526269487815329E-11</v>
      </c>
      <c r="T78" s="1" t="s">
        <v>39</v>
      </c>
    </row>
    <row r="79" spans="1:31" x14ac:dyDescent="0.25">
      <c r="A79" s="1" t="s">
        <v>38</v>
      </c>
      <c r="D79" s="70">
        <f>'【メインAX】調整係数(太陽光)'!D79</f>
        <v>1.9</v>
      </c>
      <c r="Q79" s="1" t="s">
        <v>38</v>
      </c>
      <c r="T79" s="70">
        <f>'【メインAX】調整係数(太陽光)'!T79</f>
        <v>1.9</v>
      </c>
    </row>
    <row r="80" spans="1:31" ht="16.5" thickBot="1" x14ac:dyDescent="0.3"/>
    <row r="81" spans="1:22" ht="16.5" thickBot="1" x14ac:dyDescent="0.3">
      <c r="A81" s="1" t="s">
        <v>108</v>
      </c>
      <c r="B81" s="76">
        <f>(MIN($K$34:$K$45)+$B$78)*1000</f>
        <v>1.1526269487815328E-8</v>
      </c>
      <c r="Q81" s="1" t="s">
        <v>108</v>
      </c>
      <c r="R81" s="76">
        <f>(MIN($AA$34:$AA$45)+$R$78)*1000</f>
        <v>1.1526269487815328E-8</v>
      </c>
      <c r="T81" s="47"/>
      <c r="V81" s="14"/>
    </row>
    <row r="82" spans="1:22" ht="16.5" thickBot="1" x14ac:dyDescent="0.3"/>
    <row r="83" spans="1:22" ht="16.5" thickBot="1" x14ac:dyDescent="0.3">
      <c r="A83" s="1" t="s">
        <v>109</v>
      </c>
      <c r="B83" s="60" t="e">
        <f>B81/'【調達AX】入力(水力)'!E15</f>
        <v>#DIV/0!</v>
      </c>
      <c r="D83" s="1" t="e">
        <f>B81/B83</f>
        <v>#DIV/0!</v>
      </c>
      <c r="Q83" s="1" t="s">
        <v>109</v>
      </c>
      <c r="R83" s="60" t="e">
        <f>R81/'入力(水力)'!U15</f>
        <v>#DIV/0!</v>
      </c>
      <c r="S83" s="1" t="s">
        <v>77</v>
      </c>
    </row>
  </sheetData>
  <phoneticPr fontId="2"/>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2560-1313-4FFE-ACD5-53D36CAEA331}">
  <sheetPr codeName="Sheet10">
    <tabColor theme="0" tint="-0.499984740745262"/>
    <pageSetUpPr fitToPage="1"/>
  </sheetPr>
  <dimension ref="A1:Z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8"/>
      <c r="L8" s="108"/>
      <c r="M8" s="235" t="str">
        <f>'記載例（合計）'!$M$11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102" t="s">
        <v>2</v>
      </c>
      <c r="R9" s="35"/>
      <c r="S9" s="35"/>
      <c r="T9" s="35"/>
      <c r="U9" s="35"/>
      <c r="V9" s="35"/>
      <c r="W9" s="35"/>
      <c r="X9" s="35"/>
      <c r="Y9" s="35"/>
      <c r="Z9" s="35"/>
    </row>
    <row r="10" spans="1:26" ht="24" customHeight="1" x14ac:dyDescent="0.25">
      <c r="A10" s="165" t="s">
        <v>3</v>
      </c>
      <c r="B10" s="165"/>
      <c r="C10" s="165"/>
      <c r="D10" s="169"/>
      <c r="E10" s="232">
        <v>0</v>
      </c>
      <c r="F10" s="233"/>
      <c r="G10" s="233"/>
      <c r="H10" s="233"/>
      <c r="I10" s="233"/>
      <c r="J10" s="233"/>
      <c r="K10" s="233"/>
      <c r="L10" s="233"/>
      <c r="M10" s="233"/>
      <c r="N10" s="233"/>
      <c r="O10" s="233"/>
      <c r="P10" s="234"/>
      <c r="Q10" s="89"/>
      <c r="R10" s="35"/>
      <c r="S10" s="35"/>
      <c r="T10" s="35"/>
      <c r="U10" s="35"/>
      <c r="V10" s="35"/>
      <c r="W10" s="35"/>
      <c r="X10" s="35"/>
      <c r="Y10" s="35"/>
      <c r="Z10" s="35"/>
    </row>
    <row r="11" spans="1:26" ht="30" customHeight="1" x14ac:dyDescent="0.25">
      <c r="A11" s="164" t="s">
        <v>4</v>
      </c>
      <c r="B11" s="164"/>
      <c r="C11" s="164"/>
      <c r="D11" s="173"/>
      <c r="E11" s="228" t="s">
        <v>163</v>
      </c>
      <c r="F11" s="229"/>
      <c r="G11" s="229"/>
      <c r="H11" s="229"/>
      <c r="I11" s="229"/>
      <c r="J11" s="229"/>
      <c r="K11" s="229"/>
      <c r="L11" s="229"/>
      <c r="M11" s="229"/>
      <c r="N11" s="229"/>
      <c r="O11" s="229"/>
      <c r="P11" s="230"/>
      <c r="Q11" s="89"/>
      <c r="R11" s="35"/>
      <c r="S11" s="35"/>
      <c r="T11" s="35"/>
      <c r="U11" s="35"/>
      <c r="V11" s="35"/>
      <c r="W11" s="35"/>
      <c r="X11" s="35"/>
      <c r="Y11" s="35"/>
      <c r="Z11" s="35"/>
    </row>
    <row r="12" spans="1:26" ht="24" customHeight="1" x14ac:dyDescent="0.25">
      <c r="A12" s="165" t="s">
        <v>5</v>
      </c>
      <c r="B12" s="165"/>
      <c r="C12" s="165"/>
      <c r="D12" s="169"/>
      <c r="E12" s="228" t="s">
        <v>50</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28" t="s">
        <v>165</v>
      </c>
      <c r="F13" s="229"/>
      <c r="G13" s="229"/>
      <c r="H13" s="229"/>
      <c r="I13" s="229"/>
      <c r="J13" s="229"/>
      <c r="K13" s="229"/>
      <c r="L13" s="229"/>
      <c r="M13" s="229"/>
      <c r="N13" s="229"/>
      <c r="O13" s="229"/>
      <c r="P13" s="230"/>
      <c r="Q13" s="89"/>
      <c r="R13" s="35"/>
      <c r="S13" s="35"/>
      <c r="T13" s="35"/>
      <c r="U13" s="35"/>
      <c r="V13" s="35"/>
      <c r="W13" s="35"/>
      <c r="X13" s="35"/>
      <c r="Y13" s="35"/>
      <c r="Z13" s="35"/>
    </row>
    <row r="14" spans="1:26" ht="24" customHeight="1" x14ac:dyDescent="0.25">
      <c r="A14" s="165" t="s">
        <v>7</v>
      </c>
      <c r="B14" s="165"/>
      <c r="C14" s="165"/>
      <c r="D14" s="169"/>
      <c r="E14" s="216">
        <v>150000</v>
      </c>
      <c r="F14" s="217"/>
      <c r="G14" s="217"/>
      <c r="H14" s="217"/>
      <c r="I14" s="217"/>
      <c r="J14" s="217"/>
      <c r="K14" s="217"/>
      <c r="L14" s="217"/>
      <c r="M14" s="217"/>
      <c r="N14" s="217"/>
      <c r="O14" s="217"/>
      <c r="P14" s="218"/>
      <c r="Q14" s="90" t="s">
        <v>23</v>
      </c>
      <c r="R14" s="35"/>
      <c r="S14" s="35"/>
      <c r="T14" s="35"/>
      <c r="U14" s="35"/>
      <c r="V14" s="35"/>
      <c r="W14" s="35"/>
      <c r="X14" s="35"/>
      <c r="Y14" s="35"/>
      <c r="Z14" s="35"/>
    </row>
    <row r="15" spans="1:26" ht="40.15" customHeight="1" x14ac:dyDescent="0.25">
      <c r="A15" s="162" t="s">
        <v>172</v>
      </c>
      <c r="B15" s="163"/>
      <c r="C15" s="163"/>
      <c r="D15" s="231"/>
      <c r="E15" s="216">
        <v>100000</v>
      </c>
      <c r="F15" s="217"/>
      <c r="G15" s="217"/>
      <c r="H15" s="217"/>
      <c r="I15" s="217"/>
      <c r="J15" s="217"/>
      <c r="K15" s="217"/>
      <c r="L15" s="217"/>
      <c r="M15" s="217"/>
      <c r="N15" s="217"/>
      <c r="O15" s="217"/>
      <c r="P15" s="218"/>
      <c r="Q15" s="93" t="s">
        <v>23</v>
      </c>
      <c r="R15" s="35"/>
      <c r="S15" s="35"/>
      <c r="T15" s="35"/>
      <c r="U15" s="35"/>
      <c r="V15" s="35"/>
      <c r="W15" s="35"/>
      <c r="X15" s="35"/>
      <c r="Y15" s="35"/>
      <c r="Z15" s="35"/>
    </row>
    <row r="16" spans="1:26" ht="36.6" customHeight="1" thickBot="1" x14ac:dyDescent="0.3">
      <c r="A16" s="164" t="s">
        <v>132</v>
      </c>
      <c r="B16" s="165"/>
      <c r="C16" s="165"/>
      <c r="D16" s="169"/>
      <c r="E16" s="213">
        <v>0.23552861959748661</v>
      </c>
      <c r="F16" s="214"/>
      <c r="G16" s="214"/>
      <c r="H16" s="214"/>
      <c r="I16" s="214"/>
      <c r="J16" s="214"/>
      <c r="K16" s="214"/>
      <c r="L16" s="214"/>
      <c r="M16" s="214"/>
      <c r="N16" s="214"/>
      <c r="O16" s="214"/>
      <c r="P16" s="215"/>
      <c r="Q16" s="93" t="s">
        <v>134</v>
      </c>
      <c r="R16" s="35"/>
      <c r="S16" s="35"/>
      <c r="T16" s="35"/>
      <c r="U16" s="35"/>
      <c r="V16" s="35"/>
      <c r="W16" s="35"/>
      <c r="X16" s="35"/>
      <c r="Y16" s="35"/>
      <c r="Z16" s="35"/>
    </row>
    <row r="17" spans="1:26" ht="24" customHeight="1" x14ac:dyDescent="0.25">
      <c r="A17" s="164" t="s">
        <v>133</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
      <c r="A18" s="165"/>
      <c r="B18" s="165"/>
      <c r="C18" s="165"/>
      <c r="D18" s="165"/>
      <c r="E18" s="113">
        <v>0.24484766139372252</v>
      </c>
      <c r="F18" s="113">
        <v>0.15626783111865714</v>
      </c>
      <c r="G18" s="113">
        <v>0.14654315487194955</v>
      </c>
      <c r="H18" s="113">
        <v>0.14654696964867839</v>
      </c>
      <c r="I18" s="113">
        <v>0.11080164320374156</v>
      </c>
      <c r="J18" s="113">
        <v>0.15207991922089326</v>
      </c>
      <c r="K18" s="113">
        <v>0.19100614172356128</v>
      </c>
      <c r="L18" s="113">
        <v>0.25509248765295478</v>
      </c>
      <c r="M18" s="113">
        <v>0.26697055214443927</v>
      </c>
      <c r="N18" s="113">
        <v>0.2219346289945629</v>
      </c>
      <c r="O18" s="113">
        <v>0.26297079075631996</v>
      </c>
      <c r="P18" s="113">
        <v>0.22377727720436297</v>
      </c>
      <c r="Q18" s="78" t="s">
        <v>134</v>
      </c>
      <c r="R18" s="35"/>
      <c r="S18" s="35"/>
      <c r="T18" s="35"/>
      <c r="U18" s="35"/>
      <c r="V18" s="35"/>
      <c r="W18" s="35"/>
      <c r="X18" s="35"/>
      <c r="Y18" s="35"/>
      <c r="Z18" s="35"/>
    </row>
    <row r="19" spans="1:26"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25">
      <c r="A20" s="165"/>
      <c r="B20" s="165"/>
      <c r="C20" s="165"/>
      <c r="D20" s="169"/>
      <c r="E20" s="123">
        <v>2977</v>
      </c>
      <c r="F20" s="124">
        <v>1579</v>
      </c>
      <c r="G20" s="124">
        <v>1881</v>
      </c>
      <c r="H20" s="124">
        <v>785</v>
      </c>
      <c r="I20" s="124">
        <v>1183</v>
      </c>
      <c r="J20" s="124">
        <v>1354</v>
      </c>
      <c r="K20" s="124">
        <v>1664</v>
      </c>
      <c r="L20" s="124">
        <v>2876</v>
      </c>
      <c r="M20" s="124">
        <v>2742</v>
      </c>
      <c r="N20" s="124">
        <v>3545</v>
      </c>
      <c r="O20" s="124">
        <v>3680</v>
      </c>
      <c r="P20" s="125">
        <v>3512</v>
      </c>
      <c r="Q20" s="93" t="s">
        <v>23</v>
      </c>
      <c r="R20" s="35"/>
      <c r="S20" s="35"/>
      <c r="T20" s="35"/>
      <c r="U20" s="35"/>
      <c r="V20" s="35"/>
      <c r="W20" s="35"/>
      <c r="X20" s="35"/>
      <c r="Y20" s="35"/>
      <c r="Z20" s="35"/>
    </row>
    <row r="21" spans="1:26" ht="36.75" customHeight="1" x14ac:dyDescent="0.25">
      <c r="A21" s="164" t="s">
        <v>145</v>
      </c>
      <c r="B21" s="165"/>
      <c r="C21" s="165"/>
      <c r="D21" s="169"/>
      <c r="E21" s="216">
        <v>2750</v>
      </c>
      <c r="F21" s="217"/>
      <c r="G21" s="217"/>
      <c r="H21" s="217"/>
      <c r="I21" s="217"/>
      <c r="J21" s="217"/>
      <c r="K21" s="217"/>
      <c r="L21" s="217"/>
      <c r="M21" s="217"/>
      <c r="N21" s="217"/>
      <c r="O21" s="217"/>
      <c r="P21" s="218"/>
      <c r="Q21" s="93" t="s">
        <v>23</v>
      </c>
      <c r="R21" s="35"/>
      <c r="S21" s="35"/>
      <c r="T21" s="35"/>
      <c r="U21" s="35"/>
      <c r="V21" s="35"/>
      <c r="W21" s="35"/>
      <c r="X21" s="35"/>
      <c r="Y21" s="35"/>
      <c r="Z21" s="35"/>
    </row>
    <row r="22" spans="1:26" ht="24" customHeight="1" x14ac:dyDescent="0.25">
      <c r="A22" s="164" t="s">
        <v>135</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25">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
      <c r="A24" s="164" t="s">
        <v>136</v>
      </c>
      <c r="B24" s="165"/>
      <c r="C24" s="165"/>
      <c r="D24" s="169"/>
      <c r="E24" s="219">
        <v>1375</v>
      </c>
      <c r="F24" s="220"/>
      <c r="G24" s="220"/>
      <c r="H24" s="220"/>
      <c r="I24" s="220"/>
      <c r="J24" s="220"/>
      <c r="K24" s="220"/>
      <c r="L24" s="220"/>
      <c r="M24" s="220"/>
      <c r="N24" s="220"/>
      <c r="O24" s="220"/>
      <c r="P24" s="221"/>
      <c r="Q24" s="93" t="s">
        <v>23</v>
      </c>
      <c r="R24" s="35"/>
      <c r="S24" s="35"/>
      <c r="T24" s="35"/>
      <c r="U24" s="35"/>
      <c r="V24" s="35"/>
      <c r="W24" s="35"/>
      <c r="X24" s="35"/>
      <c r="Y24" s="35"/>
      <c r="Z24" s="35"/>
    </row>
    <row r="25" spans="1:26" s="147" customFormat="1" ht="36.6" customHeight="1" x14ac:dyDescent="0.25">
      <c r="A25" s="157" t="s">
        <v>173</v>
      </c>
      <c r="B25" s="158"/>
      <c r="C25" s="158"/>
      <c r="D25" s="158"/>
      <c r="E25" s="225">
        <v>150000</v>
      </c>
      <c r="F25" s="226"/>
      <c r="G25" s="226"/>
      <c r="H25" s="226"/>
      <c r="I25" s="226"/>
      <c r="J25" s="226"/>
      <c r="K25" s="226"/>
      <c r="L25" s="226"/>
      <c r="M25" s="226"/>
      <c r="N25" s="226"/>
      <c r="O25" s="226"/>
      <c r="P25" s="227"/>
      <c r="Q25" s="93" t="s">
        <v>23</v>
      </c>
      <c r="R25" s="35"/>
      <c r="S25" s="35"/>
      <c r="T25" s="35"/>
      <c r="U25" s="35"/>
      <c r="V25" s="35"/>
      <c r="W25" s="35"/>
      <c r="X25" s="35"/>
      <c r="Y25" s="35"/>
      <c r="Z25" s="35"/>
    </row>
    <row r="26" spans="1:26" ht="36.6" customHeight="1" x14ac:dyDescent="0.25">
      <c r="A26" s="173" t="s">
        <v>166</v>
      </c>
      <c r="B26" s="174"/>
      <c r="C26" s="174"/>
      <c r="D26" s="175"/>
      <c r="E26" s="222">
        <v>100000</v>
      </c>
      <c r="F26" s="223"/>
      <c r="G26" s="223"/>
      <c r="H26" s="223"/>
      <c r="I26" s="223"/>
      <c r="J26" s="223"/>
      <c r="K26" s="223"/>
      <c r="L26" s="223"/>
      <c r="M26" s="223"/>
      <c r="N26" s="223"/>
      <c r="O26" s="223"/>
      <c r="P26" s="224"/>
      <c r="Q26" s="78" t="s">
        <v>23</v>
      </c>
      <c r="R26" s="35"/>
      <c r="S26" s="35"/>
      <c r="T26" s="35"/>
      <c r="U26" s="35"/>
      <c r="V26" s="35"/>
      <c r="W26" s="35"/>
      <c r="X26" s="35"/>
      <c r="Y26" s="35"/>
      <c r="Z26" s="35"/>
    </row>
    <row r="27" spans="1:26" ht="36.6" customHeight="1" x14ac:dyDescent="0.25">
      <c r="A27" s="164" t="s">
        <v>147</v>
      </c>
      <c r="B27" s="165"/>
      <c r="C27" s="165"/>
      <c r="D27" s="165"/>
      <c r="E27" s="210">
        <v>0.20830623746421745</v>
      </c>
      <c r="F27" s="211"/>
      <c r="G27" s="211"/>
      <c r="H27" s="211"/>
      <c r="I27" s="211"/>
      <c r="J27" s="211"/>
      <c r="K27" s="211"/>
      <c r="L27" s="211"/>
      <c r="M27" s="211"/>
      <c r="N27" s="211"/>
      <c r="O27" s="211"/>
      <c r="P27" s="212"/>
      <c r="Q27" s="23" t="s">
        <v>80</v>
      </c>
      <c r="R27" s="35"/>
      <c r="S27" s="35"/>
      <c r="T27" s="35"/>
      <c r="U27" s="35"/>
      <c r="V27" s="35"/>
      <c r="W27" s="35"/>
      <c r="X27" s="35"/>
      <c r="Y27" s="35"/>
      <c r="Z27" s="35"/>
    </row>
    <row r="28" spans="1:26" ht="24" customHeight="1" x14ac:dyDescent="0.25">
      <c r="A28" s="164" t="s">
        <v>148</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25">
      <c r="A29" s="165"/>
      <c r="B29" s="165"/>
      <c r="C29" s="165"/>
      <c r="D29" s="165"/>
      <c r="E29" s="42">
        <v>0.2277975678684715</v>
      </c>
      <c r="F29" s="42">
        <v>0.16329747694757171</v>
      </c>
      <c r="G29" s="42">
        <v>0.14791949309812508</v>
      </c>
      <c r="H29" s="42">
        <v>0.12114998737806655</v>
      </c>
      <c r="I29" s="42">
        <v>8.9628678778718565E-2</v>
      </c>
      <c r="J29" s="42">
        <v>0.13796705659034808</v>
      </c>
      <c r="K29" s="42">
        <v>0.18385621312005587</v>
      </c>
      <c r="L29" s="42">
        <v>0.25974562895841502</v>
      </c>
      <c r="M29" s="42">
        <v>0.29065696724454204</v>
      </c>
      <c r="N29" s="42">
        <v>0.18219635253502059</v>
      </c>
      <c r="O29" s="42">
        <v>0.25477836195579751</v>
      </c>
      <c r="P29" s="42">
        <v>0.23262898315779326</v>
      </c>
      <c r="Q29" s="23" t="s">
        <v>80</v>
      </c>
      <c r="R29" s="35"/>
      <c r="S29" s="35"/>
      <c r="T29" s="35"/>
      <c r="U29" s="35"/>
      <c r="V29" s="35"/>
      <c r="W29" s="35"/>
      <c r="X29" s="35"/>
      <c r="Y29" s="35"/>
      <c r="Z29" s="35"/>
    </row>
    <row r="30" spans="1:26" ht="24" customHeight="1" x14ac:dyDescent="0.25">
      <c r="A30" s="164" t="s">
        <v>141</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25">
      <c r="A31" s="165"/>
      <c r="B31" s="165"/>
      <c r="C31" s="165"/>
      <c r="D31" s="165"/>
      <c r="E31" s="126">
        <v>4555.9513573694303</v>
      </c>
      <c r="F31" s="126">
        <v>3265.9495389514341</v>
      </c>
      <c r="G31" s="126">
        <v>2958.3898619625015</v>
      </c>
      <c r="H31" s="126">
        <v>2422.9997475613309</v>
      </c>
      <c r="I31" s="126">
        <v>1792.5735755743713</v>
      </c>
      <c r="J31" s="126">
        <v>2759.3411318069616</v>
      </c>
      <c r="K31" s="126">
        <v>3677.1242624011174</v>
      </c>
      <c r="L31" s="126">
        <v>5194.9125791683</v>
      </c>
      <c r="M31" s="126">
        <v>5813.1393448908411</v>
      </c>
      <c r="N31" s="126">
        <v>3643.9270507004117</v>
      </c>
      <c r="O31" s="126">
        <v>5095.5672391159505</v>
      </c>
      <c r="P31" s="126">
        <v>4652.5796631558651</v>
      </c>
      <c r="Q31" s="23" t="s">
        <v>23</v>
      </c>
      <c r="R31" s="35"/>
      <c r="S31" s="35"/>
      <c r="T31" s="35"/>
      <c r="U31" s="35"/>
      <c r="V31" s="35"/>
      <c r="W31" s="35"/>
      <c r="X31" s="35"/>
      <c r="Y31" s="35"/>
      <c r="Z31" s="35"/>
    </row>
    <row r="32" spans="1:26" ht="44.45" customHeight="1" x14ac:dyDescent="0.25">
      <c r="A32" s="164" t="s">
        <v>142</v>
      </c>
      <c r="B32" s="165"/>
      <c r="C32" s="165"/>
      <c r="D32" s="165"/>
      <c r="E32" s="207">
        <v>5541</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 customHeight="1" x14ac:dyDescent="0.25">
      <c r="A34" s="163"/>
      <c r="B34" s="163"/>
      <c r="C34" s="163"/>
      <c r="D34" s="163"/>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25">
      <c r="A35" s="164"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25">
      <c r="A36" s="165"/>
      <c r="B36" s="165"/>
      <c r="C36" s="165"/>
      <c r="D36" s="165"/>
      <c r="E36" s="126">
        <v>4556</v>
      </c>
      <c r="F36" s="126">
        <v>3266</v>
      </c>
      <c r="G36" s="126">
        <v>2958</v>
      </c>
      <c r="H36" s="126">
        <v>2423</v>
      </c>
      <c r="I36" s="126">
        <v>1793</v>
      </c>
      <c r="J36" s="126">
        <v>2759</v>
      </c>
      <c r="K36" s="126">
        <v>3677</v>
      </c>
      <c r="L36" s="126">
        <v>5195</v>
      </c>
      <c r="M36" s="126">
        <v>5813</v>
      </c>
      <c r="N36" s="126">
        <v>3644</v>
      </c>
      <c r="O36" s="126">
        <v>5096</v>
      </c>
      <c r="P36" s="126">
        <v>4653</v>
      </c>
      <c r="Q36" s="23" t="s">
        <v>23</v>
      </c>
      <c r="R36" s="35"/>
      <c r="S36" s="35"/>
      <c r="T36" s="35"/>
      <c r="U36" s="35"/>
      <c r="V36" s="35"/>
      <c r="W36" s="35"/>
      <c r="X36" s="35"/>
      <c r="Y36" s="35"/>
      <c r="Z36" s="111"/>
    </row>
    <row r="37" spans="1:26" ht="43.9" customHeight="1" x14ac:dyDescent="0.25">
      <c r="A37" s="164" t="s">
        <v>150</v>
      </c>
      <c r="B37" s="165"/>
      <c r="C37" s="165"/>
      <c r="D37" s="165"/>
      <c r="E37" s="204">
        <v>4166</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70</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157</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HaFvzT19FHWudDhmMzvlnxzZiJWciuNC0af1n0u/5Im7q9hQb1xn2b2bO2SDkiDVXGGQ8m53PyXSC8TJNTPY7g==" saltValue="vZeWpGOSSyyZ5gZpWtoMVA==" spinCount="100000" sheet="1" objects="1" scenarios="1"/>
  <dataConsolidate/>
  <mergeCells count="41">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37:D37"/>
    <mergeCell ref="E37:P37"/>
    <mergeCell ref="A28:D29"/>
    <mergeCell ref="A30:D31"/>
    <mergeCell ref="A32:D32"/>
    <mergeCell ref="E32:P32"/>
    <mergeCell ref="A33:D34"/>
    <mergeCell ref="A35:D36"/>
  </mergeCells>
  <phoneticPr fontId="2"/>
  <conditionalFormatting sqref="E37:P37">
    <cfRule type="cellIs" dxfId="40" priority="2" operator="greaterThan">
      <formula>$E$32</formula>
    </cfRule>
  </conditionalFormatting>
  <conditionalFormatting sqref="E34:P34">
    <cfRule type="cellIs" dxfId="39" priority="1" operator="greaterThan">
      <formula>$E$15</formula>
    </cfRule>
  </conditionalFormatting>
  <dataValidations count="3">
    <dataValidation type="whole" operator="lessThanOrEqual" allowBlank="1" showInputMessage="1" showErrorMessage="1" error="送電可能電力以下の整数値で入力してください" sqref="F34:P34" xr:uid="{8C8097D0-1FAA-406F-ADF5-B61130495FDA}">
      <formula1>$E$15</formula1>
    </dataValidation>
    <dataValidation type="whole" allowBlank="1" showInputMessage="1" showErrorMessage="1" error="期待容量以下の整数値で入力してください" sqref="E37:P37" xr:uid="{9275C6F4-0BE6-4E7D-AEF1-918994BEA962}">
      <formula1>0</formula1>
      <formula2>E32</formula2>
    </dataValidation>
    <dataValidation type="whole" operator="lessThanOrEqual" allowBlank="1" showInputMessage="1" showErrorMessage="1" error="送電可能電力以下の整数値で入力してください" sqref="E34" xr:uid="{C4160028-7A34-48D8-9F82-FC6B8205E600}">
      <formula1>$E$26</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BD01-17B6-40C3-8D0B-1E725EE7ED6B}">
  <sheetPr codeName="Sheet11">
    <tabColor theme="0" tint="-0.499984740745262"/>
    <pageSetUpPr fitToPage="1"/>
  </sheetPr>
  <dimension ref="A1:Z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25" width="9" style="1"/>
    <col min="26" max="26" width="11.5" style="1" bestFit="1" customWidth="1"/>
    <col min="27"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8"/>
      <c r="L8" s="108"/>
      <c r="M8" s="235" t="str">
        <f>'記載例（合計）'!$M$11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102" t="s">
        <v>2</v>
      </c>
      <c r="R9" s="35"/>
      <c r="S9" s="35"/>
      <c r="T9" s="35"/>
      <c r="U9" s="35"/>
      <c r="V9" s="35"/>
      <c r="W9" s="35"/>
      <c r="X9" s="35"/>
      <c r="Y9" s="35"/>
      <c r="Z9" s="35"/>
    </row>
    <row r="10" spans="1:26" ht="24" customHeight="1" x14ac:dyDescent="0.25">
      <c r="A10" s="165" t="s">
        <v>3</v>
      </c>
      <c r="B10" s="165"/>
      <c r="C10" s="165"/>
      <c r="D10" s="169"/>
      <c r="E10" s="232">
        <v>0</v>
      </c>
      <c r="F10" s="233"/>
      <c r="G10" s="233"/>
      <c r="H10" s="233"/>
      <c r="I10" s="233"/>
      <c r="J10" s="233"/>
      <c r="K10" s="233"/>
      <c r="L10" s="233"/>
      <c r="M10" s="233"/>
      <c r="N10" s="233"/>
      <c r="O10" s="233"/>
      <c r="P10" s="234"/>
      <c r="Q10" s="89"/>
      <c r="R10" s="35"/>
      <c r="S10" s="35"/>
      <c r="T10" s="35"/>
      <c r="U10" s="35"/>
      <c r="V10" s="35"/>
      <c r="W10" s="35"/>
      <c r="X10" s="35"/>
      <c r="Y10" s="35"/>
      <c r="Z10" s="35"/>
    </row>
    <row r="11" spans="1:26" ht="30" customHeight="1" x14ac:dyDescent="0.25">
      <c r="A11" s="164" t="s">
        <v>4</v>
      </c>
      <c r="B11" s="164"/>
      <c r="C11" s="164"/>
      <c r="D11" s="173"/>
      <c r="E11" s="228" t="s">
        <v>163</v>
      </c>
      <c r="F11" s="229"/>
      <c r="G11" s="229"/>
      <c r="H11" s="229"/>
      <c r="I11" s="229"/>
      <c r="J11" s="229"/>
      <c r="K11" s="229"/>
      <c r="L11" s="229"/>
      <c r="M11" s="229"/>
      <c r="N11" s="229"/>
      <c r="O11" s="229"/>
      <c r="P11" s="230"/>
      <c r="Q11" s="89"/>
      <c r="R11" s="35"/>
      <c r="S11" s="35"/>
      <c r="T11" s="35"/>
      <c r="U11" s="35"/>
      <c r="V11" s="35"/>
      <c r="W11" s="35"/>
      <c r="X11" s="35"/>
      <c r="Y11" s="35"/>
      <c r="Z11" s="35"/>
    </row>
    <row r="12" spans="1:26" ht="24" customHeight="1" x14ac:dyDescent="0.25">
      <c r="A12" s="165" t="s">
        <v>5</v>
      </c>
      <c r="B12" s="165"/>
      <c r="C12" s="165"/>
      <c r="D12" s="169"/>
      <c r="E12" s="228" t="s">
        <v>53</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28" t="s">
        <v>165</v>
      </c>
      <c r="F13" s="229"/>
      <c r="G13" s="229"/>
      <c r="H13" s="229"/>
      <c r="I13" s="229"/>
      <c r="J13" s="229"/>
      <c r="K13" s="229"/>
      <c r="L13" s="229"/>
      <c r="M13" s="229"/>
      <c r="N13" s="229"/>
      <c r="O13" s="229"/>
      <c r="P13" s="230"/>
      <c r="Q13" s="89"/>
      <c r="R13" s="35"/>
      <c r="S13" s="35"/>
      <c r="T13" s="35"/>
      <c r="U13" s="35"/>
      <c r="V13" s="35"/>
      <c r="W13" s="35"/>
      <c r="X13" s="35"/>
      <c r="Y13" s="35"/>
      <c r="Z13" s="35"/>
    </row>
    <row r="14" spans="1:26" ht="24" customHeight="1" x14ac:dyDescent="0.25">
      <c r="A14" s="165" t="s">
        <v>7</v>
      </c>
      <c r="B14" s="165"/>
      <c r="C14" s="165"/>
      <c r="D14" s="169"/>
      <c r="E14" s="216">
        <v>150000</v>
      </c>
      <c r="F14" s="217"/>
      <c r="G14" s="217"/>
      <c r="H14" s="217"/>
      <c r="I14" s="217"/>
      <c r="J14" s="217"/>
      <c r="K14" s="217"/>
      <c r="L14" s="217"/>
      <c r="M14" s="217"/>
      <c r="N14" s="217"/>
      <c r="O14" s="217"/>
      <c r="P14" s="218"/>
      <c r="Q14" s="90" t="s">
        <v>23</v>
      </c>
      <c r="R14" s="35"/>
      <c r="S14" s="35"/>
      <c r="T14" s="35"/>
      <c r="U14" s="35"/>
      <c r="V14" s="35"/>
      <c r="W14" s="35"/>
      <c r="X14" s="35"/>
      <c r="Y14" s="35"/>
      <c r="Z14" s="35"/>
    </row>
    <row r="15" spans="1:26" ht="40.15" customHeight="1" x14ac:dyDescent="0.25">
      <c r="A15" s="162" t="s">
        <v>172</v>
      </c>
      <c r="B15" s="163"/>
      <c r="C15" s="163"/>
      <c r="D15" s="231"/>
      <c r="E15" s="216">
        <v>100000</v>
      </c>
      <c r="F15" s="217"/>
      <c r="G15" s="217"/>
      <c r="H15" s="217"/>
      <c r="I15" s="217"/>
      <c r="J15" s="217"/>
      <c r="K15" s="217"/>
      <c r="L15" s="217"/>
      <c r="M15" s="217"/>
      <c r="N15" s="217"/>
      <c r="O15" s="217"/>
      <c r="P15" s="218"/>
      <c r="Q15" s="93" t="s">
        <v>23</v>
      </c>
      <c r="R15" s="35"/>
      <c r="S15" s="35"/>
      <c r="T15" s="35"/>
      <c r="U15" s="35"/>
      <c r="V15" s="35"/>
      <c r="W15" s="35"/>
      <c r="X15" s="35"/>
      <c r="Y15" s="35"/>
      <c r="Z15" s="35"/>
    </row>
    <row r="16" spans="1:26" ht="36.6" customHeight="1" thickBot="1" x14ac:dyDescent="0.3">
      <c r="A16" s="164" t="s">
        <v>132</v>
      </c>
      <c r="B16" s="165"/>
      <c r="C16" s="165"/>
      <c r="D16" s="169"/>
      <c r="E16" s="213">
        <v>0.47241918644635772</v>
      </c>
      <c r="F16" s="214"/>
      <c r="G16" s="214"/>
      <c r="H16" s="214"/>
      <c r="I16" s="214"/>
      <c r="J16" s="214"/>
      <c r="K16" s="214"/>
      <c r="L16" s="214"/>
      <c r="M16" s="214"/>
      <c r="N16" s="214"/>
      <c r="O16" s="214"/>
      <c r="P16" s="215"/>
      <c r="Q16" s="93" t="s">
        <v>134</v>
      </c>
      <c r="R16" s="35"/>
      <c r="S16" s="35"/>
      <c r="T16" s="35"/>
      <c r="U16" s="35"/>
      <c r="V16" s="35"/>
      <c r="W16" s="35"/>
      <c r="X16" s="35"/>
      <c r="Y16" s="35"/>
      <c r="Z16" s="35"/>
    </row>
    <row r="17" spans="1:26" ht="24" customHeight="1" x14ac:dyDescent="0.25">
      <c r="A17" s="164" t="s">
        <v>133</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
      <c r="A18" s="165"/>
      <c r="B18" s="165"/>
      <c r="C18" s="165"/>
      <c r="D18" s="165"/>
      <c r="E18" s="113">
        <v>0.41977306838294109</v>
      </c>
      <c r="F18" s="113">
        <v>0.69101983860834493</v>
      </c>
      <c r="G18" s="113">
        <v>0.56416212570247037</v>
      </c>
      <c r="H18" s="113">
        <v>0.42122130014391296</v>
      </c>
      <c r="I18" s="113">
        <v>0.44890356609580911</v>
      </c>
      <c r="J18" s="113">
        <v>0.37691774600004241</v>
      </c>
      <c r="K18" s="113">
        <v>0.35670088459714544</v>
      </c>
      <c r="L18" s="113">
        <v>0.34588614793754086</v>
      </c>
      <c r="M18" s="113">
        <v>0.32862824298032811</v>
      </c>
      <c r="N18" s="113">
        <v>0.29220270814934396</v>
      </c>
      <c r="O18" s="113">
        <v>0.27354390103200849</v>
      </c>
      <c r="P18" s="113">
        <v>0.25247425347787522</v>
      </c>
      <c r="Q18" s="78" t="s">
        <v>134</v>
      </c>
      <c r="R18" s="35"/>
      <c r="S18" s="35"/>
      <c r="T18" s="35"/>
      <c r="U18" s="35"/>
      <c r="V18" s="35"/>
      <c r="W18" s="35"/>
      <c r="X18" s="35"/>
      <c r="Y18" s="35"/>
      <c r="Z18" s="35"/>
    </row>
    <row r="19" spans="1:26"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25">
      <c r="A20" s="165"/>
      <c r="B20" s="165"/>
      <c r="C20" s="165"/>
      <c r="D20" s="169"/>
      <c r="E20" s="123">
        <v>5204</v>
      </c>
      <c r="F20" s="124">
        <v>5840</v>
      </c>
      <c r="G20" s="124">
        <v>5644</v>
      </c>
      <c r="H20" s="124">
        <v>5981</v>
      </c>
      <c r="I20" s="124">
        <v>4793</v>
      </c>
      <c r="J20" s="124">
        <v>4323</v>
      </c>
      <c r="K20" s="124">
        <v>3269</v>
      </c>
      <c r="L20" s="124">
        <v>3030</v>
      </c>
      <c r="M20" s="124">
        <v>3463</v>
      </c>
      <c r="N20" s="124">
        <v>3383</v>
      </c>
      <c r="O20" s="124">
        <v>3656</v>
      </c>
      <c r="P20" s="125">
        <v>4256</v>
      </c>
      <c r="Q20" s="93" t="s">
        <v>23</v>
      </c>
      <c r="R20" s="35"/>
      <c r="S20" s="35"/>
      <c r="T20" s="35"/>
      <c r="U20" s="35"/>
      <c r="V20" s="35"/>
      <c r="W20" s="35"/>
      <c r="X20" s="35"/>
      <c r="Y20" s="35"/>
      <c r="Z20" s="35"/>
    </row>
    <row r="21" spans="1:26" ht="36.75" customHeight="1" x14ac:dyDescent="0.25">
      <c r="A21" s="164" t="s">
        <v>145</v>
      </c>
      <c r="B21" s="165"/>
      <c r="C21" s="165"/>
      <c r="D21" s="169"/>
      <c r="E21" s="216">
        <v>5232</v>
      </c>
      <c r="F21" s="217"/>
      <c r="G21" s="217"/>
      <c r="H21" s="217"/>
      <c r="I21" s="217"/>
      <c r="J21" s="217"/>
      <c r="K21" s="217"/>
      <c r="L21" s="217"/>
      <c r="M21" s="217"/>
      <c r="N21" s="217"/>
      <c r="O21" s="217"/>
      <c r="P21" s="218"/>
      <c r="Q21" s="93" t="s">
        <v>23</v>
      </c>
      <c r="R21" s="35"/>
      <c r="S21" s="35"/>
      <c r="T21" s="35"/>
      <c r="U21" s="35"/>
      <c r="V21" s="35"/>
      <c r="W21" s="35"/>
      <c r="X21" s="35"/>
      <c r="Y21" s="35"/>
      <c r="Z21" s="35"/>
    </row>
    <row r="22" spans="1:26" ht="24" customHeight="1" x14ac:dyDescent="0.25">
      <c r="A22" s="164" t="s">
        <v>135</v>
      </c>
      <c r="B22" s="165"/>
      <c r="C22" s="165"/>
      <c r="D22" s="169"/>
      <c r="E22" s="91" t="s">
        <v>11</v>
      </c>
      <c r="F22" s="102" t="s">
        <v>12</v>
      </c>
      <c r="G22" s="102" t="s">
        <v>13</v>
      </c>
      <c r="H22" s="102" t="s">
        <v>14</v>
      </c>
      <c r="I22" s="102" t="s">
        <v>15</v>
      </c>
      <c r="J22" s="102" t="s">
        <v>16</v>
      </c>
      <c r="K22" s="102" t="s">
        <v>17</v>
      </c>
      <c r="L22" s="102" t="s">
        <v>18</v>
      </c>
      <c r="M22" s="102" t="s">
        <v>19</v>
      </c>
      <c r="N22" s="102" t="s">
        <v>20</v>
      </c>
      <c r="O22" s="102" t="s">
        <v>21</v>
      </c>
      <c r="P22" s="92" t="s">
        <v>22</v>
      </c>
      <c r="Q22" s="93"/>
      <c r="R22" s="35"/>
      <c r="S22" s="35"/>
      <c r="T22" s="35"/>
      <c r="U22" s="35"/>
      <c r="V22" s="35"/>
      <c r="W22" s="35"/>
      <c r="X22" s="35"/>
      <c r="Y22" s="35"/>
      <c r="Z22" s="35"/>
    </row>
    <row r="23" spans="1:26" ht="24" customHeight="1" x14ac:dyDescent="0.25">
      <c r="A23" s="165"/>
      <c r="B23" s="165"/>
      <c r="C23" s="165"/>
      <c r="D23" s="169"/>
      <c r="E23" s="123">
        <v>5000</v>
      </c>
      <c r="F23" s="124">
        <v>5000</v>
      </c>
      <c r="G23" s="124">
        <v>5000</v>
      </c>
      <c r="H23" s="124">
        <v>5000</v>
      </c>
      <c r="I23" s="124">
        <v>5000</v>
      </c>
      <c r="J23" s="124">
        <v>5000</v>
      </c>
      <c r="K23" s="124">
        <v>5000</v>
      </c>
      <c r="L23" s="124">
        <v>5000</v>
      </c>
      <c r="M23" s="124">
        <v>5000</v>
      </c>
      <c r="N23" s="124">
        <v>5000</v>
      </c>
      <c r="O23" s="124">
        <v>5000</v>
      </c>
      <c r="P23" s="125">
        <v>5000</v>
      </c>
      <c r="Q23" s="93" t="s">
        <v>23</v>
      </c>
      <c r="R23" s="35"/>
      <c r="S23" s="35"/>
      <c r="T23" s="35"/>
      <c r="U23" s="35"/>
      <c r="V23" s="35"/>
      <c r="W23" s="35"/>
      <c r="X23" s="35"/>
      <c r="Y23" s="35"/>
      <c r="Z23" s="35"/>
    </row>
    <row r="24" spans="1:26" ht="36.6" customHeight="1" thickBot="1" x14ac:dyDescent="0.3">
      <c r="A24" s="164" t="s">
        <v>136</v>
      </c>
      <c r="B24" s="165"/>
      <c r="C24" s="165"/>
      <c r="D24" s="169"/>
      <c r="E24" s="219">
        <v>2616</v>
      </c>
      <c r="F24" s="220"/>
      <c r="G24" s="220"/>
      <c r="H24" s="220"/>
      <c r="I24" s="220"/>
      <c r="J24" s="220"/>
      <c r="K24" s="220"/>
      <c r="L24" s="220"/>
      <c r="M24" s="220"/>
      <c r="N24" s="220"/>
      <c r="O24" s="220"/>
      <c r="P24" s="221"/>
      <c r="Q24" s="93" t="s">
        <v>23</v>
      </c>
      <c r="R24" s="35"/>
      <c r="S24" s="35"/>
      <c r="T24" s="35"/>
      <c r="U24" s="35"/>
      <c r="V24" s="35"/>
      <c r="W24" s="35"/>
      <c r="X24" s="35"/>
      <c r="Y24" s="35"/>
      <c r="Z24" s="35"/>
    </row>
    <row r="25" spans="1:26" s="147" customFormat="1" ht="36.6" customHeight="1" x14ac:dyDescent="0.25">
      <c r="A25" s="157" t="s">
        <v>173</v>
      </c>
      <c r="B25" s="158"/>
      <c r="C25" s="158"/>
      <c r="D25" s="158"/>
      <c r="E25" s="225">
        <v>150000</v>
      </c>
      <c r="F25" s="226"/>
      <c r="G25" s="226"/>
      <c r="H25" s="226"/>
      <c r="I25" s="226"/>
      <c r="J25" s="226"/>
      <c r="K25" s="226"/>
      <c r="L25" s="226"/>
      <c r="M25" s="226"/>
      <c r="N25" s="226"/>
      <c r="O25" s="226"/>
      <c r="P25" s="227"/>
      <c r="Q25" s="93" t="s">
        <v>23</v>
      </c>
      <c r="R25" s="35"/>
      <c r="S25" s="35"/>
      <c r="T25" s="35"/>
      <c r="U25" s="35"/>
      <c r="V25" s="35"/>
      <c r="W25" s="35"/>
      <c r="X25" s="35"/>
      <c r="Y25" s="35"/>
      <c r="Z25" s="35"/>
    </row>
    <row r="26" spans="1:26" ht="36.6" customHeight="1" x14ac:dyDescent="0.25">
      <c r="A26" s="173" t="s">
        <v>166</v>
      </c>
      <c r="B26" s="174"/>
      <c r="C26" s="174"/>
      <c r="D26" s="175"/>
      <c r="E26" s="222">
        <v>100000</v>
      </c>
      <c r="F26" s="223"/>
      <c r="G26" s="223"/>
      <c r="H26" s="223"/>
      <c r="I26" s="223"/>
      <c r="J26" s="223"/>
      <c r="K26" s="223"/>
      <c r="L26" s="223"/>
      <c r="M26" s="223"/>
      <c r="N26" s="223"/>
      <c r="O26" s="223"/>
      <c r="P26" s="224"/>
      <c r="Q26" s="78" t="s">
        <v>23</v>
      </c>
      <c r="R26" s="35"/>
      <c r="S26" s="35"/>
      <c r="T26" s="35"/>
      <c r="U26" s="35"/>
      <c r="V26" s="35"/>
      <c r="W26" s="35"/>
      <c r="X26" s="35"/>
      <c r="Y26" s="35"/>
      <c r="Z26" s="35"/>
    </row>
    <row r="27" spans="1:26" ht="36.6" customHeight="1" x14ac:dyDescent="0.25">
      <c r="A27" s="164" t="s">
        <v>147</v>
      </c>
      <c r="B27" s="165"/>
      <c r="C27" s="165"/>
      <c r="D27" s="165"/>
      <c r="E27" s="210">
        <v>0.44526893390290306</v>
      </c>
      <c r="F27" s="211"/>
      <c r="G27" s="211"/>
      <c r="H27" s="211"/>
      <c r="I27" s="211"/>
      <c r="J27" s="211"/>
      <c r="K27" s="211"/>
      <c r="L27" s="211"/>
      <c r="M27" s="211"/>
      <c r="N27" s="211"/>
      <c r="O27" s="211"/>
      <c r="P27" s="212"/>
      <c r="Q27" s="23" t="s">
        <v>80</v>
      </c>
      <c r="R27" s="35"/>
      <c r="S27" s="35"/>
      <c r="T27" s="35"/>
      <c r="U27" s="35"/>
      <c r="V27" s="35"/>
      <c r="W27" s="35"/>
      <c r="X27" s="35"/>
      <c r="Y27" s="35"/>
      <c r="Z27" s="35"/>
    </row>
    <row r="28" spans="1:26" ht="24" customHeight="1" x14ac:dyDescent="0.25">
      <c r="A28" s="164" t="s">
        <v>148</v>
      </c>
      <c r="B28" s="165"/>
      <c r="C28" s="165"/>
      <c r="D28" s="165"/>
      <c r="E28" s="102" t="s">
        <v>11</v>
      </c>
      <c r="F28" s="102" t="s">
        <v>12</v>
      </c>
      <c r="G28" s="102" t="s">
        <v>13</v>
      </c>
      <c r="H28" s="102" t="s">
        <v>14</v>
      </c>
      <c r="I28" s="102" t="s">
        <v>15</v>
      </c>
      <c r="J28" s="102" t="s">
        <v>16</v>
      </c>
      <c r="K28" s="102" t="s">
        <v>17</v>
      </c>
      <c r="L28" s="102" t="s">
        <v>18</v>
      </c>
      <c r="M28" s="102" t="s">
        <v>19</v>
      </c>
      <c r="N28" s="102" t="s">
        <v>20</v>
      </c>
      <c r="O28" s="102" t="s">
        <v>21</v>
      </c>
      <c r="P28" s="102" t="s">
        <v>22</v>
      </c>
      <c r="Q28" s="5"/>
      <c r="R28" s="35"/>
      <c r="S28" s="35"/>
      <c r="T28" s="35"/>
      <c r="U28" s="35"/>
      <c r="V28" s="35"/>
      <c r="W28" s="35"/>
      <c r="X28" s="35"/>
      <c r="Y28" s="35"/>
      <c r="Z28" s="35"/>
    </row>
    <row r="29" spans="1:26" ht="24" customHeight="1" x14ac:dyDescent="0.25">
      <c r="A29" s="165"/>
      <c r="B29" s="165"/>
      <c r="C29" s="165"/>
      <c r="D29" s="165"/>
      <c r="E29" s="42">
        <v>0.39902672910538373</v>
      </c>
      <c r="F29" s="42">
        <v>0.67442735162016987</v>
      </c>
      <c r="G29" s="42">
        <v>0.55108926832203076</v>
      </c>
      <c r="H29" s="42">
        <v>0.38072867617059719</v>
      </c>
      <c r="I29" s="42">
        <v>0.40643381355835584</v>
      </c>
      <c r="J29" s="42">
        <v>0.34157966831506009</v>
      </c>
      <c r="K29" s="42">
        <v>0.31683989883896707</v>
      </c>
      <c r="L29" s="42">
        <v>0.30708864096979172</v>
      </c>
      <c r="M29" s="42">
        <v>0.31105566860620576</v>
      </c>
      <c r="N29" s="42">
        <v>0.2595532830332265</v>
      </c>
      <c r="O29" s="42">
        <v>0.25302574068815292</v>
      </c>
      <c r="P29" s="42">
        <v>0.25252360854971995</v>
      </c>
      <c r="Q29" s="23" t="s">
        <v>80</v>
      </c>
      <c r="R29" s="35"/>
      <c r="S29" s="35"/>
      <c r="T29" s="35"/>
      <c r="U29" s="35"/>
      <c r="V29" s="35"/>
      <c r="W29" s="35"/>
      <c r="X29" s="35"/>
      <c r="Y29" s="35"/>
      <c r="Z29" s="35"/>
    </row>
    <row r="30" spans="1:26" ht="24" customHeight="1" x14ac:dyDescent="0.25">
      <c r="A30" s="164" t="s">
        <v>141</v>
      </c>
      <c r="B30" s="165"/>
      <c r="C30" s="165"/>
      <c r="D30" s="165"/>
      <c r="E30" s="102" t="s">
        <v>11</v>
      </c>
      <c r="F30" s="102" t="s">
        <v>12</v>
      </c>
      <c r="G30" s="102" t="s">
        <v>13</v>
      </c>
      <c r="H30" s="102" t="s">
        <v>14</v>
      </c>
      <c r="I30" s="102" t="s">
        <v>15</v>
      </c>
      <c r="J30" s="102" t="s">
        <v>16</v>
      </c>
      <c r="K30" s="102" t="s">
        <v>17</v>
      </c>
      <c r="L30" s="102" t="s">
        <v>18</v>
      </c>
      <c r="M30" s="102" t="s">
        <v>19</v>
      </c>
      <c r="N30" s="102" t="s">
        <v>20</v>
      </c>
      <c r="O30" s="102" t="s">
        <v>21</v>
      </c>
      <c r="P30" s="102" t="s">
        <v>22</v>
      </c>
      <c r="Q30" s="5"/>
      <c r="R30" s="35"/>
      <c r="S30" s="35"/>
      <c r="T30" s="35"/>
      <c r="U30" s="35"/>
      <c r="V30" s="35"/>
      <c r="W30" s="35"/>
      <c r="X30" s="35"/>
      <c r="Y30" s="35"/>
      <c r="Z30" s="35"/>
    </row>
    <row r="31" spans="1:26" ht="24" customHeight="1" x14ac:dyDescent="0.25">
      <c r="A31" s="165"/>
      <c r="B31" s="165"/>
      <c r="C31" s="165"/>
      <c r="D31" s="165"/>
      <c r="E31" s="126">
        <v>7980.5345821076744</v>
      </c>
      <c r="F31" s="126">
        <v>13488.547032403398</v>
      </c>
      <c r="G31" s="126">
        <v>11021.785366440616</v>
      </c>
      <c r="H31" s="126">
        <v>7614.5735234119438</v>
      </c>
      <c r="I31" s="126">
        <v>8128.6762711671181</v>
      </c>
      <c r="J31" s="126">
        <v>6831.593366301202</v>
      </c>
      <c r="K31" s="126">
        <v>6336.7979767793413</v>
      </c>
      <c r="L31" s="126">
        <v>6141.7728193958346</v>
      </c>
      <c r="M31" s="126">
        <v>6221.1133721241149</v>
      </c>
      <c r="N31" s="126">
        <v>5191.0656606645298</v>
      </c>
      <c r="O31" s="126">
        <v>5060.5148137630586</v>
      </c>
      <c r="P31" s="126">
        <v>5050.4721709943988</v>
      </c>
      <c r="Q31" s="23" t="s">
        <v>23</v>
      </c>
      <c r="R31" s="35"/>
      <c r="S31" s="35"/>
      <c r="T31" s="35"/>
      <c r="U31" s="35"/>
      <c r="V31" s="35"/>
      <c r="W31" s="35"/>
      <c r="X31" s="35"/>
      <c r="Y31" s="35"/>
      <c r="Z31" s="35"/>
    </row>
    <row r="32" spans="1:26" ht="44.45" customHeight="1" x14ac:dyDescent="0.25">
      <c r="A32" s="164" t="s">
        <v>142</v>
      </c>
      <c r="B32" s="165"/>
      <c r="C32" s="165"/>
      <c r="D32" s="165"/>
      <c r="E32" s="207">
        <v>11521</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102" t="s">
        <v>11</v>
      </c>
      <c r="F33" s="102" t="s">
        <v>12</v>
      </c>
      <c r="G33" s="102" t="s">
        <v>13</v>
      </c>
      <c r="H33" s="102" t="s">
        <v>14</v>
      </c>
      <c r="I33" s="102" t="s">
        <v>15</v>
      </c>
      <c r="J33" s="102" t="s">
        <v>16</v>
      </c>
      <c r="K33" s="102" t="s">
        <v>17</v>
      </c>
      <c r="L33" s="102" t="s">
        <v>18</v>
      </c>
      <c r="M33" s="102" t="s">
        <v>19</v>
      </c>
      <c r="N33" s="102" t="s">
        <v>20</v>
      </c>
      <c r="O33" s="102" t="s">
        <v>21</v>
      </c>
      <c r="P33" s="102" t="s">
        <v>22</v>
      </c>
      <c r="Q33" s="5"/>
      <c r="R33" s="35"/>
      <c r="S33" s="35"/>
      <c r="T33" s="35"/>
      <c r="U33" s="35"/>
      <c r="V33" s="35"/>
      <c r="W33" s="35"/>
      <c r="X33" s="35"/>
      <c r="Y33" s="35"/>
      <c r="Z33" s="35"/>
    </row>
    <row r="34" spans="1:26" ht="31.9" customHeight="1" x14ac:dyDescent="0.25">
      <c r="A34" s="163"/>
      <c r="B34" s="163"/>
      <c r="C34" s="163"/>
      <c r="D34" s="163"/>
      <c r="E34" s="127">
        <v>5000</v>
      </c>
      <c r="F34" s="127">
        <v>5000</v>
      </c>
      <c r="G34" s="127">
        <v>5000</v>
      </c>
      <c r="H34" s="127">
        <v>5000</v>
      </c>
      <c r="I34" s="127">
        <v>5000</v>
      </c>
      <c r="J34" s="127">
        <v>5000</v>
      </c>
      <c r="K34" s="127">
        <v>5000</v>
      </c>
      <c r="L34" s="127">
        <v>5000</v>
      </c>
      <c r="M34" s="127">
        <v>5000</v>
      </c>
      <c r="N34" s="127">
        <v>5000</v>
      </c>
      <c r="O34" s="127">
        <v>5000</v>
      </c>
      <c r="P34" s="127">
        <v>5000</v>
      </c>
      <c r="Q34" s="78" t="s">
        <v>23</v>
      </c>
      <c r="R34" s="35"/>
      <c r="S34" s="35"/>
      <c r="T34" s="35"/>
      <c r="U34" s="35"/>
      <c r="V34" s="35"/>
      <c r="W34" s="35"/>
      <c r="X34" s="35"/>
      <c r="Y34" s="35"/>
      <c r="Z34" s="35"/>
    </row>
    <row r="35" spans="1:26" ht="24" customHeight="1" x14ac:dyDescent="0.25">
      <c r="A35" s="164" t="s">
        <v>81</v>
      </c>
      <c r="B35" s="165"/>
      <c r="C35" s="165"/>
      <c r="D35" s="165"/>
      <c r="E35" s="102" t="s">
        <v>11</v>
      </c>
      <c r="F35" s="102" t="s">
        <v>12</v>
      </c>
      <c r="G35" s="102" t="s">
        <v>13</v>
      </c>
      <c r="H35" s="102" t="s">
        <v>14</v>
      </c>
      <c r="I35" s="102" t="s">
        <v>15</v>
      </c>
      <c r="J35" s="102" t="s">
        <v>16</v>
      </c>
      <c r="K35" s="102" t="s">
        <v>17</v>
      </c>
      <c r="L35" s="102" t="s">
        <v>18</v>
      </c>
      <c r="M35" s="102" t="s">
        <v>19</v>
      </c>
      <c r="N35" s="102" t="s">
        <v>20</v>
      </c>
      <c r="O35" s="102" t="s">
        <v>21</v>
      </c>
      <c r="P35" s="102" t="s">
        <v>22</v>
      </c>
      <c r="Q35" s="5"/>
      <c r="R35" s="35"/>
      <c r="S35" s="35"/>
      <c r="T35" s="35"/>
      <c r="U35" s="35"/>
      <c r="V35" s="35"/>
      <c r="W35" s="35"/>
      <c r="X35" s="35"/>
      <c r="Y35" s="35"/>
      <c r="Z35" s="111"/>
    </row>
    <row r="36" spans="1:26" ht="24" customHeight="1" x14ac:dyDescent="0.25">
      <c r="A36" s="165"/>
      <c r="B36" s="165"/>
      <c r="C36" s="165"/>
      <c r="D36" s="165"/>
      <c r="E36" s="126">
        <v>3990</v>
      </c>
      <c r="F36" s="126">
        <v>13489</v>
      </c>
      <c r="G36" s="126">
        <v>16533</v>
      </c>
      <c r="H36" s="126">
        <v>1523</v>
      </c>
      <c r="I36" s="126">
        <v>1626</v>
      </c>
      <c r="J36" s="126">
        <v>1366</v>
      </c>
      <c r="K36" s="126">
        <v>1267</v>
      </c>
      <c r="L36" s="126">
        <v>1228</v>
      </c>
      <c r="M36" s="126">
        <v>1244</v>
      </c>
      <c r="N36" s="126">
        <v>1038</v>
      </c>
      <c r="O36" s="126">
        <v>1012</v>
      </c>
      <c r="P36" s="126">
        <v>1010</v>
      </c>
      <c r="Q36" s="23" t="s">
        <v>23</v>
      </c>
      <c r="R36" s="35"/>
      <c r="S36" s="35"/>
      <c r="T36" s="35"/>
      <c r="U36" s="35"/>
      <c r="V36" s="35"/>
      <c r="W36" s="35"/>
      <c r="X36" s="35"/>
      <c r="Y36" s="35"/>
      <c r="Z36" s="111"/>
    </row>
    <row r="37" spans="1:26" ht="43.9" customHeight="1" x14ac:dyDescent="0.25">
      <c r="A37" s="164" t="s">
        <v>150</v>
      </c>
      <c r="B37" s="165"/>
      <c r="C37" s="165"/>
      <c r="D37" s="165"/>
      <c r="E37" s="204">
        <v>3562</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151</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155</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Curj/9KqShpmVnjAX/BJ6UBbN0ZkiWrnWuwW+XCuSRs44znEdNAGu+8K/E1i2LmgUam7FrzFXOzZ6SbtMHPvCA==" saltValue="NTJ0GdYGCn6gH8HTqRLgLw==" spinCount="100000" sheet="1" objects="1" scenarios="1"/>
  <dataConsolidate/>
  <mergeCells count="41">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7:D27"/>
    <mergeCell ref="E27:P27"/>
    <mergeCell ref="A16:D16"/>
    <mergeCell ref="E16:P16"/>
    <mergeCell ref="A17:D18"/>
    <mergeCell ref="A19:D20"/>
    <mergeCell ref="A21:D21"/>
    <mergeCell ref="E21:P21"/>
    <mergeCell ref="A22:D23"/>
    <mergeCell ref="A24:D24"/>
    <mergeCell ref="E24:P24"/>
    <mergeCell ref="A26:D26"/>
    <mergeCell ref="E26:P26"/>
    <mergeCell ref="A25:D25"/>
    <mergeCell ref="E25:P25"/>
    <mergeCell ref="A37:D37"/>
    <mergeCell ref="E37:P37"/>
    <mergeCell ref="A28:D29"/>
    <mergeCell ref="A30:D31"/>
    <mergeCell ref="A32:D32"/>
    <mergeCell ref="E32:P32"/>
    <mergeCell ref="A33:D34"/>
    <mergeCell ref="A35:D36"/>
  </mergeCells>
  <phoneticPr fontId="2"/>
  <conditionalFormatting sqref="E37:P37">
    <cfRule type="cellIs" dxfId="38" priority="2" operator="greaterThan">
      <formula>$E$32</formula>
    </cfRule>
  </conditionalFormatting>
  <conditionalFormatting sqref="E34:P34">
    <cfRule type="cellIs" dxfId="37" priority="1" operator="greaterThan">
      <formula>$E$15</formula>
    </cfRule>
  </conditionalFormatting>
  <dataValidations count="3">
    <dataValidation type="whole" operator="lessThanOrEqual" allowBlank="1" showInputMessage="1" showErrorMessage="1" error="送電可能電力以下の整数値で入力してください" sqref="E34" xr:uid="{A7133245-EDD7-4D74-8C7F-0AEFD2589464}">
      <formula1>$E$26</formula1>
    </dataValidation>
    <dataValidation type="whole" allowBlank="1" showInputMessage="1" showErrorMessage="1" error="期待容量以下の整数値で入力してください" sqref="E37:P37" xr:uid="{AE3F9E49-F44B-40EF-8014-AD66CE9A2665}">
      <formula1>0</formula1>
      <formula2>E32</formula2>
    </dataValidation>
    <dataValidation type="whole" operator="lessThanOrEqual" allowBlank="1" showInputMessage="1" showErrorMessage="1" error="送電可能電力以下の整数値で入力してください" sqref="F34:P34" xr:uid="{79EF9E79-FE9C-4CEA-84C9-5B49D5D82EC5}">
      <formula1>$E$15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codeName="Sheet13">
    <tabColor rgb="FF0000FF"/>
    <pageSetUpPr fitToPage="1"/>
  </sheetPr>
  <dimension ref="A1:Z48"/>
  <sheetViews>
    <sheetView view="pageBreakPreview" zoomScale="60" zoomScaleNormal="6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144</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40</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103"/>
      <c r="B7" s="103"/>
      <c r="C7" s="103"/>
      <c r="D7" s="103"/>
      <c r="E7" s="103"/>
      <c r="F7" s="103"/>
      <c r="G7" s="103"/>
      <c r="H7" s="103"/>
      <c r="I7" s="103"/>
      <c r="J7" s="103"/>
      <c r="K7" s="103"/>
      <c r="L7" s="103"/>
      <c r="M7" s="103"/>
      <c r="N7" s="103"/>
      <c r="O7" s="103"/>
      <c r="P7" s="103"/>
      <c r="Q7" s="103"/>
      <c r="R7" s="35"/>
      <c r="S7" s="35"/>
      <c r="T7" s="35"/>
      <c r="U7" s="35"/>
      <c r="V7" s="35"/>
      <c r="W7" s="35"/>
      <c r="X7" s="35"/>
      <c r="Y7" s="35"/>
      <c r="Z7" s="35"/>
    </row>
    <row r="8" spans="1:26" ht="16.5" x14ac:dyDescent="0.25">
      <c r="A8" s="106" t="s">
        <v>167</v>
      </c>
      <c r="B8" s="103"/>
      <c r="C8" s="103"/>
      <c r="D8" s="103"/>
      <c r="E8" s="103"/>
      <c r="F8" s="103"/>
      <c r="G8" s="103"/>
      <c r="H8" s="103"/>
      <c r="I8" s="103"/>
      <c r="J8" s="103"/>
      <c r="K8" s="103"/>
      <c r="L8" s="103"/>
      <c r="M8" s="103"/>
      <c r="N8" s="103"/>
      <c r="O8" s="103"/>
      <c r="P8" s="103"/>
      <c r="Q8" s="103"/>
      <c r="R8" s="35"/>
      <c r="S8" s="35"/>
      <c r="T8" s="35"/>
      <c r="U8" s="35"/>
      <c r="V8" s="35"/>
      <c r="W8" s="35"/>
      <c r="X8" s="35"/>
      <c r="Y8" s="35"/>
      <c r="Z8" s="35"/>
    </row>
    <row r="9" spans="1:26" ht="19.5" x14ac:dyDescent="0.25">
      <c r="A9" s="103"/>
      <c r="B9" s="107" t="s">
        <v>103</v>
      </c>
      <c r="C9" s="103"/>
      <c r="D9" s="103"/>
      <c r="E9" s="103"/>
      <c r="F9" s="103"/>
      <c r="G9" s="103"/>
      <c r="H9" s="103"/>
      <c r="I9" s="103"/>
      <c r="J9" s="103"/>
      <c r="K9" s="103"/>
      <c r="L9" s="103"/>
      <c r="M9" s="103"/>
      <c r="N9" s="103"/>
      <c r="O9" s="103"/>
      <c r="P9" s="103"/>
      <c r="Q9" s="103"/>
      <c r="R9" s="35"/>
      <c r="S9" s="35"/>
      <c r="T9" s="35"/>
      <c r="U9" s="35"/>
      <c r="V9" s="35"/>
      <c r="W9" s="35"/>
      <c r="X9" s="35"/>
      <c r="Y9" s="35"/>
      <c r="Z9" s="35"/>
    </row>
    <row r="10" spans="1:26" ht="16.5" x14ac:dyDescent="0.25">
      <c r="A10" s="35"/>
      <c r="B10" s="35"/>
      <c r="C10" s="84"/>
      <c r="D10" s="84"/>
      <c r="E10" s="84"/>
      <c r="F10" s="84"/>
      <c r="G10" s="84"/>
      <c r="H10" s="84"/>
      <c r="I10" s="84"/>
      <c r="J10" s="84"/>
      <c r="K10" s="84"/>
      <c r="L10" s="84"/>
      <c r="M10" s="84"/>
      <c r="N10" s="84"/>
      <c r="O10" s="84"/>
      <c r="P10" s="84"/>
      <c r="Q10" s="84"/>
      <c r="R10" s="35"/>
      <c r="S10" s="35"/>
      <c r="T10" s="35"/>
      <c r="U10" s="35"/>
      <c r="V10" s="35"/>
      <c r="W10" s="35"/>
      <c r="X10" s="35"/>
      <c r="Y10" s="35"/>
      <c r="Z10" s="35"/>
    </row>
    <row r="11" spans="1:26" ht="16.5" x14ac:dyDescent="0.25">
      <c r="A11" s="86"/>
      <c r="B11" s="86"/>
      <c r="C11" s="86"/>
      <c r="D11" s="86"/>
      <c r="E11" s="86"/>
      <c r="F11" s="86"/>
      <c r="G11" s="86"/>
      <c r="H11" s="86"/>
      <c r="I11" s="86"/>
      <c r="J11" s="86"/>
      <c r="K11" s="86"/>
      <c r="L11" s="86"/>
      <c r="M11" s="200" t="s">
        <v>75</v>
      </c>
      <c r="N11" s="200"/>
      <c r="O11" s="200"/>
      <c r="P11" s="200"/>
      <c r="Q11" s="200"/>
      <c r="R11" s="35"/>
      <c r="S11" s="35"/>
      <c r="T11" s="35"/>
      <c r="U11" s="35"/>
      <c r="V11" s="35"/>
      <c r="W11" s="35"/>
      <c r="X11" s="35"/>
      <c r="Y11" s="35"/>
      <c r="Z11" s="35"/>
    </row>
    <row r="12" spans="1:26" ht="24" customHeight="1" thickBot="1" x14ac:dyDescent="0.3">
      <c r="A12" s="165" t="s">
        <v>1</v>
      </c>
      <c r="B12" s="165"/>
      <c r="C12" s="165"/>
      <c r="D12" s="165"/>
      <c r="E12" s="201" t="s">
        <v>24</v>
      </c>
      <c r="F12" s="202"/>
      <c r="G12" s="202"/>
      <c r="H12" s="202"/>
      <c r="I12" s="202"/>
      <c r="J12" s="202"/>
      <c r="K12" s="202"/>
      <c r="L12" s="202"/>
      <c r="M12" s="202"/>
      <c r="N12" s="202"/>
      <c r="O12" s="202"/>
      <c r="P12" s="203"/>
      <c r="Q12" s="82" t="s">
        <v>2</v>
      </c>
      <c r="R12" s="35"/>
      <c r="S12" s="35"/>
      <c r="T12" s="35"/>
      <c r="U12" s="35"/>
      <c r="V12" s="35"/>
      <c r="W12" s="35"/>
      <c r="X12" s="35"/>
      <c r="Y12" s="35"/>
      <c r="Z12" s="35"/>
    </row>
    <row r="13" spans="1:26" ht="24" customHeight="1" x14ac:dyDescent="0.25">
      <c r="A13" s="165" t="s">
        <v>3</v>
      </c>
      <c r="B13" s="165"/>
      <c r="C13" s="165"/>
      <c r="D13" s="169"/>
      <c r="E13" s="194"/>
      <c r="F13" s="195"/>
      <c r="G13" s="195"/>
      <c r="H13" s="195"/>
      <c r="I13" s="195"/>
      <c r="J13" s="195"/>
      <c r="K13" s="195"/>
      <c r="L13" s="195"/>
      <c r="M13" s="195"/>
      <c r="N13" s="195"/>
      <c r="O13" s="195"/>
      <c r="P13" s="196"/>
      <c r="Q13" s="89"/>
      <c r="R13" s="35"/>
      <c r="S13" s="35"/>
      <c r="T13" s="35"/>
      <c r="U13" s="35"/>
      <c r="V13" s="35"/>
      <c r="W13" s="35"/>
      <c r="X13" s="35"/>
      <c r="Y13" s="35"/>
      <c r="Z13" s="35"/>
    </row>
    <row r="14" spans="1:26" ht="30" customHeight="1" x14ac:dyDescent="0.25">
      <c r="A14" s="164" t="s">
        <v>4</v>
      </c>
      <c r="B14" s="164"/>
      <c r="C14" s="164"/>
      <c r="D14" s="173"/>
      <c r="E14" s="182"/>
      <c r="F14" s="183"/>
      <c r="G14" s="183"/>
      <c r="H14" s="183"/>
      <c r="I14" s="183"/>
      <c r="J14" s="183"/>
      <c r="K14" s="183"/>
      <c r="L14" s="183"/>
      <c r="M14" s="183"/>
      <c r="N14" s="183"/>
      <c r="O14" s="183"/>
      <c r="P14" s="184"/>
      <c r="Q14" s="89"/>
      <c r="R14" s="35"/>
      <c r="S14" s="35"/>
      <c r="T14" s="35"/>
      <c r="U14" s="35"/>
      <c r="V14" s="35"/>
      <c r="W14" s="35"/>
      <c r="X14" s="35"/>
      <c r="Y14" s="35"/>
      <c r="Z14" s="35"/>
    </row>
    <row r="15" spans="1:26" ht="24" customHeight="1" x14ac:dyDescent="0.25">
      <c r="A15" s="165" t="s">
        <v>5</v>
      </c>
      <c r="B15" s="165"/>
      <c r="C15" s="165"/>
      <c r="D15" s="169"/>
      <c r="E15" s="182"/>
      <c r="F15" s="183"/>
      <c r="G15" s="183"/>
      <c r="H15" s="183"/>
      <c r="I15" s="183"/>
      <c r="J15" s="183"/>
      <c r="K15" s="183"/>
      <c r="L15" s="183"/>
      <c r="M15" s="183"/>
      <c r="N15" s="183"/>
      <c r="O15" s="183"/>
      <c r="P15" s="184"/>
      <c r="Q15" s="89"/>
      <c r="R15" s="35"/>
      <c r="S15" s="35"/>
      <c r="T15" s="35"/>
      <c r="U15" s="35"/>
      <c r="V15" s="35"/>
      <c r="W15" s="35"/>
      <c r="X15" s="35"/>
      <c r="Y15" s="35"/>
      <c r="Z15" s="35"/>
    </row>
    <row r="16" spans="1:26" ht="24" customHeight="1" x14ac:dyDescent="0.25">
      <c r="A16" s="165" t="s">
        <v>6</v>
      </c>
      <c r="B16" s="165"/>
      <c r="C16" s="165"/>
      <c r="D16" s="169"/>
      <c r="E16" s="182"/>
      <c r="F16" s="183"/>
      <c r="G16" s="183"/>
      <c r="H16" s="183"/>
      <c r="I16" s="183"/>
      <c r="J16" s="183"/>
      <c r="K16" s="183"/>
      <c r="L16" s="183"/>
      <c r="M16" s="183"/>
      <c r="N16" s="183"/>
      <c r="O16" s="183"/>
      <c r="P16" s="184"/>
      <c r="Q16" s="89"/>
      <c r="R16" s="35"/>
      <c r="S16" s="35"/>
      <c r="T16" s="35"/>
      <c r="U16" s="35"/>
      <c r="V16" s="35"/>
      <c r="W16" s="35"/>
      <c r="X16" s="35"/>
      <c r="Y16" s="35"/>
      <c r="Z16" s="35"/>
    </row>
    <row r="17" spans="1:26" ht="24" customHeight="1" x14ac:dyDescent="0.25">
      <c r="A17" s="165" t="s">
        <v>7</v>
      </c>
      <c r="B17" s="165"/>
      <c r="C17" s="165"/>
      <c r="D17" s="169"/>
      <c r="E17" s="182"/>
      <c r="F17" s="183"/>
      <c r="G17" s="183"/>
      <c r="H17" s="183"/>
      <c r="I17" s="183"/>
      <c r="J17" s="183"/>
      <c r="K17" s="183"/>
      <c r="L17" s="183"/>
      <c r="M17" s="183"/>
      <c r="N17" s="183"/>
      <c r="O17" s="183"/>
      <c r="P17" s="184"/>
      <c r="Q17" s="90" t="s">
        <v>23</v>
      </c>
      <c r="R17" s="35"/>
      <c r="S17" s="35"/>
      <c r="T17" s="35"/>
      <c r="U17" s="35"/>
      <c r="V17" s="35"/>
      <c r="W17" s="35"/>
      <c r="X17" s="35"/>
      <c r="Y17" s="35"/>
      <c r="Z17" s="35"/>
    </row>
    <row r="18" spans="1:26" ht="39" customHeight="1" thickBot="1" x14ac:dyDescent="0.3">
      <c r="A18" s="164" t="s">
        <v>172</v>
      </c>
      <c r="B18" s="165"/>
      <c r="C18" s="165"/>
      <c r="D18" s="169"/>
      <c r="E18" s="185"/>
      <c r="F18" s="186"/>
      <c r="G18" s="186"/>
      <c r="H18" s="186"/>
      <c r="I18" s="186"/>
      <c r="J18" s="186"/>
      <c r="K18" s="186"/>
      <c r="L18" s="186"/>
      <c r="M18" s="186"/>
      <c r="N18" s="186"/>
      <c r="O18" s="186"/>
      <c r="P18" s="187"/>
      <c r="Q18" s="90" t="s">
        <v>23</v>
      </c>
      <c r="R18" s="35"/>
      <c r="S18" s="35"/>
      <c r="T18" s="35"/>
      <c r="U18" s="35"/>
      <c r="V18" s="35"/>
      <c r="W18" s="35"/>
      <c r="X18" s="35"/>
      <c r="Y18" s="35"/>
      <c r="Z18" s="35"/>
    </row>
    <row r="19" spans="1:26" ht="24" customHeight="1" x14ac:dyDescent="0.25">
      <c r="A19" s="169" t="s">
        <v>42</v>
      </c>
      <c r="B19" s="188"/>
      <c r="C19" s="188"/>
      <c r="D19" s="188"/>
      <c r="E19" s="189" t="s">
        <v>152</v>
      </c>
      <c r="F19" s="190"/>
      <c r="G19" s="190"/>
      <c r="H19" s="190"/>
      <c r="I19" s="190"/>
      <c r="J19" s="190"/>
      <c r="K19" s="190"/>
      <c r="L19" s="190"/>
      <c r="M19" s="190"/>
      <c r="N19" s="190"/>
      <c r="O19" s="190"/>
      <c r="P19" s="191"/>
      <c r="Q19" s="90" t="s">
        <v>23</v>
      </c>
      <c r="R19" s="35"/>
      <c r="S19" s="35"/>
      <c r="T19" s="35"/>
      <c r="U19" s="35"/>
      <c r="V19" s="35"/>
      <c r="W19" s="35"/>
      <c r="X19" s="35"/>
      <c r="Y19" s="35"/>
      <c r="Z19" s="35"/>
    </row>
    <row r="20" spans="1:26" ht="24" customHeight="1" x14ac:dyDescent="0.25">
      <c r="A20" s="164" t="s">
        <v>137</v>
      </c>
      <c r="B20" s="165"/>
      <c r="C20" s="165"/>
      <c r="D20" s="169"/>
      <c r="E20" s="118" t="s">
        <v>11</v>
      </c>
      <c r="F20" s="104" t="s">
        <v>12</v>
      </c>
      <c r="G20" s="104" t="s">
        <v>13</v>
      </c>
      <c r="H20" s="104" t="s">
        <v>14</v>
      </c>
      <c r="I20" s="104" t="s">
        <v>15</v>
      </c>
      <c r="J20" s="104" t="s">
        <v>16</v>
      </c>
      <c r="K20" s="104" t="s">
        <v>17</v>
      </c>
      <c r="L20" s="104" t="s">
        <v>18</v>
      </c>
      <c r="M20" s="104" t="s">
        <v>19</v>
      </c>
      <c r="N20" s="104" t="s">
        <v>20</v>
      </c>
      <c r="O20" s="104" t="s">
        <v>21</v>
      </c>
      <c r="P20" s="119" t="s">
        <v>22</v>
      </c>
      <c r="Q20" s="89"/>
      <c r="R20" s="35"/>
      <c r="S20" s="35"/>
      <c r="T20" s="35"/>
      <c r="U20" s="35"/>
      <c r="V20" s="35"/>
      <c r="W20" s="35"/>
      <c r="X20" s="35"/>
      <c r="Y20" s="35"/>
      <c r="Z20" s="35"/>
    </row>
    <row r="21" spans="1:26" ht="24" customHeight="1" x14ac:dyDescent="0.25">
      <c r="A21" s="165"/>
      <c r="B21" s="165"/>
      <c r="C21" s="165"/>
      <c r="D21" s="169"/>
      <c r="E21" s="128">
        <f>'【調達AX】入力(太陽光)'!E20+'【調達AX】入力(風力)'!E20+'【調達AX】入力(水力)'!E20</f>
        <v>0</v>
      </c>
      <c r="F21" s="126">
        <f>'【調達AX】入力(太陽光)'!F20+'【調達AX】入力(風力)'!F20+'【調達AX】入力(水力)'!F20</f>
        <v>0</v>
      </c>
      <c r="G21" s="126">
        <f>'【調達AX】入力(太陽光)'!G20+'【調達AX】入力(風力)'!G20+'【調達AX】入力(水力)'!G20</f>
        <v>0</v>
      </c>
      <c r="H21" s="126">
        <f>'【調達AX】入力(太陽光)'!H20+'【調達AX】入力(風力)'!H20+'【調達AX】入力(水力)'!H20</f>
        <v>0</v>
      </c>
      <c r="I21" s="126">
        <f>'【調達AX】入力(太陽光)'!I20+'【調達AX】入力(風力)'!I20+'【調達AX】入力(水力)'!I20</f>
        <v>0</v>
      </c>
      <c r="J21" s="126">
        <f>'【調達AX】入力(太陽光)'!J20+'【調達AX】入力(風力)'!J20+'【調達AX】入力(水力)'!J20</f>
        <v>0</v>
      </c>
      <c r="K21" s="126">
        <f>'【調達AX】入力(太陽光)'!K20+'【調達AX】入力(風力)'!K20+'【調達AX】入力(水力)'!K20</f>
        <v>0</v>
      </c>
      <c r="L21" s="126">
        <f>'【調達AX】入力(太陽光)'!L20+'【調達AX】入力(風力)'!L20+'【調達AX】入力(水力)'!L20</f>
        <v>0</v>
      </c>
      <c r="M21" s="126">
        <f>'【調達AX】入力(太陽光)'!M20+'【調達AX】入力(風力)'!M20+'【調達AX】入力(水力)'!M20</f>
        <v>0</v>
      </c>
      <c r="N21" s="126">
        <f>'【調達AX】入力(太陽光)'!N20+'【調達AX】入力(風力)'!N20+'【調達AX】入力(水力)'!N20</f>
        <v>0</v>
      </c>
      <c r="O21" s="126">
        <f>'【調達AX】入力(太陽光)'!O20+'【調達AX】入力(風力)'!O20+'【調達AX】入力(水力)'!O20</f>
        <v>0</v>
      </c>
      <c r="P21" s="129">
        <f>'【調達AX】入力(太陽光)'!P20+'【調達AX】入力(風力)'!P20+'【調達AX】入力(水力)'!P20</f>
        <v>0</v>
      </c>
      <c r="Q21" s="90" t="s">
        <v>23</v>
      </c>
      <c r="R21" s="35"/>
      <c r="S21" s="35"/>
      <c r="T21" s="35"/>
      <c r="U21" s="35"/>
      <c r="V21" s="35"/>
      <c r="W21" s="35"/>
      <c r="X21" s="35"/>
      <c r="Y21" s="35"/>
      <c r="Z21" s="35"/>
    </row>
    <row r="22" spans="1:26" ht="37.9" customHeight="1" x14ac:dyDescent="0.25">
      <c r="A22" s="164" t="s">
        <v>145</v>
      </c>
      <c r="B22" s="165"/>
      <c r="C22" s="165"/>
      <c r="D22" s="169"/>
      <c r="E22" s="248">
        <f>'【調達AX】入力(太陽光)'!E21:P21+'【調達AX】入力(風力)'!E21:P21+'【調達AX】入力(水力)'!E21:P21</f>
        <v>0</v>
      </c>
      <c r="F22" s="237"/>
      <c r="G22" s="237"/>
      <c r="H22" s="237"/>
      <c r="I22" s="237"/>
      <c r="J22" s="237"/>
      <c r="K22" s="237"/>
      <c r="L22" s="237"/>
      <c r="M22" s="237"/>
      <c r="N22" s="237"/>
      <c r="O22" s="237"/>
      <c r="P22" s="249"/>
      <c r="Q22" s="90" t="s">
        <v>23</v>
      </c>
      <c r="R22" s="35"/>
      <c r="S22" s="35"/>
      <c r="T22" s="35"/>
      <c r="U22" s="35"/>
      <c r="V22" s="35"/>
      <c r="W22" s="35"/>
      <c r="X22" s="35"/>
      <c r="Y22" s="35"/>
      <c r="Z22" s="35"/>
    </row>
    <row r="23" spans="1:26" ht="24" customHeight="1" x14ac:dyDescent="0.25">
      <c r="A23" s="164" t="s">
        <v>135</v>
      </c>
      <c r="B23" s="165"/>
      <c r="C23" s="165"/>
      <c r="D23" s="169"/>
      <c r="E23" s="118" t="s">
        <v>11</v>
      </c>
      <c r="F23" s="104" t="s">
        <v>12</v>
      </c>
      <c r="G23" s="104" t="s">
        <v>13</v>
      </c>
      <c r="H23" s="104" t="s">
        <v>14</v>
      </c>
      <c r="I23" s="104" t="s">
        <v>15</v>
      </c>
      <c r="J23" s="104" t="s">
        <v>16</v>
      </c>
      <c r="K23" s="104" t="s">
        <v>17</v>
      </c>
      <c r="L23" s="104" t="s">
        <v>18</v>
      </c>
      <c r="M23" s="104" t="s">
        <v>19</v>
      </c>
      <c r="N23" s="104" t="s">
        <v>20</v>
      </c>
      <c r="O23" s="104" t="s">
        <v>21</v>
      </c>
      <c r="P23" s="119" t="s">
        <v>22</v>
      </c>
      <c r="Q23" s="89"/>
      <c r="R23" s="35"/>
      <c r="S23" s="35"/>
      <c r="T23" s="35"/>
      <c r="U23" s="35"/>
      <c r="V23" s="35"/>
      <c r="W23" s="35"/>
      <c r="X23" s="35"/>
      <c r="Y23" s="35"/>
      <c r="Z23" s="35"/>
    </row>
    <row r="24" spans="1:26" ht="24" customHeight="1" x14ac:dyDescent="0.25">
      <c r="A24" s="165"/>
      <c r="B24" s="165"/>
      <c r="C24" s="165"/>
      <c r="D24" s="169"/>
      <c r="E24" s="128">
        <f>'【調達AX】入力(太陽光)'!E23+'【調達AX】入力(風力)'!E23+'【調達AX】入力(水力)'!E23</f>
        <v>0</v>
      </c>
      <c r="F24" s="126">
        <f>'【調達AX】入力(太陽光)'!F23+'【調達AX】入力(風力)'!F23+'【調達AX】入力(水力)'!F23</f>
        <v>0</v>
      </c>
      <c r="G24" s="126">
        <f>'【調達AX】入力(太陽光)'!G23+'【調達AX】入力(風力)'!G23+'【調達AX】入力(水力)'!G23</f>
        <v>0</v>
      </c>
      <c r="H24" s="126">
        <f>'【調達AX】入力(太陽光)'!H23+'【調達AX】入力(風力)'!H23+'【調達AX】入力(水力)'!H23</f>
        <v>0</v>
      </c>
      <c r="I24" s="126">
        <f>'【調達AX】入力(太陽光)'!I23+'【調達AX】入力(風力)'!I23+'【調達AX】入力(水力)'!I23</f>
        <v>0</v>
      </c>
      <c r="J24" s="126">
        <f>'【調達AX】入力(太陽光)'!J23+'【調達AX】入力(風力)'!J23+'【調達AX】入力(水力)'!J23</f>
        <v>0</v>
      </c>
      <c r="K24" s="126">
        <f>'【調達AX】入力(太陽光)'!K23+'【調達AX】入力(風力)'!K23+'【調達AX】入力(水力)'!K23</f>
        <v>0</v>
      </c>
      <c r="L24" s="126">
        <f>'【調達AX】入力(太陽光)'!L23+'【調達AX】入力(風力)'!L23+'【調達AX】入力(水力)'!L23</f>
        <v>0</v>
      </c>
      <c r="M24" s="126">
        <f>'【調達AX】入力(太陽光)'!M23+'【調達AX】入力(風力)'!M23+'【調達AX】入力(水力)'!M23</f>
        <v>0</v>
      </c>
      <c r="N24" s="126">
        <f>'【調達AX】入力(太陽光)'!N23+'【調達AX】入力(風力)'!N23+'【調達AX】入力(水力)'!N23</f>
        <v>0</v>
      </c>
      <c r="O24" s="126">
        <f>'【調達AX】入力(太陽光)'!O23+'【調達AX】入力(風力)'!O23+'【調達AX】入力(水力)'!O23</f>
        <v>0</v>
      </c>
      <c r="P24" s="129">
        <f>'【調達AX】入力(太陽光)'!P23+'【調達AX】入力(風力)'!P23+'【調達AX】入力(水力)'!P23</f>
        <v>0</v>
      </c>
      <c r="Q24" s="90" t="s">
        <v>23</v>
      </c>
      <c r="R24" s="35"/>
      <c r="S24" s="35"/>
      <c r="T24" s="35"/>
      <c r="U24" s="35"/>
      <c r="V24" s="35"/>
      <c r="W24" s="35"/>
      <c r="X24" s="35"/>
      <c r="Y24" s="35"/>
      <c r="Z24" s="35"/>
    </row>
    <row r="25" spans="1:26" ht="40.9" customHeight="1" x14ac:dyDescent="0.25">
      <c r="A25" s="164" t="s">
        <v>136</v>
      </c>
      <c r="B25" s="165"/>
      <c r="C25" s="165"/>
      <c r="D25" s="169"/>
      <c r="E25" s="239">
        <f>'【調達AX】入力(太陽光)'!E24:P24+'【調達AX】入力(風力)'!E24:P24+'【調達AX】入力(水力)'!E24:P24</f>
        <v>0</v>
      </c>
      <c r="F25" s="240"/>
      <c r="G25" s="240"/>
      <c r="H25" s="240"/>
      <c r="I25" s="240"/>
      <c r="J25" s="240"/>
      <c r="K25" s="240"/>
      <c r="L25" s="240"/>
      <c r="M25" s="240"/>
      <c r="N25" s="240"/>
      <c r="O25" s="240"/>
      <c r="P25" s="241"/>
      <c r="Q25" s="90" t="s">
        <v>23</v>
      </c>
      <c r="R25" s="35"/>
      <c r="S25" s="35"/>
      <c r="T25" s="35"/>
      <c r="U25" s="35"/>
      <c r="V25" s="35"/>
      <c r="W25" s="35"/>
      <c r="X25" s="35"/>
      <c r="Y25" s="35"/>
      <c r="Z25" s="35"/>
    </row>
    <row r="26" spans="1:26" s="147" customFormat="1" ht="40.9" customHeight="1" x14ac:dyDescent="0.25">
      <c r="A26" s="157" t="s">
        <v>173</v>
      </c>
      <c r="B26" s="158"/>
      <c r="C26" s="158"/>
      <c r="D26" s="158"/>
      <c r="E26" s="245" t="s">
        <v>146</v>
      </c>
      <c r="F26" s="246"/>
      <c r="G26" s="246"/>
      <c r="H26" s="246"/>
      <c r="I26" s="246"/>
      <c r="J26" s="246"/>
      <c r="K26" s="246"/>
      <c r="L26" s="246"/>
      <c r="M26" s="246"/>
      <c r="N26" s="246"/>
      <c r="O26" s="246"/>
      <c r="P26" s="247"/>
      <c r="Q26" s="93" t="s">
        <v>23</v>
      </c>
      <c r="R26" s="35"/>
      <c r="S26" s="35"/>
      <c r="T26" s="35"/>
      <c r="U26" s="35"/>
      <c r="V26" s="35"/>
      <c r="W26" s="35"/>
      <c r="X26" s="35"/>
      <c r="Y26" s="35"/>
      <c r="Z26" s="35"/>
    </row>
    <row r="27" spans="1:26" ht="48.6" customHeight="1" x14ac:dyDescent="0.25">
      <c r="A27" s="173" t="s">
        <v>166</v>
      </c>
      <c r="B27" s="174"/>
      <c r="C27" s="174"/>
      <c r="D27" s="175"/>
      <c r="E27" s="242">
        <f>'【調達AX】入力(太陽光)'!E26:P26+'【調達AX】入力(風力)'!E26:P26+'【調達AX】入力(水力)'!E26:P26</f>
        <v>0</v>
      </c>
      <c r="F27" s="243"/>
      <c r="G27" s="243"/>
      <c r="H27" s="243"/>
      <c r="I27" s="243"/>
      <c r="J27" s="243"/>
      <c r="K27" s="243"/>
      <c r="L27" s="243"/>
      <c r="M27" s="243"/>
      <c r="N27" s="243"/>
      <c r="O27" s="243"/>
      <c r="P27" s="244"/>
      <c r="Q27" s="23" t="s">
        <v>23</v>
      </c>
      <c r="R27" s="35"/>
      <c r="S27" s="35"/>
      <c r="T27" s="35"/>
      <c r="U27" s="35"/>
      <c r="V27" s="35"/>
      <c r="W27" s="35"/>
      <c r="X27" s="35"/>
      <c r="Y27" s="35"/>
      <c r="Z27" s="35"/>
    </row>
    <row r="28" spans="1:26" ht="24" customHeight="1" x14ac:dyDescent="0.25">
      <c r="A28" s="164" t="s">
        <v>141</v>
      </c>
      <c r="B28" s="165"/>
      <c r="C28" s="165"/>
      <c r="D28" s="165"/>
      <c r="E28" s="82" t="s">
        <v>11</v>
      </c>
      <c r="F28" s="82" t="s">
        <v>12</v>
      </c>
      <c r="G28" s="82" t="s">
        <v>13</v>
      </c>
      <c r="H28" s="82" t="s">
        <v>14</v>
      </c>
      <c r="I28" s="82" t="s">
        <v>15</v>
      </c>
      <c r="J28" s="82" t="s">
        <v>16</v>
      </c>
      <c r="K28" s="82" t="s">
        <v>17</v>
      </c>
      <c r="L28" s="82" t="s">
        <v>18</v>
      </c>
      <c r="M28" s="82" t="s">
        <v>19</v>
      </c>
      <c r="N28" s="82" t="s">
        <v>20</v>
      </c>
      <c r="O28" s="82" t="s">
        <v>21</v>
      </c>
      <c r="P28" s="82" t="s">
        <v>22</v>
      </c>
      <c r="Q28" s="5"/>
      <c r="R28" s="35"/>
      <c r="S28" s="35"/>
      <c r="T28" s="35"/>
      <c r="U28" s="35"/>
      <c r="V28" s="35"/>
      <c r="W28" s="35"/>
      <c r="X28" s="35"/>
      <c r="Y28" s="35"/>
      <c r="Z28" s="35"/>
    </row>
    <row r="29" spans="1:26" ht="24" customHeight="1" x14ac:dyDescent="0.25">
      <c r="A29" s="165"/>
      <c r="B29" s="165"/>
      <c r="C29" s="165"/>
      <c r="D29" s="165"/>
      <c r="E29" s="126">
        <f>'【調達AX】入力(太陽光)'!E31+'【調達AX】入力(風力)'!E31+'【調達AX】入力(水力)'!E31</f>
        <v>0</v>
      </c>
      <c r="F29" s="126">
        <f>'【調達AX】入力(太陽光)'!F31+'【調達AX】入力(風力)'!F31+'【調達AX】入力(水力)'!F31</f>
        <v>0</v>
      </c>
      <c r="G29" s="126">
        <f>'【調達AX】入力(太陽光)'!G31+'【調達AX】入力(風力)'!G31+'【調達AX】入力(水力)'!G31</f>
        <v>0</v>
      </c>
      <c r="H29" s="126">
        <f>'【調達AX】入力(太陽光)'!H31+'【調達AX】入力(風力)'!H31+'【調達AX】入力(水力)'!H31</f>
        <v>0</v>
      </c>
      <c r="I29" s="126">
        <f>'【調達AX】入力(太陽光)'!I31+'【調達AX】入力(風力)'!I31+'【調達AX】入力(水力)'!I31</f>
        <v>0</v>
      </c>
      <c r="J29" s="126">
        <f>'【調達AX】入力(太陽光)'!J31+'【調達AX】入力(風力)'!J31+'【調達AX】入力(水力)'!J31</f>
        <v>0</v>
      </c>
      <c r="K29" s="126">
        <f>'【調達AX】入力(太陽光)'!K31+'【調達AX】入力(風力)'!K31+'【調達AX】入力(水力)'!K31</f>
        <v>0</v>
      </c>
      <c r="L29" s="126">
        <f>'【調達AX】入力(太陽光)'!L31+'【調達AX】入力(風力)'!L31+'【調達AX】入力(水力)'!L31</f>
        <v>0</v>
      </c>
      <c r="M29" s="126">
        <f>'【調達AX】入力(太陽光)'!M31+'【調達AX】入力(風力)'!M31+'【調達AX】入力(水力)'!M31</f>
        <v>0</v>
      </c>
      <c r="N29" s="126">
        <f>'【調達AX】入力(太陽光)'!N31+'【調達AX】入力(風力)'!N31+'【調達AX】入力(水力)'!N31</f>
        <v>0</v>
      </c>
      <c r="O29" s="126">
        <f>'【調達AX】入力(太陽光)'!O31+'【調達AX】入力(風力)'!O31+'【調達AX】入力(水力)'!O31</f>
        <v>0</v>
      </c>
      <c r="P29" s="126">
        <f>'【調達AX】入力(太陽光)'!P31+'【調達AX】入力(風力)'!P31+'【調達AX】入力(水力)'!P31</f>
        <v>0</v>
      </c>
      <c r="Q29" s="23" t="s">
        <v>23</v>
      </c>
      <c r="R29" s="35"/>
      <c r="S29" s="35"/>
      <c r="T29" s="35"/>
      <c r="U29" s="35"/>
      <c r="V29" s="35"/>
      <c r="W29" s="35"/>
      <c r="X29" s="35"/>
      <c r="Y29" s="35"/>
      <c r="Z29" s="35"/>
    </row>
    <row r="30" spans="1:26" ht="39.6" customHeight="1" x14ac:dyDescent="0.25">
      <c r="A30" s="164" t="s">
        <v>142</v>
      </c>
      <c r="B30" s="165"/>
      <c r="C30" s="165"/>
      <c r="D30" s="165"/>
      <c r="E30" s="236" t="e">
        <f>'【調達AX】入力(太陽光)'!E32:P32+'【調達AX】入力(風力)'!E32:P32+'【調達AX】入力(水力)'!E32:P32</f>
        <v>#N/A</v>
      </c>
      <c r="F30" s="237"/>
      <c r="G30" s="237"/>
      <c r="H30" s="237"/>
      <c r="I30" s="237"/>
      <c r="J30" s="237"/>
      <c r="K30" s="237"/>
      <c r="L30" s="237"/>
      <c r="M30" s="237"/>
      <c r="N30" s="237"/>
      <c r="O30" s="237"/>
      <c r="P30" s="238"/>
      <c r="Q30" s="23" t="s">
        <v>23</v>
      </c>
      <c r="R30" s="35"/>
      <c r="S30" s="35"/>
      <c r="T30" s="35"/>
      <c r="U30" s="35"/>
      <c r="V30" s="35"/>
      <c r="W30" s="35"/>
      <c r="X30" s="35"/>
      <c r="Y30" s="35"/>
      <c r="Z30" s="35"/>
    </row>
    <row r="31" spans="1:26" ht="24" customHeight="1" x14ac:dyDescent="0.25">
      <c r="A31" s="162" t="s">
        <v>143</v>
      </c>
      <c r="B31" s="163"/>
      <c r="C31" s="163"/>
      <c r="D31" s="163"/>
      <c r="E31" s="82" t="s">
        <v>11</v>
      </c>
      <c r="F31" s="82" t="s">
        <v>12</v>
      </c>
      <c r="G31" s="82" t="s">
        <v>13</v>
      </c>
      <c r="H31" s="82" t="s">
        <v>14</v>
      </c>
      <c r="I31" s="82" t="s">
        <v>15</v>
      </c>
      <c r="J31" s="82" t="s">
        <v>16</v>
      </c>
      <c r="K31" s="82" t="s">
        <v>17</v>
      </c>
      <c r="L31" s="82" t="s">
        <v>18</v>
      </c>
      <c r="M31" s="82" t="s">
        <v>19</v>
      </c>
      <c r="N31" s="82" t="s">
        <v>20</v>
      </c>
      <c r="O31" s="82" t="s">
        <v>21</v>
      </c>
      <c r="P31" s="82" t="s">
        <v>22</v>
      </c>
      <c r="Q31" s="23"/>
      <c r="R31" s="35"/>
      <c r="S31" s="35"/>
      <c r="T31" s="35"/>
      <c r="U31" s="35"/>
      <c r="V31" s="35"/>
      <c r="W31" s="35"/>
      <c r="X31" s="35"/>
      <c r="Y31" s="35"/>
      <c r="Z31" s="35"/>
    </row>
    <row r="32" spans="1:26" ht="24" customHeight="1" x14ac:dyDescent="0.25">
      <c r="A32" s="163"/>
      <c r="B32" s="163"/>
      <c r="C32" s="163"/>
      <c r="D32" s="163"/>
      <c r="E32" s="126">
        <f>ROUND('【調達AX】入力(太陽光)'!E34,0)+ROUND('【調達AX】入力(風力)'!E34,0)+ROUND('【調達AX】入力(水力)'!E34,0)</f>
        <v>0</v>
      </c>
      <c r="F32" s="126">
        <f>ROUND('【調達AX】入力(太陽光)'!F34,0)+ROUND('【調達AX】入力(風力)'!F34,0)+ROUND('【調達AX】入力(水力)'!F34,0)</f>
        <v>0</v>
      </c>
      <c r="G32" s="126">
        <f>ROUND('【調達AX】入力(太陽光)'!G34,0)+ROUND('【調達AX】入力(風力)'!G34,0)+ROUND('【調達AX】入力(水力)'!G34,0)</f>
        <v>0</v>
      </c>
      <c r="H32" s="126">
        <f>ROUND('【調達AX】入力(太陽光)'!H34,0)+ROUND('【調達AX】入力(風力)'!H34,0)+ROUND('【調達AX】入力(水力)'!H34,0)</f>
        <v>0</v>
      </c>
      <c r="I32" s="126">
        <f>ROUND('【調達AX】入力(太陽光)'!I34,0)+ROUND('【調達AX】入力(風力)'!I34,0)+ROUND('【調達AX】入力(水力)'!I34,0)</f>
        <v>0</v>
      </c>
      <c r="J32" s="126">
        <f>ROUND('【調達AX】入力(太陽光)'!J34,0)+ROUND('【調達AX】入力(風力)'!J34,0)+ROUND('【調達AX】入力(水力)'!J34,0)</f>
        <v>0</v>
      </c>
      <c r="K32" s="126">
        <f>ROUND('【調達AX】入力(太陽光)'!K34,0)+ROUND('【調達AX】入力(風力)'!K34,0)+ROUND('【調達AX】入力(水力)'!K34,0)</f>
        <v>0</v>
      </c>
      <c r="L32" s="126">
        <f>ROUND('【調達AX】入力(太陽光)'!L34,0)+ROUND('【調達AX】入力(風力)'!L34,0)+ROUND('【調達AX】入力(水力)'!L34,0)</f>
        <v>0</v>
      </c>
      <c r="M32" s="126">
        <f>ROUND('【調達AX】入力(太陽光)'!M34,0)+ROUND('【調達AX】入力(風力)'!M34,0)+ROUND('【調達AX】入力(水力)'!M34,0)</f>
        <v>0</v>
      </c>
      <c r="N32" s="126">
        <f>ROUND('【調達AX】入力(太陽光)'!N34,0)+ROUND('【調達AX】入力(風力)'!N34,0)+ROUND('【調達AX】入力(水力)'!N34,0)</f>
        <v>0</v>
      </c>
      <c r="O32" s="126">
        <f>ROUND('【調達AX】入力(太陽光)'!O34,0)+ROUND('【調達AX】入力(風力)'!O34,0)+ROUND('【調達AX】入力(水力)'!O34,0)</f>
        <v>0</v>
      </c>
      <c r="P32" s="126">
        <f>ROUND('【調達AX】入力(太陽光)'!P34,0)+ROUND('【調達AX】入力(風力)'!P34,0)+ROUND('【調達AX】入力(水力)'!P34,0)</f>
        <v>0</v>
      </c>
      <c r="Q32" s="23" t="s">
        <v>23</v>
      </c>
      <c r="R32" s="35"/>
      <c r="S32" s="35"/>
      <c r="T32" s="35"/>
      <c r="U32" s="35"/>
      <c r="V32" s="35"/>
      <c r="W32" s="35"/>
      <c r="X32" s="35"/>
      <c r="Y32" s="35"/>
      <c r="Z32" s="35"/>
    </row>
    <row r="33" spans="1:26" ht="24" customHeight="1" x14ac:dyDescent="0.25">
      <c r="A33" s="164" t="s">
        <v>81</v>
      </c>
      <c r="B33" s="165"/>
      <c r="C33" s="165"/>
      <c r="D33" s="165"/>
      <c r="E33" s="82" t="s">
        <v>11</v>
      </c>
      <c r="F33" s="82" t="s">
        <v>12</v>
      </c>
      <c r="G33" s="82" t="s">
        <v>13</v>
      </c>
      <c r="H33" s="82" t="s">
        <v>14</v>
      </c>
      <c r="I33" s="82" t="s">
        <v>15</v>
      </c>
      <c r="J33" s="82" t="s">
        <v>16</v>
      </c>
      <c r="K33" s="82" t="s">
        <v>17</v>
      </c>
      <c r="L33" s="82" t="s">
        <v>18</v>
      </c>
      <c r="M33" s="82" t="s">
        <v>19</v>
      </c>
      <c r="N33" s="82" t="s">
        <v>20</v>
      </c>
      <c r="O33" s="82" t="s">
        <v>21</v>
      </c>
      <c r="P33" s="82" t="s">
        <v>22</v>
      </c>
      <c r="Q33" s="23"/>
      <c r="R33" s="35"/>
      <c r="S33" s="35"/>
      <c r="T33" s="35"/>
      <c r="U33" s="35"/>
      <c r="V33" s="35"/>
      <c r="W33" s="35"/>
      <c r="X33" s="35"/>
      <c r="Y33" s="35"/>
      <c r="Z33" s="35"/>
    </row>
    <row r="34" spans="1:26" ht="24" customHeight="1" x14ac:dyDescent="0.25">
      <c r="A34" s="165"/>
      <c r="B34" s="165"/>
      <c r="C34" s="165"/>
      <c r="D34" s="165"/>
      <c r="E34" s="126">
        <f>'【調達AX】入力(太陽光)'!E36+'【調達AX】入力(風力)'!E36+'【調達AX】入力(水力)'!E36</f>
        <v>0</v>
      </c>
      <c r="F34" s="126">
        <f>'【調達AX】入力(太陽光)'!F36+'【調達AX】入力(風力)'!F36+'【調達AX】入力(水力)'!F36</f>
        <v>0</v>
      </c>
      <c r="G34" s="126">
        <f>'【調達AX】入力(太陽光)'!G36+'【調達AX】入力(風力)'!G36+'【調達AX】入力(水力)'!G36</f>
        <v>0</v>
      </c>
      <c r="H34" s="126">
        <f>'【調達AX】入力(太陽光)'!H36+'【調達AX】入力(風力)'!H36+'【調達AX】入力(水力)'!H36</f>
        <v>0</v>
      </c>
      <c r="I34" s="126">
        <f>'【調達AX】入力(太陽光)'!I36+'【調達AX】入力(風力)'!I36+'【調達AX】入力(水力)'!I36</f>
        <v>0</v>
      </c>
      <c r="J34" s="126">
        <f>'【調達AX】入力(太陽光)'!J36+'【調達AX】入力(風力)'!J36+'【調達AX】入力(水力)'!J36</f>
        <v>0</v>
      </c>
      <c r="K34" s="126">
        <f>'【調達AX】入力(太陽光)'!K36+'【調達AX】入力(風力)'!K36+'【調達AX】入力(水力)'!K36</f>
        <v>0</v>
      </c>
      <c r="L34" s="126">
        <f>'【調達AX】入力(太陽光)'!L36+'【調達AX】入力(風力)'!L36+'【調達AX】入力(水力)'!L36</f>
        <v>0</v>
      </c>
      <c r="M34" s="126">
        <f>'【調達AX】入力(太陽光)'!M36+'【調達AX】入力(風力)'!M36+'【調達AX】入力(水力)'!M36</f>
        <v>0</v>
      </c>
      <c r="N34" s="126">
        <f>'【調達AX】入力(太陽光)'!N36+'【調達AX】入力(風力)'!N36+'【調達AX】入力(水力)'!N36</f>
        <v>0</v>
      </c>
      <c r="O34" s="126">
        <f>'【調達AX】入力(太陽光)'!O36+'【調達AX】入力(風力)'!O36+'【調達AX】入力(水力)'!O36</f>
        <v>0</v>
      </c>
      <c r="P34" s="126">
        <f>'【調達AX】入力(太陽光)'!P36+'【調達AX】入力(風力)'!P36+'【調達AX】入力(水力)'!P36</f>
        <v>0</v>
      </c>
      <c r="Q34" s="23" t="s">
        <v>23</v>
      </c>
      <c r="R34" s="35"/>
      <c r="S34" s="35"/>
      <c r="T34" s="35"/>
      <c r="U34" s="35"/>
      <c r="V34" s="35"/>
      <c r="W34" s="35"/>
      <c r="X34" s="35"/>
      <c r="Y34" s="35"/>
      <c r="Z34" s="35"/>
    </row>
    <row r="35" spans="1:26" ht="24" customHeight="1" x14ac:dyDescent="0.25">
      <c r="A35" s="165" t="s">
        <v>10</v>
      </c>
      <c r="B35" s="165"/>
      <c r="C35" s="165"/>
      <c r="D35" s="165"/>
      <c r="E35" s="204" t="e">
        <f>'【調達AX】入力(太陽光)'!E37:P37+'【調達AX】入力(風力)'!E37:P37+'【調達AX】入力(水力)'!E37:P37</f>
        <v>#DIV/0!</v>
      </c>
      <c r="F35" s="205"/>
      <c r="G35" s="205"/>
      <c r="H35" s="205"/>
      <c r="I35" s="205"/>
      <c r="J35" s="205"/>
      <c r="K35" s="205"/>
      <c r="L35" s="205"/>
      <c r="M35" s="205"/>
      <c r="N35" s="205"/>
      <c r="O35" s="205"/>
      <c r="P35" s="206"/>
      <c r="Q35" s="23" t="s">
        <v>23</v>
      </c>
      <c r="R35" s="35"/>
      <c r="S35" s="35"/>
      <c r="T35" s="35"/>
      <c r="U35" s="35"/>
      <c r="V35" s="35"/>
      <c r="W35" s="35"/>
      <c r="X35" s="35"/>
      <c r="Y35" s="35"/>
      <c r="Z35" s="35"/>
    </row>
    <row r="36" spans="1:26" x14ac:dyDescent="0.25">
      <c r="A36" s="35" t="s">
        <v>25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35" t="s">
        <v>159</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25">
      <c r="A38" s="35"/>
      <c r="B38" s="87" t="s">
        <v>160</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c r="B39" s="35" t="s">
        <v>59</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58</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101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35" t="s">
        <v>155</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t="s">
        <v>154</v>
      </c>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35" t="s">
        <v>100</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35" t="s">
        <v>158</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99</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sheetData>
  <sheetProtection algorithmName="SHA-512" hashValue="3aOptL3drKu4BWJ1oQ65785Nq4He+YKZ3BlLWEXOjOBgcVRLrY/b/kQH7AS1z498hq2aWgzNEpXzODUaVSQewA==" saltValue="Pn3TrJR8mH1c2YRoWbiiTg==" spinCount="100000" sheet="1" objects="1" scenarios="1"/>
  <dataConsolidate/>
  <mergeCells count="37">
    <mergeCell ref="A2:B2"/>
    <mergeCell ref="A4:Q4"/>
    <mergeCell ref="A6:Q6"/>
    <mergeCell ref="M11:Q11"/>
    <mergeCell ref="A12:D12"/>
    <mergeCell ref="E12:P12"/>
    <mergeCell ref="A13:D13"/>
    <mergeCell ref="E13:P13"/>
    <mergeCell ref="A14:D14"/>
    <mergeCell ref="E14:P14"/>
    <mergeCell ref="A15:D15"/>
    <mergeCell ref="E15:P15"/>
    <mergeCell ref="A19:D19"/>
    <mergeCell ref="E19:P19"/>
    <mergeCell ref="A23:D24"/>
    <mergeCell ref="A16:D16"/>
    <mergeCell ref="E16:P16"/>
    <mergeCell ref="A17:D17"/>
    <mergeCell ref="E17:P17"/>
    <mergeCell ref="A18:D18"/>
    <mergeCell ref="E18:P18"/>
    <mergeCell ref="A20:D21"/>
    <mergeCell ref="A22:D22"/>
    <mergeCell ref="E22:P22"/>
    <mergeCell ref="A25:D25"/>
    <mergeCell ref="E25:P25"/>
    <mergeCell ref="A27:D27"/>
    <mergeCell ref="E27:P27"/>
    <mergeCell ref="A31:D32"/>
    <mergeCell ref="A26:D26"/>
    <mergeCell ref="E26:P26"/>
    <mergeCell ref="A33:D34"/>
    <mergeCell ref="E30:P30"/>
    <mergeCell ref="A28:D29"/>
    <mergeCell ref="A35:D35"/>
    <mergeCell ref="E35:P35"/>
    <mergeCell ref="A30:D30"/>
  </mergeCells>
  <phoneticPr fontId="2"/>
  <conditionalFormatting sqref="E35:P35">
    <cfRule type="cellIs" dxfId="36" priority="3" operator="lessThan">
      <formula>1000</formula>
    </cfRule>
    <cfRule type="cellIs" dxfId="35" priority="5" operator="greaterThan">
      <formula>$E$30-$E$25</formula>
    </cfRule>
  </conditionalFormatting>
  <conditionalFormatting sqref="E30:P30">
    <cfRule type="cellIs" dxfId="34" priority="2" operator="lessThan">
      <formula>1000</formula>
    </cfRule>
  </conditionalFormatting>
  <conditionalFormatting sqref="E32:P32">
    <cfRule type="cellIs" dxfId="33" priority="1" operator="greaterThan">
      <formula>$E$27</formula>
    </cfRule>
  </conditionalFormatting>
  <dataValidations count="2">
    <dataValidation type="list" allowBlank="1" showInputMessage="1" showErrorMessage="1" sqref="E14:P14" xr:uid="{175E6CCB-0C64-43A2-BD46-8B600ADBD8A0}">
      <formula1>"変動電源（単独）,変動電源（アグリゲート）"</formula1>
    </dataValidation>
    <dataValidation type="list" allowBlank="1" showInputMessage="1" showErrorMessage="1" sqref="E16:P16" xr:uid="{F6A856F9-C960-44CA-A992-23ECB7EF3F51}">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161925</xdr:colOff>
                    <xdr:row>7</xdr:row>
                    <xdr:rowOff>152400</xdr:rowOff>
                  </from>
                  <to>
                    <xdr:col>1</xdr:col>
                    <xdr:colOff>95250</xdr:colOff>
                    <xdr:row>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codeName="Sheet14">
    <tabColor rgb="FF0000FF"/>
    <pageSetUpPr fitToPage="1"/>
  </sheetPr>
  <dimension ref="A1:AC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9"/>
      <c r="L8" s="108"/>
      <c r="M8" s="235" t="str">
        <f>【調達AX】合計!$M$11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77" t="s">
        <v>2</v>
      </c>
      <c r="R9" s="35"/>
      <c r="S9" s="35"/>
      <c r="T9" s="35"/>
      <c r="U9" s="35"/>
      <c r="V9" s="35"/>
      <c r="W9" s="35"/>
      <c r="X9" s="35"/>
      <c r="Y9" s="35"/>
      <c r="Z9" s="35"/>
    </row>
    <row r="10" spans="1:26" ht="24" customHeight="1" x14ac:dyDescent="0.25">
      <c r="A10" s="165" t="s">
        <v>3</v>
      </c>
      <c r="B10" s="165"/>
      <c r="C10" s="165"/>
      <c r="D10" s="169"/>
      <c r="E10" s="250"/>
      <c r="F10" s="251"/>
      <c r="G10" s="251"/>
      <c r="H10" s="251"/>
      <c r="I10" s="251"/>
      <c r="J10" s="251"/>
      <c r="K10" s="251"/>
      <c r="L10" s="251"/>
      <c r="M10" s="251"/>
      <c r="N10" s="251"/>
      <c r="O10" s="251"/>
      <c r="P10" s="252"/>
      <c r="Q10" s="89"/>
      <c r="R10" s="35"/>
      <c r="S10" s="35"/>
      <c r="T10" s="35"/>
      <c r="U10" s="35"/>
      <c r="V10" s="35"/>
      <c r="W10" s="35"/>
      <c r="X10" s="35"/>
      <c r="Y10" s="35"/>
      <c r="Z10" s="35"/>
    </row>
    <row r="11" spans="1:26" ht="30" customHeight="1" x14ac:dyDescent="0.25">
      <c r="A11" s="164" t="s">
        <v>4</v>
      </c>
      <c r="B11" s="164"/>
      <c r="C11" s="164"/>
      <c r="D11" s="173"/>
      <c r="E11" s="253"/>
      <c r="F11" s="254"/>
      <c r="G11" s="254"/>
      <c r="H11" s="254"/>
      <c r="I11" s="254"/>
      <c r="J11" s="254"/>
      <c r="K11" s="254"/>
      <c r="L11" s="254"/>
      <c r="M11" s="254"/>
      <c r="N11" s="254"/>
      <c r="O11" s="254"/>
      <c r="P11" s="255"/>
      <c r="Q11" s="89"/>
      <c r="R11" s="35"/>
      <c r="S11" s="35"/>
      <c r="T11" s="35"/>
      <c r="U11" s="35"/>
      <c r="V11" s="35"/>
      <c r="W11" s="35"/>
      <c r="X11" s="35"/>
      <c r="Y11" s="35"/>
      <c r="Z11" s="35"/>
    </row>
    <row r="12" spans="1:26" ht="24" customHeight="1" x14ac:dyDescent="0.25">
      <c r="A12" s="165" t="s">
        <v>5</v>
      </c>
      <c r="B12" s="165"/>
      <c r="C12" s="165"/>
      <c r="D12" s="169"/>
      <c r="E12" s="228" t="s">
        <v>164</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53"/>
      <c r="F13" s="254"/>
      <c r="G13" s="254"/>
      <c r="H13" s="254"/>
      <c r="I13" s="254"/>
      <c r="J13" s="254"/>
      <c r="K13" s="254"/>
      <c r="L13" s="254"/>
      <c r="M13" s="254"/>
      <c r="N13" s="254"/>
      <c r="O13" s="254"/>
      <c r="P13" s="255"/>
      <c r="Q13" s="89"/>
      <c r="R13" s="35"/>
      <c r="S13" s="35"/>
      <c r="T13" s="35"/>
      <c r="U13" s="35"/>
      <c r="V13" s="35"/>
      <c r="W13" s="35"/>
      <c r="X13" s="35"/>
      <c r="Y13" s="35"/>
      <c r="Z13" s="35"/>
    </row>
    <row r="14" spans="1:26" ht="24" customHeight="1" x14ac:dyDescent="0.25">
      <c r="A14" s="165" t="s">
        <v>7</v>
      </c>
      <c r="B14" s="165"/>
      <c r="C14" s="165"/>
      <c r="D14" s="169"/>
      <c r="E14" s="216"/>
      <c r="F14" s="217"/>
      <c r="G14" s="217"/>
      <c r="H14" s="217"/>
      <c r="I14" s="217"/>
      <c r="J14" s="217"/>
      <c r="K14" s="217"/>
      <c r="L14" s="217"/>
      <c r="M14" s="217"/>
      <c r="N14" s="217"/>
      <c r="O14" s="217"/>
      <c r="P14" s="218"/>
      <c r="Q14" s="90" t="s">
        <v>23</v>
      </c>
      <c r="R14" s="35"/>
      <c r="S14" s="35"/>
      <c r="T14" s="35"/>
      <c r="U14" s="35"/>
      <c r="V14" s="35"/>
      <c r="W14" s="35"/>
      <c r="X14" s="35"/>
      <c r="Y14" s="35"/>
      <c r="Z14" s="35"/>
    </row>
    <row r="15" spans="1:26" ht="33" customHeight="1" x14ac:dyDescent="0.25">
      <c r="A15" s="162" t="s">
        <v>172</v>
      </c>
      <c r="B15" s="163"/>
      <c r="C15" s="163"/>
      <c r="D15" s="231"/>
      <c r="E15" s="216"/>
      <c r="F15" s="217"/>
      <c r="G15" s="217"/>
      <c r="H15" s="217"/>
      <c r="I15" s="217"/>
      <c r="J15" s="217"/>
      <c r="K15" s="217"/>
      <c r="L15" s="217"/>
      <c r="M15" s="217"/>
      <c r="N15" s="217"/>
      <c r="O15" s="217"/>
      <c r="P15" s="218"/>
      <c r="Q15" s="93"/>
      <c r="R15" s="35"/>
      <c r="S15" s="35"/>
      <c r="T15" s="35"/>
      <c r="U15" s="35"/>
      <c r="V15" s="35"/>
      <c r="W15" s="35"/>
      <c r="X15" s="35"/>
      <c r="Y15" s="35"/>
      <c r="Z15" s="35"/>
    </row>
    <row r="16" spans="1:26" ht="36.6" customHeight="1" thickBot="1" x14ac:dyDescent="0.3">
      <c r="A16" s="164" t="s">
        <v>132</v>
      </c>
      <c r="B16" s="165"/>
      <c r="C16" s="165"/>
      <c r="D16" s="169"/>
      <c r="E16" s="213"/>
      <c r="F16" s="214"/>
      <c r="G16" s="214"/>
      <c r="H16" s="214"/>
      <c r="I16" s="214"/>
      <c r="J16" s="214"/>
      <c r="K16" s="214"/>
      <c r="L16" s="214"/>
      <c r="M16" s="214"/>
      <c r="N16" s="214"/>
      <c r="O16" s="214"/>
      <c r="P16" s="215"/>
      <c r="Q16" s="93" t="s">
        <v>134</v>
      </c>
      <c r="R16" s="35"/>
      <c r="S16" s="35"/>
      <c r="T16" s="35"/>
      <c r="U16" s="35"/>
      <c r="V16" s="35"/>
      <c r="W16" s="35"/>
      <c r="X16" s="35"/>
      <c r="Y16" s="35"/>
      <c r="Z16" s="35"/>
    </row>
    <row r="17" spans="1:29" ht="24" customHeight="1" x14ac:dyDescent="0.25">
      <c r="A17" s="164" t="s">
        <v>133</v>
      </c>
      <c r="B17" s="165"/>
      <c r="C17" s="165"/>
      <c r="D17" s="165"/>
      <c r="E17" s="112" t="s">
        <v>11</v>
      </c>
      <c r="F17" s="112" t="s">
        <v>12</v>
      </c>
      <c r="G17" s="112" t="s">
        <v>13</v>
      </c>
      <c r="H17" s="112" t="s">
        <v>14</v>
      </c>
      <c r="I17" s="112" t="s">
        <v>15</v>
      </c>
      <c r="J17" s="112" t="s">
        <v>16</v>
      </c>
      <c r="K17" s="112" t="s">
        <v>17</v>
      </c>
      <c r="L17" s="112" t="s">
        <v>18</v>
      </c>
      <c r="M17" s="112" t="s">
        <v>19</v>
      </c>
      <c r="N17" s="112" t="s">
        <v>20</v>
      </c>
      <c r="O17" s="112" t="s">
        <v>21</v>
      </c>
      <c r="P17" s="112" t="s">
        <v>22</v>
      </c>
      <c r="Q17" s="78"/>
      <c r="R17" s="35"/>
      <c r="S17" s="35"/>
      <c r="T17" s="35"/>
      <c r="U17" s="35"/>
      <c r="V17" s="35"/>
      <c r="W17" s="35"/>
      <c r="X17" s="35"/>
      <c r="Y17" s="35"/>
      <c r="Z17" s="35"/>
    </row>
    <row r="18" spans="1:29" ht="24" customHeight="1" thickBot="1" x14ac:dyDescent="0.3">
      <c r="A18" s="165"/>
      <c r="B18" s="165"/>
      <c r="C18" s="165"/>
      <c r="D18" s="165"/>
      <c r="E18" s="113" t="e">
        <f>'【メインAX】調整係数(太陽光)'!N20</f>
        <v>#N/A</v>
      </c>
      <c r="F18" s="113" t="e">
        <f>'【メインAX】調整係数(太陽光)'!N21</f>
        <v>#N/A</v>
      </c>
      <c r="G18" s="113" t="e">
        <f>'【メインAX】調整係数(太陽光)'!N22</f>
        <v>#N/A</v>
      </c>
      <c r="H18" s="113" t="e">
        <f>'【メインAX】調整係数(太陽光)'!N23</f>
        <v>#N/A</v>
      </c>
      <c r="I18" s="113" t="e">
        <f>'【メインAX】調整係数(太陽光)'!N24</f>
        <v>#N/A</v>
      </c>
      <c r="J18" s="113" t="e">
        <f>'【メインAX】調整係数(太陽光)'!N25</f>
        <v>#N/A</v>
      </c>
      <c r="K18" s="113" t="e">
        <f>'【メインAX】調整係数(太陽光)'!N26</f>
        <v>#N/A</v>
      </c>
      <c r="L18" s="113" t="e">
        <f>'【メインAX】調整係数(太陽光)'!N27</f>
        <v>#N/A</v>
      </c>
      <c r="M18" s="113" t="e">
        <f>'【メインAX】調整係数(太陽光)'!N28</f>
        <v>#N/A</v>
      </c>
      <c r="N18" s="113" t="e">
        <f>'【メインAX】調整係数(太陽光)'!N29</f>
        <v>#N/A</v>
      </c>
      <c r="O18" s="113" t="e">
        <f>'【メインAX】調整係数(太陽光)'!N30</f>
        <v>#N/A</v>
      </c>
      <c r="P18" s="113" t="e">
        <f>'【メインAX】調整係数(太陽光)'!N31</f>
        <v>#N/A</v>
      </c>
      <c r="Q18" s="78" t="s">
        <v>134</v>
      </c>
      <c r="R18" s="35"/>
      <c r="S18" s="35"/>
      <c r="T18" s="35"/>
      <c r="U18" s="35"/>
      <c r="V18" s="35"/>
      <c r="W18" s="35"/>
      <c r="X18" s="35"/>
      <c r="Y18" s="35"/>
      <c r="Z18" s="35"/>
    </row>
    <row r="19" spans="1:29"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9" ht="24" customHeight="1" x14ac:dyDescent="0.25">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9" ht="39" customHeight="1" x14ac:dyDescent="0.25">
      <c r="A21" s="164" t="s">
        <v>145</v>
      </c>
      <c r="B21" s="165"/>
      <c r="C21" s="165"/>
      <c r="D21" s="169"/>
      <c r="E21" s="216"/>
      <c r="F21" s="217"/>
      <c r="G21" s="217"/>
      <c r="H21" s="217"/>
      <c r="I21" s="217"/>
      <c r="J21" s="217"/>
      <c r="K21" s="217"/>
      <c r="L21" s="217"/>
      <c r="M21" s="217"/>
      <c r="N21" s="217"/>
      <c r="O21" s="217"/>
      <c r="P21" s="218"/>
      <c r="Q21" s="93" t="s">
        <v>23</v>
      </c>
      <c r="R21" s="35"/>
      <c r="S21" s="35"/>
      <c r="T21" s="35"/>
      <c r="U21" s="35"/>
      <c r="V21" s="35"/>
      <c r="W21" s="35"/>
      <c r="X21" s="35"/>
      <c r="Y21" s="35"/>
      <c r="Z21" s="35"/>
    </row>
    <row r="22" spans="1:29" ht="24" customHeight="1" x14ac:dyDescent="0.25">
      <c r="A22" s="164" t="s">
        <v>135</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9" ht="24" customHeight="1" x14ac:dyDescent="0.25">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9" ht="36.6" customHeight="1" thickBot="1" x14ac:dyDescent="0.3">
      <c r="A24" s="164" t="s">
        <v>136</v>
      </c>
      <c r="B24" s="165"/>
      <c r="C24" s="165"/>
      <c r="D24" s="169"/>
      <c r="E24" s="219"/>
      <c r="F24" s="220"/>
      <c r="G24" s="220"/>
      <c r="H24" s="220"/>
      <c r="I24" s="220"/>
      <c r="J24" s="220"/>
      <c r="K24" s="220"/>
      <c r="L24" s="220"/>
      <c r="M24" s="220"/>
      <c r="N24" s="220"/>
      <c r="O24" s="220"/>
      <c r="P24" s="221"/>
      <c r="Q24" s="93" t="s">
        <v>23</v>
      </c>
      <c r="R24" s="35"/>
      <c r="S24" s="35"/>
      <c r="T24" s="35"/>
      <c r="U24" s="35"/>
      <c r="V24" s="35"/>
      <c r="W24" s="35"/>
      <c r="X24" s="35"/>
      <c r="Y24" s="35"/>
      <c r="Z24" s="35"/>
    </row>
    <row r="25" spans="1:29" s="147" customFormat="1" ht="36.6" customHeight="1" x14ac:dyDescent="0.25">
      <c r="A25" s="157" t="s">
        <v>173</v>
      </c>
      <c r="B25" s="158"/>
      <c r="C25" s="158"/>
      <c r="D25" s="158"/>
      <c r="E25" s="225"/>
      <c r="F25" s="226"/>
      <c r="G25" s="226"/>
      <c r="H25" s="226"/>
      <c r="I25" s="226"/>
      <c r="J25" s="226"/>
      <c r="K25" s="226"/>
      <c r="L25" s="226"/>
      <c r="M25" s="226"/>
      <c r="N25" s="226"/>
      <c r="O25" s="226"/>
      <c r="P25" s="227"/>
      <c r="Q25" s="93" t="s">
        <v>23</v>
      </c>
      <c r="R25" s="35"/>
      <c r="S25" s="35"/>
      <c r="T25" s="35"/>
      <c r="U25" s="35"/>
      <c r="V25" s="35"/>
      <c r="W25" s="35"/>
      <c r="X25" s="35"/>
      <c r="Y25" s="35"/>
      <c r="Z25" s="35"/>
    </row>
    <row r="26" spans="1:29" ht="36.6" customHeight="1" x14ac:dyDescent="0.25">
      <c r="A26" s="173" t="s">
        <v>166</v>
      </c>
      <c r="B26" s="174"/>
      <c r="C26" s="174"/>
      <c r="D26" s="175"/>
      <c r="E26" s="222">
        <f>IF(E24=0,E25,E25-ROUND(E24/(E21/E15),0))</f>
        <v>0</v>
      </c>
      <c r="F26" s="223"/>
      <c r="G26" s="223"/>
      <c r="H26" s="223"/>
      <c r="I26" s="223"/>
      <c r="J26" s="223"/>
      <c r="K26" s="223"/>
      <c r="L26" s="223"/>
      <c r="M26" s="223"/>
      <c r="N26" s="223"/>
      <c r="O26" s="223"/>
      <c r="P26" s="224"/>
      <c r="Q26" s="78" t="s">
        <v>23</v>
      </c>
      <c r="R26" s="35"/>
      <c r="S26" s="122"/>
      <c r="T26" s="122"/>
      <c r="U26" s="122"/>
      <c r="V26" s="35"/>
      <c r="W26" s="35"/>
      <c r="X26" s="35"/>
      <c r="Y26" s="35"/>
      <c r="Z26" s="35"/>
    </row>
    <row r="27" spans="1:29" ht="36.6" customHeight="1" x14ac:dyDescent="0.25">
      <c r="A27" s="164" t="s">
        <v>147</v>
      </c>
      <c r="B27" s="165"/>
      <c r="C27" s="165"/>
      <c r="D27" s="165"/>
      <c r="E27" s="210" t="e">
        <f>'計算用(太陽光)'!B83</f>
        <v>#N/A</v>
      </c>
      <c r="F27" s="211"/>
      <c r="G27" s="211"/>
      <c r="H27" s="211"/>
      <c r="I27" s="211"/>
      <c r="J27" s="211"/>
      <c r="K27" s="211"/>
      <c r="L27" s="211"/>
      <c r="M27" s="211"/>
      <c r="N27" s="211"/>
      <c r="O27" s="211"/>
      <c r="P27" s="212"/>
      <c r="Q27" s="23" t="s">
        <v>80</v>
      </c>
      <c r="R27" s="35"/>
      <c r="S27" s="35"/>
      <c r="T27" s="35"/>
      <c r="U27" s="35"/>
      <c r="V27" s="35"/>
      <c r="W27" s="35"/>
      <c r="X27" s="35"/>
      <c r="Y27" s="35"/>
      <c r="Z27" s="35"/>
      <c r="AA27" s="256"/>
      <c r="AB27" s="256"/>
      <c r="AC27" s="256"/>
    </row>
    <row r="28" spans="1:29" ht="24" customHeight="1" x14ac:dyDescent="0.25">
      <c r="A28" s="164" t="s">
        <v>148</v>
      </c>
      <c r="B28" s="165"/>
      <c r="C28" s="165"/>
      <c r="D28" s="165"/>
      <c r="E28" s="77" t="s">
        <v>11</v>
      </c>
      <c r="F28" s="77" t="s">
        <v>12</v>
      </c>
      <c r="G28" s="77" t="s">
        <v>13</v>
      </c>
      <c r="H28" s="77" t="s">
        <v>14</v>
      </c>
      <c r="I28" s="77" t="s">
        <v>15</v>
      </c>
      <c r="J28" s="77" t="s">
        <v>16</v>
      </c>
      <c r="K28" s="77" t="s">
        <v>17</v>
      </c>
      <c r="L28" s="77" t="s">
        <v>18</v>
      </c>
      <c r="M28" s="77" t="s">
        <v>19</v>
      </c>
      <c r="N28" s="77" t="s">
        <v>20</v>
      </c>
      <c r="O28" s="77" t="s">
        <v>21</v>
      </c>
      <c r="P28" s="77" t="s">
        <v>22</v>
      </c>
      <c r="Q28" s="5"/>
      <c r="R28" s="35"/>
      <c r="S28" s="35"/>
      <c r="T28" s="35"/>
      <c r="U28" s="35"/>
      <c r="V28" s="35"/>
      <c r="W28" s="35"/>
      <c r="X28" s="35"/>
      <c r="Y28" s="35"/>
      <c r="Z28" s="35"/>
      <c r="AC28" s="43"/>
    </row>
    <row r="29" spans="1:29" ht="24" customHeight="1" x14ac:dyDescent="0.25">
      <c r="A29" s="165"/>
      <c r="B29" s="165"/>
      <c r="C29" s="165"/>
      <c r="D29" s="165"/>
      <c r="E29" s="42" t="e">
        <f>'計算用(太陽光)'!N20</f>
        <v>#N/A</v>
      </c>
      <c r="F29" s="42" t="e">
        <f>'計算用(太陽光)'!N21</f>
        <v>#N/A</v>
      </c>
      <c r="G29" s="42" t="e">
        <f>'計算用(太陽光)'!N22</f>
        <v>#N/A</v>
      </c>
      <c r="H29" s="42" t="e">
        <f>'計算用(太陽光)'!N23</f>
        <v>#N/A</v>
      </c>
      <c r="I29" s="42" t="e">
        <f>'計算用(太陽光)'!N24</f>
        <v>#N/A</v>
      </c>
      <c r="J29" s="42" t="e">
        <f>'計算用(太陽光)'!N25</f>
        <v>#N/A</v>
      </c>
      <c r="K29" s="42" t="e">
        <f>'計算用(太陽光)'!N26</f>
        <v>#N/A</v>
      </c>
      <c r="L29" s="42" t="e">
        <f>'計算用(太陽光)'!N27</f>
        <v>#N/A</v>
      </c>
      <c r="M29" s="42" t="e">
        <f>'計算用(太陽光)'!N28</f>
        <v>#N/A</v>
      </c>
      <c r="N29" s="42" t="e">
        <f>'計算用(太陽光)'!N29</f>
        <v>#N/A</v>
      </c>
      <c r="O29" s="42" t="e">
        <f>'計算用(太陽光)'!N30</f>
        <v>#N/A</v>
      </c>
      <c r="P29" s="42" t="e">
        <f>'計算用(太陽光)'!N31</f>
        <v>#N/A</v>
      </c>
      <c r="Q29" s="23" t="s">
        <v>80</v>
      </c>
      <c r="R29" s="35"/>
      <c r="S29" s="35"/>
      <c r="T29" s="35"/>
      <c r="U29" s="35"/>
      <c r="V29" s="35"/>
      <c r="W29" s="35"/>
      <c r="X29" s="35"/>
      <c r="Y29" s="35"/>
      <c r="Z29" s="35"/>
    </row>
    <row r="30" spans="1:29" ht="24" customHeight="1" x14ac:dyDescent="0.25">
      <c r="A30" s="164" t="s">
        <v>141</v>
      </c>
      <c r="B30" s="165"/>
      <c r="C30" s="165"/>
      <c r="D30" s="165"/>
      <c r="E30" s="77" t="s">
        <v>11</v>
      </c>
      <c r="F30" s="77" t="s">
        <v>12</v>
      </c>
      <c r="G30" s="77" t="s">
        <v>13</v>
      </c>
      <c r="H30" s="77" t="s">
        <v>14</v>
      </c>
      <c r="I30" s="77" t="s">
        <v>15</v>
      </c>
      <c r="J30" s="77" t="s">
        <v>16</v>
      </c>
      <c r="K30" s="77" t="s">
        <v>17</v>
      </c>
      <c r="L30" s="77" t="s">
        <v>18</v>
      </c>
      <c r="M30" s="77" t="s">
        <v>19</v>
      </c>
      <c r="N30" s="77" t="s">
        <v>20</v>
      </c>
      <c r="O30" s="77" t="s">
        <v>21</v>
      </c>
      <c r="P30" s="77" t="s">
        <v>22</v>
      </c>
      <c r="Q30" s="5"/>
      <c r="R30" s="35"/>
      <c r="S30" s="35"/>
      <c r="T30" s="35"/>
      <c r="U30" s="35"/>
      <c r="V30" s="35"/>
      <c r="W30" s="35"/>
      <c r="X30" s="35"/>
      <c r="Y30" s="35"/>
      <c r="Z30" s="35"/>
    </row>
    <row r="31" spans="1:29" ht="24" customHeight="1" x14ac:dyDescent="0.25">
      <c r="A31" s="165"/>
      <c r="B31" s="165"/>
      <c r="C31" s="165"/>
      <c r="D31" s="165"/>
      <c r="E31" s="126">
        <f>'計算用(太陽光)'!N34</f>
        <v>0</v>
      </c>
      <c r="F31" s="126">
        <f>'計算用(太陽光)'!N35</f>
        <v>0</v>
      </c>
      <c r="G31" s="126">
        <f>'計算用(太陽光)'!N36</f>
        <v>0</v>
      </c>
      <c r="H31" s="126">
        <f>'計算用(太陽光)'!N37</f>
        <v>0</v>
      </c>
      <c r="I31" s="126">
        <f>'計算用(太陽光)'!N38</f>
        <v>0</v>
      </c>
      <c r="J31" s="126">
        <f>'計算用(太陽光)'!N39</f>
        <v>0</v>
      </c>
      <c r="K31" s="126">
        <f>'計算用(太陽光)'!N40</f>
        <v>0</v>
      </c>
      <c r="L31" s="126">
        <f>'計算用(太陽光)'!N41</f>
        <v>0</v>
      </c>
      <c r="M31" s="126">
        <f>'計算用(太陽光)'!N42</f>
        <v>0</v>
      </c>
      <c r="N31" s="126">
        <f>'計算用(太陽光)'!N43</f>
        <v>0</v>
      </c>
      <c r="O31" s="126">
        <f>'計算用(太陽光)'!N44</f>
        <v>0</v>
      </c>
      <c r="P31" s="126">
        <f>'計算用(太陽光)'!N45</f>
        <v>0</v>
      </c>
      <c r="Q31" s="23" t="s">
        <v>23</v>
      </c>
      <c r="R31" s="35"/>
      <c r="S31" s="35"/>
      <c r="T31" s="35"/>
      <c r="U31" s="35"/>
      <c r="V31" s="35"/>
      <c r="W31" s="35"/>
      <c r="X31" s="35"/>
      <c r="Y31" s="35"/>
      <c r="Z31" s="35"/>
    </row>
    <row r="32" spans="1:29" ht="44.45" customHeight="1" x14ac:dyDescent="0.25">
      <c r="A32" s="164" t="s">
        <v>142</v>
      </c>
      <c r="B32" s="165"/>
      <c r="C32" s="165"/>
      <c r="D32" s="165"/>
      <c r="E32" s="207" t="e">
        <f>ROUND('計算用(太陽光)'!B81,0)+ROUND(E24,0)</f>
        <v>#N/A</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77" t="s">
        <v>11</v>
      </c>
      <c r="F33" s="77" t="s">
        <v>12</v>
      </c>
      <c r="G33" s="77" t="s">
        <v>13</v>
      </c>
      <c r="H33" s="77" t="s">
        <v>14</v>
      </c>
      <c r="I33" s="77" t="s">
        <v>15</v>
      </c>
      <c r="J33" s="77" t="s">
        <v>16</v>
      </c>
      <c r="K33" s="77" t="s">
        <v>17</v>
      </c>
      <c r="L33" s="77" t="s">
        <v>18</v>
      </c>
      <c r="M33" s="77" t="s">
        <v>19</v>
      </c>
      <c r="N33" s="77" t="s">
        <v>20</v>
      </c>
      <c r="O33" s="77" t="s">
        <v>21</v>
      </c>
      <c r="P33" s="77" t="s">
        <v>22</v>
      </c>
      <c r="Q33" s="5"/>
      <c r="R33" s="35"/>
      <c r="S33" s="35"/>
      <c r="T33" s="35"/>
      <c r="U33" s="35"/>
      <c r="V33" s="35"/>
      <c r="W33" s="35"/>
      <c r="X33" s="35"/>
      <c r="Y33" s="35"/>
      <c r="Z33" s="35"/>
    </row>
    <row r="34" spans="1:26" ht="31.9" customHeight="1" x14ac:dyDescent="0.25">
      <c r="A34" s="163"/>
      <c r="B34" s="163"/>
      <c r="C34" s="163"/>
      <c r="D34" s="163"/>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25">
      <c r="A35" s="164" t="s">
        <v>81</v>
      </c>
      <c r="B35" s="165"/>
      <c r="C35" s="165"/>
      <c r="D35" s="165"/>
      <c r="E35" s="77" t="s">
        <v>11</v>
      </c>
      <c r="F35" s="77" t="s">
        <v>12</v>
      </c>
      <c r="G35" s="77" t="s">
        <v>13</v>
      </c>
      <c r="H35" s="77" t="s">
        <v>14</v>
      </c>
      <c r="I35" s="77" t="s">
        <v>15</v>
      </c>
      <c r="J35" s="77" t="s">
        <v>16</v>
      </c>
      <c r="K35" s="77" t="s">
        <v>17</v>
      </c>
      <c r="L35" s="77" t="s">
        <v>18</v>
      </c>
      <c r="M35" s="77" t="s">
        <v>19</v>
      </c>
      <c r="N35" s="77" t="s">
        <v>20</v>
      </c>
      <c r="O35" s="77" t="s">
        <v>21</v>
      </c>
      <c r="P35" s="77" t="s">
        <v>22</v>
      </c>
      <c r="Q35" s="5"/>
      <c r="R35" s="35"/>
      <c r="S35" s="35"/>
      <c r="T35" s="35"/>
      <c r="U35" s="35"/>
      <c r="V35" s="35"/>
      <c r="W35" s="35"/>
      <c r="X35" s="35"/>
      <c r="Y35" s="35"/>
      <c r="Z35" s="111"/>
    </row>
    <row r="36" spans="1:26" ht="24" customHeight="1" x14ac:dyDescent="0.25">
      <c r="A36" s="165"/>
      <c r="B36" s="165"/>
      <c r="C36" s="165"/>
      <c r="D36" s="165"/>
      <c r="E36" s="126">
        <f>ROUND('計算用(太陽光)'!AD34,0)</f>
        <v>0</v>
      </c>
      <c r="F36" s="126">
        <f>ROUND('計算用(太陽光)'!AD35,0)</f>
        <v>0</v>
      </c>
      <c r="G36" s="126">
        <f>ROUND('計算用(太陽光)'!AD36,0)</f>
        <v>0</v>
      </c>
      <c r="H36" s="126">
        <f>ROUND('計算用(太陽光)'!AD37,0)</f>
        <v>0</v>
      </c>
      <c r="I36" s="126">
        <f>ROUND('計算用(太陽光)'!AD38,0)</f>
        <v>0</v>
      </c>
      <c r="J36" s="126">
        <f>ROUND('計算用(太陽光)'!AD39,0)</f>
        <v>0</v>
      </c>
      <c r="K36" s="126">
        <f>ROUND('計算用(太陽光)'!AD40,0)</f>
        <v>0</v>
      </c>
      <c r="L36" s="126">
        <f>ROUND('計算用(太陽光)'!AD41,0)</f>
        <v>0</v>
      </c>
      <c r="M36" s="126">
        <f>ROUND('計算用(太陽光)'!AD42,0)</f>
        <v>0</v>
      </c>
      <c r="N36" s="126">
        <f>ROUND('計算用(太陽光)'!AD43,0)</f>
        <v>0</v>
      </c>
      <c r="O36" s="126">
        <f>ROUND('計算用(太陽光)'!AD44,0)</f>
        <v>0</v>
      </c>
      <c r="P36" s="126">
        <f>ROUND('計算用(太陽光)'!AD45,0)</f>
        <v>0</v>
      </c>
      <c r="Q36" s="23" t="s">
        <v>23</v>
      </c>
      <c r="R36" s="35"/>
      <c r="S36" s="35"/>
      <c r="T36" s="35"/>
      <c r="U36" s="35"/>
      <c r="V36" s="35"/>
      <c r="W36" s="35"/>
      <c r="X36" s="35"/>
      <c r="Y36" s="35"/>
      <c r="Z36" s="111"/>
    </row>
    <row r="37" spans="1:26" ht="43.9" customHeight="1" x14ac:dyDescent="0.25">
      <c r="A37" s="164" t="s">
        <v>150</v>
      </c>
      <c r="B37" s="165"/>
      <c r="C37" s="165"/>
      <c r="D37" s="165"/>
      <c r="E37" s="204" t="e">
        <f>ROUND('計算用(太陽光)'!R81,0)</f>
        <v>#DIV/0!</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69</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155</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WWky3mwhfAzinl119Ge3kDOV/UfJuy5e6mySsOTsjgKJCAHurop5ZFScxupWJ+eTNiNHQ6yTsHhkzZBP1LgTxw==" saltValue="3ntSF4g/3Me9oMa/62/Dhg==" spinCount="100000" sheet="1" objects="1" scenarios="1"/>
  <dataConsolidate/>
  <mergeCells count="42">
    <mergeCell ref="AA27:AC27"/>
    <mergeCell ref="A15:D15"/>
    <mergeCell ref="E15:P15"/>
    <mergeCell ref="A32:D32"/>
    <mergeCell ref="E32:P32"/>
    <mergeCell ref="A16:D16"/>
    <mergeCell ref="E16:P16"/>
    <mergeCell ref="A17:D18"/>
    <mergeCell ref="A24:D24"/>
    <mergeCell ref="A22:D23"/>
    <mergeCell ref="E24:P24"/>
    <mergeCell ref="A26:D26"/>
    <mergeCell ref="E26:P26"/>
    <mergeCell ref="A19:D20"/>
    <mergeCell ref="A21:D21"/>
    <mergeCell ref="E21:P21"/>
    <mergeCell ref="A33:D34"/>
    <mergeCell ref="A35:D36"/>
    <mergeCell ref="A37:D37"/>
    <mergeCell ref="E37:P37"/>
    <mergeCell ref="A27:D27"/>
    <mergeCell ref="E27:P27"/>
    <mergeCell ref="A28:D29"/>
    <mergeCell ref="A30:D31"/>
    <mergeCell ref="A13:D13"/>
    <mergeCell ref="E13:P13"/>
    <mergeCell ref="A14:D14"/>
    <mergeCell ref="E14:P14"/>
    <mergeCell ref="A25:D25"/>
    <mergeCell ref="E25:P25"/>
    <mergeCell ref="A2:B2"/>
    <mergeCell ref="A4:Q4"/>
    <mergeCell ref="A6:Q6"/>
    <mergeCell ref="M8:Q8"/>
    <mergeCell ref="A9:D9"/>
    <mergeCell ref="E9:P9"/>
    <mergeCell ref="A10:D10"/>
    <mergeCell ref="E10:P10"/>
    <mergeCell ref="A11:D11"/>
    <mergeCell ref="E11:P11"/>
    <mergeCell ref="A12:D12"/>
    <mergeCell ref="E12:P12"/>
  </mergeCells>
  <phoneticPr fontId="2"/>
  <conditionalFormatting sqref="E37:P37">
    <cfRule type="cellIs" dxfId="32" priority="3" operator="lessThan">
      <formula>1000</formula>
    </cfRule>
    <cfRule type="cellIs" dxfId="31" priority="17" operator="greaterThan">
      <formula>$E$32-$E$24</formula>
    </cfRule>
  </conditionalFormatting>
  <conditionalFormatting sqref="E34:P34">
    <cfRule type="cellIs" dxfId="30" priority="12" operator="greaterThan">
      <formula>$E$25</formula>
    </cfRule>
  </conditionalFormatting>
  <conditionalFormatting sqref="E25:P25">
    <cfRule type="cellIs" dxfId="29" priority="2" operator="greaterThan">
      <formula>$E$14</formula>
    </cfRule>
  </conditionalFormatting>
  <conditionalFormatting sqref="E26:P26 E32:P32">
    <cfRule type="cellIs" dxfId="28" priority="18" operator="lessThan">
      <formula>1000</formula>
    </cfRule>
    <cfRule type="cellIs" dxfId="27" priority="19" operator="greaterThan">
      <formula>$E$25</formula>
    </cfRule>
  </conditionalFormatting>
  <dataValidations count="3">
    <dataValidation operator="lessThan" allowBlank="1" showInputMessage="1" showErrorMessage="1" error="設備容量以下の整数値を入力してください。" sqref="E26:P26" xr:uid="{B7217F05-CB9B-4A97-BDE8-0341E106E693}"/>
    <dataValidation type="whole" operator="lessThanOrEqual" allowBlank="1" showInputMessage="1" showErrorMessage="1" error="「設備容量」以下の整数値を入力してください" sqref="E25:P25" xr:uid="{9555C7A1-C7A7-404B-AB61-520E4FF61583}">
      <formula1>E14</formula1>
    </dataValidation>
    <dataValidation type="whole" operator="lessThanOrEqual" allowBlank="1" showInputMessage="1" showErrorMessage="1" error="「【調達オークション】送電可能電力」以下の整数値を入力してください_x000a_" sqref="E34:P34" xr:uid="{67D6560D-7F43-4AD5-99C9-DCA0E9C6AEE8}">
      <formula1>$E$25</formula1>
    </dataValidation>
  </dataValidations>
  <pageMargins left="0.11811023622047245" right="0.11811023622047245" top="0.35433070866141736" bottom="0.35433070866141736" header="0.31496062992125984" footer="0.31496062992125984"/>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8921-A0A7-4B95-85B7-EBDF8CBF13FD}">
  <sheetPr codeName="Sheet15">
    <tabColor rgb="FF0000FF"/>
    <pageSetUpPr fitToPage="1"/>
  </sheetPr>
  <dimension ref="A1:Z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21" width="9" style="1"/>
    <col min="22" max="22" width="14" style="1" bestFit="1" customWidth="1"/>
    <col min="23"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8"/>
      <c r="L8" s="108"/>
      <c r="M8" s="235" t="str">
        <f>【調達AX】合計!$M$11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88" t="s">
        <v>2</v>
      </c>
      <c r="R9" s="35"/>
      <c r="S9" s="35"/>
      <c r="T9" s="35"/>
      <c r="U9" s="35"/>
      <c r="V9" s="35"/>
      <c r="W9" s="35"/>
      <c r="X9" s="35"/>
      <c r="Y9" s="35"/>
      <c r="Z9" s="35"/>
    </row>
    <row r="10" spans="1:26" ht="24" customHeight="1" x14ac:dyDescent="0.25">
      <c r="A10" s="165" t="s">
        <v>3</v>
      </c>
      <c r="B10" s="165"/>
      <c r="C10" s="165"/>
      <c r="D10" s="169"/>
      <c r="E10" s="250"/>
      <c r="F10" s="251"/>
      <c r="G10" s="251"/>
      <c r="H10" s="251"/>
      <c r="I10" s="251"/>
      <c r="J10" s="251"/>
      <c r="K10" s="251"/>
      <c r="L10" s="251"/>
      <c r="M10" s="251"/>
      <c r="N10" s="251"/>
      <c r="O10" s="251"/>
      <c r="P10" s="252"/>
      <c r="Q10" s="89"/>
      <c r="R10" s="35"/>
      <c r="S10" s="35"/>
      <c r="T10" s="35"/>
      <c r="U10" s="35"/>
      <c r="V10" s="35"/>
      <c r="W10" s="35"/>
      <c r="X10" s="35"/>
      <c r="Y10" s="35"/>
      <c r="Z10" s="35"/>
    </row>
    <row r="11" spans="1:26" ht="30" customHeight="1" x14ac:dyDescent="0.25">
      <c r="A11" s="164" t="s">
        <v>4</v>
      </c>
      <c r="B11" s="164"/>
      <c r="C11" s="164"/>
      <c r="D11" s="173"/>
      <c r="E11" s="253"/>
      <c r="F11" s="254"/>
      <c r="G11" s="254"/>
      <c r="H11" s="254"/>
      <c r="I11" s="254"/>
      <c r="J11" s="254"/>
      <c r="K11" s="254"/>
      <c r="L11" s="254"/>
      <c r="M11" s="254"/>
      <c r="N11" s="254"/>
      <c r="O11" s="254"/>
      <c r="P11" s="255"/>
      <c r="Q11" s="89"/>
      <c r="R11" s="35"/>
      <c r="S11" s="35"/>
      <c r="T11" s="35"/>
      <c r="U11" s="35"/>
      <c r="V11" s="35"/>
      <c r="W11" s="35"/>
      <c r="X11" s="35"/>
      <c r="Y11" s="35"/>
      <c r="Z11" s="35"/>
    </row>
    <row r="12" spans="1:26" ht="24" customHeight="1" x14ac:dyDescent="0.25">
      <c r="A12" s="165" t="s">
        <v>5</v>
      </c>
      <c r="B12" s="165"/>
      <c r="C12" s="165"/>
      <c r="D12" s="169"/>
      <c r="E12" s="228" t="s">
        <v>50</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53"/>
      <c r="F13" s="254"/>
      <c r="G13" s="254"/>
      <c r="H13" s="254"/>
      <c r="I13" s="254"/>
      <c r="J13" s="254"/>
      <c r="K13" s="254"/>
      <c r="L13" s="254"/>
      <c r="M13" s="254"/>
      <c r="N13" s="254"/>
      <c r="O13" s="254"/>
      <c r="P13" s="255"/>
      <c r="Q13" s="89"/>
      <c r="R13" s="35"/>
      <c r="S13" s="35"/>
      <c r="T13" s="35"/>
      <c r="U13" s="35"/>
      <c r="V13" s="35"/>
      <c r="W13" s="35"/>
      <c r="X13" s="35"/>
      <c r="Y13" s="35"/>
      <c r="Z13" s="35"/>
    </row>
    <row r="14" spans="1:26" ht="24" customHeight="1" x14ac:dyDescent="0.25">
      <c r="A14" s="165" t="s">
        <v>7</v>
      </c>
      <c r="B14" s="165"/>
      <c r="C14" s="165"/>
      <c r="D14" s="169"/>
      <c r="E14" s="216"/>
      <c r="F14" s="217"/>
      <c r="G14" s="217"/>
      <c r="H14" s="217"/>
      <c r="I14" s="217"/>
      <c r="J14" s="217"/>
      <c r="K14" s="217"/>
      <c r="L14" s="217"/>
      <c r="M14" s="217"/>
      <c r="N14" s="217"/>
      <c r="O14" s="217"/>
      <c r="P14" s="218"/>
      <c r="Q14" s="90" t="s">
        <v>23</v>
      </c>
      <c r="R14" s="35"/>
      <c r="S14" s="35"/>
      <c r="T14" s="35"/>
      <c r="U14" s="35"/>
      <c r="V14" s="35"/>
      <c r="W14" s="35"/>
      <c r="X14" s="35"/>
      <c r="Y14" s="35"/>
      <c r="Z14" s="35"/>
    </row>
    <row r="15" spans="1:26" ht="34.15" customHeight="1" x14ac:dyDescent="0.25">
      <c r="A15" s="162" t="s">
        <v>172</v>
      </c>
      <c r="B15" s="163"/>
      <c r="C15" s="163"/>
      <c r="D15" s="231"/>
      <c r="E15" s="216"/>
      <c r="F15" s="217"/>
      <c r="G15" s="217"/>
      <c r="H15" s="217"/>
      <c r="I15" s="217"/>
      <c r="J15" s="217"/>
      <c r="K15" s="217"/>
      <c r="L15" s="217"/>
      <c r="M15" s="217"/>
      <c r="N15" s="217"/>
      <c r="O15" s="217"/>
      <c r="P15" s="218"/>
      <c r="Q15" s="93"/>
      <c r="R15" s="35"/>
      <c r="S15" s="35"/>
      <c r="T15" s="35"/>
      <c r="U15" s="35"/>
      <c r="V15" s="35"/>
      <c r="W15" s="35"/>
      <c r="X15" s="35"/>
      <c r="Y15" s="35"/>
      <c r="Z15" s="35"/>
    </row>
    <row r="16" spans="1:26" ht="36.6" customHeight="1" thickBot="1" x14ac:dyDescent="0.3">
      <c r="A16" s="164" t="s">
        <v>132</v>
      </c>
      <c r="B16" s="165"/>
      <c r="C16" s="165"/>
      <c r="D16" s="169"/>
      <c r="E16" s="213"/>
      <c r="F16" s="214"/>
      <c r="G16" s="214"/>
      <c r="H16" s="214"/>
      <c r="I16" s="214"/>
      <c r="J16" s="214"/>
      <c r="K16" s="214"/>
      <c r="L16" s="214"/>
      <c r="M16" s="214"/>
      <c r="N16" s="214"/>
      <c r="O16" s="214"/>
      <c r="P16" s="215"/>
      <c r="Q16" s="93" t="s">
        <v>134</v>
      </c>
      <c r="R16" s="35"/>
      <c r="S16" s="35"/>
      <c r="T16" s="35"/>
      <c r="U16" s="35"/>
      <c r="V16" s="35"/>
      <c r="W16" s="35"/>
      <c r="X16" s="35"/>
      <c r="Y16" s="35"/>
      <c r="Z16" s="35"/>
    </row>
    <row r="17" spans="1:26" ht="24" customHeight="1" x14ac:dyDescent="0.25">
      <c r="A17" s="164" t="s">
        <v>133</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
      <c r="A18" s="165"/>
      <c r="B18" s="165"/>
      <c r="C18" s="165"/>
      <c r="D18" s="165"/>
      <c r="E18" s="113" t="e">
        <f>'【メインAX】調整係数(風力)'!N20</f>
        <v>#N/A</v>
      </c>
      <c r="F18" s="113" t="e">
        <f>'【メインAX】調整係数(風力)'!N21</f>
        <v>#N/A</v>
      </c>
      <c r="G18" s="113" t="e">
        <f>'【メインAX】調整係数(風力)'!N22</f>
        <v>#N/A</v>
      </c>
      <c r="H18" s="113" t="e">
        <f>'【メインAX】調整係数(風力)'!N23</f>
        <v>#N/A</v>
      </c>
      <c r="I18" s="113" t="e">
        <f>'【メインAX】調整係数(風力)'!N24</f>
        <v>#N/A</v>
      </c>
      <c r="J18" s="113" t="e">
        <f>'【メインAX】調整係数(風力)'!N25</f>
        <v>#N/A</v>
      </c>
      <c r="K18" s="113" t="e">
        <f>'【メインAX】調整係数(風力)'!N26</f>
        <v>#N/A</v>
      </c>
      <c r="L18" s="113" t="e">
        <f>'【メインAX】調整係数(風力)'!N27</f>
        <v>#N/A</v>
      </c>
      <c r="M18" s="113" t="e">
        <f>'【メインAX】調整係数(風力)'!N28</f>
        <v>#N/A</v>
      </c>
      <c r="N18" s="113" t="e">
        <f>'【メインAX】調整係数(風力)'!N29</f>
        <v>#N/A</v>
      </c>
      <c r="O18" s="113" t="e">
        <f>'【メインAX】調整係数(風力)'!N30</f>
        <v>#N/A</v>
      </c>
      <c r="P18" s="113" t="e">
        <f>'【メインAX】調整係数(風力)'!N31</f>
        <v>#N/A</v>
      </c>
      <c r="Q18" s="78" t="s">
        <v>134</v>
      </c>
      <c r="R18" s="35"/>
      <c r="S18" s="35"/>
      <c r="T18" s="35"/>
      <c r="U18" s="35"/>
      <c r="V18" s="35"/>
      <c r="W18" s="35"/>
      <c r="X18" s="35"/>
      <c r="Y18" s="35"/>
      <c r="Z18" s="35"/>
    </row>
    <row r="19" spans="1:26"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25">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6" ht="42.75" customHeight="1" x14ac:dyDescent="0.25">
      <c r="A21" s="164" t="s">
        <v>145</v>
      </c>
      <c r="B21" s="165"/>
      <c r="C21" s="165"/>
      <c r="D21" s="169"/>
      <c r="E21" s="216"/>
      <c r="F21" s="217"/>
      <c r="G21" s="217"/>
      <c r="H21" s="217"/>
      <c r="I21" s="217"/>
      <c r="J21" s="217"/>
      <c r="K21" s="217"/>
      <c r="L21" s="217"/>
      <c r="M21" s="217"/>
      <c r="N21" s="217"/>
      <c r="O21" s="217"/>
      <c r="P21" s="218"/>
      <c r="Q21" s="93" t="s">
        <v>23</v>
      </c>
      <c r="R21" s="35"/>
      <c r="S21" s="35"/>
      <c r="T21" s="35"/>
      <c r="U21" s="35"/>
      <c r="V21" s="35"/>
      <c r="W21" s="35"/>
      <c r="X21" s="35"/>
      <c r="Y21" s="35"/>
      <c r="Z21" s="35"/>
    </row>
    <row r="22" spans="1:26" ht="24" customHeight="1" x14ac:dyDescent="0.25">
      <c r="A22" s="164" t="s">
        <v>135</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6" ht="24" customHeight="1" x14ac:dyDescent="0.25">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6" ht="36.6" customHeight="1" thickBot="1" x14ac:dyDescent="0.3">
      <c r="A24" s="164" t="s">
        <v>136</v>
      </c>
      <c r="B24" s="165"/>
      <c r="C24" s="165"/>
      <c r="D24" s="169"/>
      <c r="E24" s="219"/>
      <c r="F24" s="220"/>
      <c r="G24" s="220"/>
      <c r="H24" s="220"/>
      <c r="I24" s="220"/>
      <c r="J24" s="220"/>
      <c r="K24" s="220"/>
      <c r="L24" s="220"/>
      <c r="M24" s="220"/>
      <c r="N24" s="220"/>
      <c r="O24" s="220"/>
      <c r="P24" s="221"/>
      <c r="Q24" s="93" t="s">
        <v>23</v>
      </c>
      <c r="R24" s="35"/>
      <c r="S24" s="35"/>
      <c r="T24" s="35"/>
      <c r="U24" s="35"/>
      <c r="V24" s="35"/>
      <c r="W24" s="35"/>
      <c r="X24" s="35"/>
      <c r="Y24" s="35"/>
      <c r="Z24" s="35"/>
    </row>
    <row r="25" spans="1:26" s="147" customFormat="1" ht="36.6" customHeight="1" x14ac:dyDescent="0.25">
      <c r="A25" s="157" t="s">
        <v>173</v>
      </c>
      <c r="B25" s="158"/>
      <c r="C25" s="158"/>
      <c r="D25" s="158"/>
      <c r="E25" s="225"/>
      <c r="F25" s="226"/>
      <c r="G25" s="226"/>
      <c r="H25" s="226"/>
      <c r="I25" s="226"/>
      <c r="J25" s="226"/>
      <c r="K25" s="226"/>
      <c r="L25" s="226"/>
      <c r="M25" s="226"/>
      <c r="N25" s="226"/>
      <c r="O25" s="226"/>
      <c r="P25" s="227"/>
      <c r="Q25" s="93"/>
      <c r="R25" s="35"/>
      <c r="S25" s="35"/>
      <c r="T25" s="35"/>
      <c r="U25" s="35"/>
      <c r="V25" s="35"/>
      <c r="W25" s="35"/>
      <c r="X25" s="35"/>
      <c r="Y25" s="35"/>
      <c r="Z25" s="35"/>
    </row>
    <row r="26" spans="1:26" ht="36.6" customHeight="1" x14ac:dyDescent="0.25">
      <c r="A26" s="173" t="s">
        <v>166</v>
      </c>
      <c r="B26" s="174"/>
      <c r="C26" s="174"/>
      <c r="D26" s="175"/>
      <c r="E26" s="222">
        <f>IF(E24=0,E25,E25-ROUND(E24/(E21/E15),0))</f>
        <v>0</v>
      </c>
      <c r="F26" s="223"/>
      <c r="G26" s="223"/>
      <c r="H26" s="223"/>
      <c r="I26" s="223"/>
      <c r="J26" s="223"/>
      <c r="K26" s="223"/>
      <c r="L26" s="223"/>
      <c r="M26" s="223"/>
      <c r="N26" s="223"/>
      <c r="O26" s="223"/>
      <c r="P26" s="224"/>
      <c r="Q26" s="78" t="s">
        <v>23</v>
      </c>
      <c r="R26" s="35"/>
      <c r="S26" s="122"/>
      <c r="T26" s="122"/>
      <c r="U26" s="122"/>
      <c r="V26" s="122"/>
      <c r="W26" s="122"/>
      <c r="X26" s="35"/>
      <c r="Y26" s="35"/>
      <c r="Z26" s="35"/>
    </row>
    <row r="27" spans="1:26" ht="36.6" customHeight="1" x14ac:dyDescent="0.25">
      <c r="A27" s="164" t="s">
        <v>147</v>
      </c>
      <c r="B27" s="165"/>
      <c r="C27" s="165"/>
      <c r="D27" s="165"/>
      <c r="E27" s="210" t="e">
        <f>'計算用(風力)'!B83</f>
        <v>#N/A</v>
      </c>
      <c r="F27" s="211"/>
      <c r="G27" s="211"/>
      <c r="H27" s="211"/>
      <c r="I27" s="211"/>
      <c r="J27" s="211"/>
      <c r="K27" s="211"/>
      <c r="L27" s="211"/>
      <c r="M27" s="211"/>
      <c r="N27" s="211"/>
      <c r="O27" s="211"/>
      <c r="P27" s="212"/>
      <c r="Q27" s="23" t="s">
        <v>80</v>
      </c>
      <c r="R27" s="35"/>
      <c r="S27" s="35"/>
      <c r="T27" s="35"/>
      <c r="U27" s="35"/>
      <c r="V27" s="35"/>
      <c r="W27" s="35"/>
      <c r="X27" s="35"/>
      <c r="Y27" s="35"/>
      <c r="Z27" s="35"/>
    </row>
    <row r="28" spans="1:26" ht="24" customHeight="1" x14ac:dyDescent="0.25">
      <c r="A28" s="164" t="s">
        <v>148</v>
      </c>
      <c r="B28" s="165"/>
      <c r="C28" s="165"/>
      <c r="D28" s="165"/>
      <c r="E28" s="88" t="s">
        <v>11</v>
      </c>
      <c r="F28" s="88" t="s">
        <v>12</v>
      </c>
      <c r="G28" s="88" t="s">
        <v>13</v>
      </c>
      <c r="H28" s="88" t="s">
        <v>14</v>
      </c>
      <c r="I28" s="88" t="s">
        <v>15</v>
      </c>
      <c r="J28" s="88" t="s">
        <v>16</v>
      </c>
      <c r="K28" s="88" t="s">
        <v>17</v>
      </c>
      <c r="L28" s="88" t="s">
        <v>18</v>
      </c>
      <c r="M28" s="88" t="s">
        <v>19</v>
      </c>
      <c r="N28" s="88" t="s">
        <v>20</v>
      </c>
      <c r="O28" s="88" t="s">
        <v>21</v>
      </c>
      <c r="P28" s="88" t="s">
        <v>22</v>
      </c>
      <c r="Q28" s="5"/>
      <c r="R28" s="35"/>
      <c r="S28" s="35"/>
      <c r="T28" s="35"/>
      <c r="U28" s="35"/>
      <c r="V28" s="35"/>
      <c r="W28" s="35"/>
      <c r="X28" s="35"/>
      <c r="Y28" s="35"/>
      <c r="Z28" s="35"/>
    </row>
    <row r="29" spans="1:26" ht="24" customHeight="1" x14ac:dyDescent="0.25">
      <c r="A29" s="165"/>
      <c r="B29" s="165"/>
      <c r="C29" s="165"/>
      <c r="D29" s="165"/>
      <c r="E29" s="42" t="e">
        <f>'計算用(風力)'!N20</f>
        <v>#N/A</v>
      </c>
      <c r="F29" s="42" t="e">
        <f>'計算用(風力)'!N21</f>
        <v>#N/A</v>
      </c>
      <c r="G29" s="42" t="e">
        <f>'計算用(風力)'!N22</f>
        <v>#N/A</v>
      </c>
      <c r="H29" s="42" t="e">
        <f>'計算用(風力)'!N23</f>
        <v>#N/A</v>
      </c>
      <c r="I29" s="42" t="e">
        <f>'計算用(風力)'!N24</f>
        <v>#N/A</v>
      </c>
      <c r="J29" s="42" t="e">
        <f>'計算用(風力)'!N25</f>
        <v>#N/A</v>
      </c>
      <c r="K29" s="42" t="e">
        <f>'計算用(風力)'!N26</f>
        <v>#N/A</v>
      </c>
      <c r="L29" s="42" t="e">
        <f>'計算用(風力)'!N27</f>
        <v>#N/A</v>
      </c>
      <c r="M29" s="42" t="e">
        <f>'計算用(風力)'!N28</f>
        <v>#N/A</v>
      </c>
      <c r="N29" s="42" t="e">
        <f>'計算用(風力)'!N29</f>
        <v>#N/A</v>
      </c>
      <c r="O29" s="42" t="e">
        <f>'計算用(風力)'!N30</f>
        <v>#N/A</v>
      </c>
      <c r="P29" s="42" t="e">
        <f>'計算用(風力)'!N31</f>
        <v>#N/A</v>
      </c>
      <c r="Q29" s="23" t="s">
        <v>80</v>
      </c>
      <c r="R29" s="35"/>
      <c r="S29" s="35"/>
      <c r="T29" s="35"/>
      <c r="U29" s="35"/>
      <c r="V29" s="35"/>
      <c r="W29" s="35"/>
      <c r="X29" s="35"/>
      <c r="Y29" s="35"/>
      <c r="Z29" s="35"/>
    </row>
    <row r="30" spans="1:26" ht="24" customHeight="1" x14ac:dyDescent="0.25">
      <c r="A30" s="164" t="s">
        <v>141</v>
      </c>
      <c r="B30" s="165"/>
      <c r="C30" s="165"/>
      <c r="D30" s="165"/>
      <c r="E30" s="88" t="s">
        <v>11</v>
      </c>
      <c r="F30" s="88" t="s">
        <v>12</v>
      </c>
      <c r="G30" s="88" t="s">
        <v>13</v>
      </c>
      <c r="H30" s="88" t="s">
        <v>14</v>
      </c>
      <c r="I30" s="88" t="s">
        <v>15</v>
      </c>
      <c r="J30" s="88" t="s">
        <v>16</v>
      </c>
      <c r="K30" s="88" t="s">
        <v>17</v>
      </c>
      <c r="L30" s="88" t="s">
        <v>18</v>
      </c>
      <c r="M30" s="88" t="s">
        <v>19</v>
      </c>
      <c r="N30" s="88" t="s">
        <v>20</v>
      </c>
      <c r="O30" s="88" t="s">
        <v>21</v>
      </c>
      <c r="P30" s="88" t="s">
        <v>22</v>
      </c>
      <c r="Q30" s="5"/>
      <c r="R30" s="35"/>
      <c r="S30" s="35"/>
      <c r="T30" s="35"/>
      <c r="U30" s="35"/>
      <c r="V30" s="35"/>
      <c r="W30" s="35"/>
      <c r="X30" s="35"/>
      <c r="Y30" s="35"/>
      <c r="Z30" s="35"/>
    </row>
    <row r="31" spans="1:26" ht="24" customHeight="1" x14ac:dyDescent="0.25">
      <c r="A31" s="165"/>
      <c r="B31" s="165"/>
      <c r="C31" s="165"/>
      <c r="D31" s="165"/>
      <c r="E31" s="126">
        <f>'計算用(風力)'!N34</f>
        <v>0</v>
      </c>
      <c r="F31" s="126">
        <f>'計算用(風力)'!N35</f>
        <v>0</v>
      </c>
      <c r="G31" s="126">
        <f>'計算用(風力)'!N36</f>
        <v>0</v>
      </c>
      <c r="H31" s="126">
        <f>'計算用(風力)'!N37</f>
        <v>0</v>
      </c>
      <c r="I31" s="126">
        <f>'計算用(風力)'!N38</f>
        <v>0</v>
      </c>
      <c r="J31" s="126">
        <f>'計算用(風力)'!N39</f>
        <v>0</v>
      </c>
      <c r="K31" s="126">
        <f>'計算用(風力)'!N40</f>
        <v>0</v>
      </c>
      <c r="L31" s="126">
        <f>'計算用(風力)'!N41</f>
        <v>0</v>
      </c>
      <c r="M31" s="126">
        <f>'計算用(風力)'!N42</f>
        <v>0</v>
      </c>
      <c r="N31" s="126">
        <f>'計算用(風力)'!N43</f>
        <v>0</v>
      </c>
      <c r="O31" s="126">
        <f>'計算用(風力)'!N44</f>
        <v>0</v>
      </c>
      <c r="P31" s="126">
        <f>'計算用(風力)'!N45</f>
        <v>0</v>
      </c>
      <c r="Q31" s="23" t="s">
        <v>23</v>
      </c>
      <c r="R31" s="35"/>
      <c r="S31" s="35"/>
      <c r="T31" s="35"/>
      <c r="U31" s="35"/>
      <c r="V31" s="35"/>
      <c r="W31" s="35"/>
      <c r="X31" s="35"/>
      <c r="Y31" s="35"/>
      <c r="Z31" s="35"/>
    </row>
    <row r="32" spans="1:26" ht="44.45" customHeight="1" x14ac:dyDescent="0.25">
      <c r="A32" s="164" t="s">
        <v>142</v>
      </c>
      <c r="B32" s="165"/>
      <c r="C32" s="165"/>
      <c r="D32" s="165"/>
      <c r="E32" s="207" t="e">
        <f>ROUND('計算用(風力)'!B81,0)+ROUND(E24,0)</f>
        <v>#N/A</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88" t="s">
        <v>11</v>
      </c>
      <c r="F33" s="88" t="s">
        <v>12</v>
      </c>
      <c r="G33" s="88" t="s">
        <v>13</v>
      </c>
      <c r="H33" s="88" t="s">
        <v>14</v>
      </c>
      <c r="I33" s="88" t="s">
        <v>15</v>
      </c>
      <c r="J33" s="88" t="s">
        <v>16</v>
      </c>
      <c r="K33" s="88" t="s">
        <v>17</v>
      </c>
      <c r="L33" s="88" t="s">
        <v>18</v>
      </c>
      <c r="M33" s="88" t="s">
        <v>19</v>
      </c>
      <c r="N33" s="88" t="s">
        <v>20</v>
      </c>
      <c r="O33" s="88" t="s">
        <v>21</v>
      </c>
      <c r="P33" s="88" t="s">
        <v>22</v>
      </c>
      <c r="Q33" s="5"/>
      <c r="R33" s="35"/>
      <c r="S33" s="35"/>
      <c r="T33" s="35"/>
      <c r="U33" s="35"/>
      <c r="V33" s="35"/>
      <c r="W33" s="35"/>
      <c r="X33" s="35"/>
      <c r="Y33" s="35"/>
      <c r="Z33" s="35"/>
    </row>
    <row r="34" spans="1:26" ht="31.9" customHeight="1" x14ac:dyDescent="0.25">
      <c r="A34" s="163"/>
      <c r="B34" s="163"/>
      <c r="C34" s="163"/>
      <c r="D34" s="163"/>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25">
      <c r="A35" s="164" t="s">
        <v>81</v>
      </c>
      <c r="B35" s="165"/>
      <c r="C35" s="165"/>
      <c r="D35" s="165"/>
      <c r="E35" s="88" t="s">
        <v>11</v>
      </c>
      <c r="F35" s="88" t="s">
        <v>12</v>
      </c>
      <c r="G35" s="88" t="s">
        <v>13</v>
      </c>
      <c r="H35" s="88" t="s">
        <v>14</v>
      </c>
      <c r="I35" s="88" t="s">
        <v>15</v>
      </c>
      <c r="J35" s="88" t="s">
        <v>16</v>
      </c>
      <c r="K35" s="88" t="s">
        <v>17</v>
      </c>
      <c r="L35" s="88" t="s">
        <v>18</v>
      </c>
      <c r="M35" s="88" t="s">
        <v>19</v>
      </c>
      <c r="N35" s="88" t="s">
        <v>20</v>
      </c>
      <c r="O35" s="88" t="s">
        <v>21</v>
      </c>
      <c r="P35" s="88" t="s">
        <v>22</v>
      </c>
      <c r="Q35" s="5"/>
      <c r="R35" s="35"/>
      <c r="S35" s="35"/>
      <c r="T35" s="35"/>
      <c r="U35" s="35"/>
      <c r="V35" s="35"/>
      <c r="W35" s="35"/>
      <c r="X35" s="35"/>
      <c r="Y35" s="35"/>
      <c r="Z35" s="111"/>
    </row>
    <row r="36" spans="1:26" ht="24" customHeight="1" x14ac:dyDescent="0.25">
      <c r="A36" s="165"/>
      <c r="B36" s="165"/>
      <c r="C36" s="165"/>
      <c r="D36" s="165"/>
      <c r="E36" s="126">
        <f>ROUND('計算用(風力)'!AD34,0)</f>
        <v>0</v>
      </c>
      <c r="F36" s="126">
        <f>ROUND('計算用(風力)'!AD35,0)</f>
        <v>0</v>
      </c>
      <c r="G36" s="126">
        <f>ROUND('計算用(風力)'!AD36,0)</f>
        <v>0</v>
      </c>
      <c r="H36" s="126">
        <f>ROUND('計算用(風力)'!AD37,0)</f>
        <v>0</v>
      </c>
      <c r="I36" s="126">
        <f>ROUND('計算用(風力)'!AD38,0)</f>
        <v>0</v>
      </c>
      <c r="J36" s="126">
        <f>ROUND('計算用(風力)'!AD39,0)</f>
        <v>0</v>
      </c>
      <c r="K36" s="126">
        <f>ROUND('計算用(風力)'!AD40,0)</f>
        <v>0</v>
      </c>
      <c r="L36" s="126">
        <f>ROUND('計算用(風力)'!AD41,0)</f>
        <v>0</v>
      </c>
      <c r="M36" s="126">
        <f>ROUND('計算用(風力)'!AD42,0)</f>
        <v>0</v>
      </c>
      <c r="N36" s="126">
        <f>ROUND('計算用(風力)'!AD43,0)</f>
        <v>0</v>
      </c>
      <c r="O36" s="126">
        <f>ROUND('計算用(風力)'!AD44,0)</f>
        <v>0</v>
      </c>
      <c r="P36" s="126">
        <f>ROUND('計算用(風力)'!AD45,0)</f>
        <v>0</v>
      </c>
      <c r="Q36" s="23" t="s">
        <v>23</v>
      </c>
      <c r="R36" s="35"/>
      <c r="S36" s="35"/>
      <c r="T36" s="35"/>
      <c r="U36" s="35"/>
      <c r="V36" s="35"/>
      <c r="W36" s="35"/>
      <c r="X36" s="35"/>
      <c r="Y36" s="35"/>
      <c r="Z36" s="111"/>
    </row>
    <row r="37" spans="1:26" ht="43.9" customHeight="1" x14ac:dyDescent="0.25">
      <c r="A37" s="164" t="s">
        <v>150</v>
      </c>
      <c r="B37" s="165"/>
      <c r="C37" s="165"/>
      <c r="D37" s="165"/>
      <c r="E37" s="204" t="e">
        <f>ROUND('計算用(風力)'!R81,0)</f>
        <v>#DIV/0!</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70</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157</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ueQIydAhQitBcpE7pu7sjvH3IwLHghcOlZzDuVaBrDvuuzis8ZhyNDgRMGyKL90PywLGh5SlVDF5p//7+4zaFg==" saltValue="C1lbitHn6Ir7CGCnXyzYVQ==" spinCount="100000" sheet="1" objects="1" scenarios="1"/>
  <dataConsolidate/>
  <mergeCells count="41">
    <mergeCell ref="A13:D13"/>
    <mergeCell ref="E13:P13"/>
    <mergeCell ref="A10:D10"/>
    <mergeCell ref="E10:P10"/>
    <mergeCell ref="A11:D11"/>
    <mergeCell ref="E11:P11"/>
    <mergeCell ref="A12:D12"/>
    <mergeCell ref="E12:P12"/>
    <mergeCell ref="A2:B2"/>
    <mergeCell ref="A4:Q4"/>
    <mergeCell ref="A6:Q6"/>
    <mergeCell ref="M8:Q8"/>
    <mergeCell ref="A9:D9"/>
    <mergeCell ref="E9:P9"/>
    <mergeCell ref="A14:D14"/>
    <mergeCell ref="E14:P14"/>
    <mergeCell ref="A25:D25"/>
    <mergeCell ref="E25:P25"/>
    <mergeCell ref="A22:D23"/>
    <mergeCell ref="A15:D15"/>
    <mergeCell ref="E15:P15"/>
    <mergeCell ref="A24:D24"/>
    <mergeCell ref="E24:P24"/>
    <mergeCell ref="A26:D26"/>
    <mergeCell ref="E26:P26"/>
    <mergeCell ref="A16:D16"/>
    <mergeCell ref="E16:P16"/>
    <mergeCell ref="A17:D18"/>
    <mergeCell ref="A19:D20"/>
    <mergeCell ref="A21:D21"/>
    <mergeCell ref="E21:P21"/>
    <mergeCell ref="A33:D34"/>
    <mergeCell ref="A35:D36"/>
    <mergeCell ref="A37:D37"/>
    <mergeCell ref="E37:P37"/>
    <mergeCell ref="A27:D27"/>
    <mergeCell ref="E27:P27"/>
    <mergeCell ref="A28:D29"/>
    <mergeCell ref="A30:D31"/>
    <mergeCell ref="A32:D32"/>
    <mergeCell ref="E32:P32"/>
  </mergeCells>
  <phoneticPr fontId="2"/>
  <conditionalFormatting sqref="E37:P37">
    <cfRule type="cellIs" dxfId="26" priority="2" operator="lessThan">
      <formula>1000</formula>
    </cfRule>
    <cfRule type="cellIs" dxfId="25" priority="10" operator="greaterThan">
      <formula>$E$32-$E$24</formula>
    </cfRule>
  </conditionalFormatting>
  <conditionalFormatting sqref="E34:P34">
    <cfRule type="cellIs" dxfId="24" priority="9" operator="greaterThan">
      <formula>$E$25</formula>
    </cfRule>
  </conditionalFormatting>
  <conditionalFormatting sqref="E25:P25">
    <cfRule type="cellIs" dxfId="23" priority="1" operator="greaterThan">
      <formula>$E$14</formula>
    </cfRule>
  </conditionalFormatting>
  <conditionalFormatting sqref="E26:P26 E32:P32">
    <cfRule type="cellIs" dxfId="22" priority="21" operator="lessThan">
      <formula>1000</formula>
    </cfRule>
    <cfRule type="cellIs" dxfId="21" priority="22" operator="greaterThan">
      <formula>$E$25</formula>
    </cfRule>
  </conditionalFormatting>
  <dataValidations count="2">
    <dataValidation type="whole" operator="lessThanOrEqual" allowBlank="1" showInputMessage="1" showErrorMessage="1" error="「設備容量」以下の整数値を入力してください" sqref="E25:P25" xr:uid="{D745F05D-C60D-4174-BA1F-081C8EA31BB7}">
      <formula1>E14</formula1>
    </dataValidation>
    <dataValidation type="whole" operator="lessThanOrEqual" allowBlank="1" showInputMessage="1" showErrorMessage="1" error="「【調達オークション】送電可能電力」以下の整数値を入力してください" sqref="E34:P34" xr:uid="{862525CF-4C69-4550-8F30-144F636D400B}">
      <formula1>$E$25</formula1>
    </dataValidation>
  </dataValidations>
  <pageMargins left="0.11811023622047245" right="0.11811023622047245" top="0.35433070866141736" bottom="0.35433070866141736" header="0.31496062992125984" footer="0.31496062992125984"/>
  <pageSetup paperSize="9"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7816-A548-49AA-8C75-7FB89D2C4FF7}">
  <sheetPr codeName="Sheet16">
    <tabColor rgb="FF0000FF"/>
    <pageSetUpPr fitToPage="1"/>
  </sheetPr>
  <dimension ref="A1:Z54"/>
  <sheetViews>
    <sheetView view="pageBreakPreview" zoomScale="60" zoomScaleNormal="60" workbookViewId="0"/>
  </sheetViews>
  <sheetFormatPr defaultColWidth="9" defaultRowHeight="15.75" x14ac:dyDescent="0.25"/>
  <cols>
    <col min="1" max="4" width="5.625" style="1" customWidth="1"/>
    <col min="5" max="16" width="12.75" style="1" customWidth="1"/>
    <col min="17" max="20" width="5.625" style="1" customWidth="1"/>
    <col min="21" max="16384" width="9" style="1"/>
  </cols>
  <sheetData>
    <row r="1" spans="1:26" ht="16.5" x14ac:dyDescent="0.25">
      <c r="A1" s="36" t="s">
        <v>66</v>
      </c>
      <c r="B1" s="36"/>
      <c r="C1" s="36"/>
      <c r="D1" s="36"/>
      <c r="E1" s="36"/>
      <c r="F1" s="98" t="s">
        <v>68</v>
      </c>
      <c r="G1" s="98"/>
      <c r="H1" s="98"/>
      <c r="I1" s="38" t="s">
        <v>67</v>
      </c>
      <c r="J1" s="35"/>
      <c r="K1" s="35"/>
      <c r="L1" s="35"/>
      <c r="M1" s="35"/>
      <c r="N1" s="35"/>
      <c r="O1" s="35"/>
      <c r="P1" s="35"/>
      <c r="Q1" s="35"/>
      <c r="R1" s="35"/>
      <c r="S1" s="35"/>
      <c r="T1" s="35"/>
      <c r="U1" s="35"/>
      <c r="V1" s="35"/>
      <c r="W1" s="35"/>
      <c r="X1" s="35"/>
      <c r="Y1" s="35"/>
      <c r="Z1" s="35"/>
    </row>
    <row r="2" spans="1:26" ht="16.5" x14ac:dyDescent="0.25">
      <c r="A2" s="197" t="s">
        <v>0</v>
      </c>
      <c r="B2" s="198"/>
      <c r="C2" s="84"/>
      <c r="D2" s="84"/>
      <c r="E2" s="84"/>
      <c r="F2" s="84"/>
      <c r="G2" s="84"/>
      <c r="H2" s="84"/>
      <c r="I2" s="84"/>
      <c r="J2" s="84"/>
      <c r="K2" s="84"/>
      <c r="L2" s="84"/>
      <c r="M2" s="84"/>
      <c r="N2" s="84"/>
      <c r="O2" s="84"/>
      <c r="P2" s="84"/>
      <c r="Q2" s="84"/>
      <c r="R2" s="35"/>
      <c r="S2" s="35"/>
      <c r="T2" s="35"/>
      <c r="U2" s="35"/>
      <c r="V2" s="35"/>
      <c r="W2" s="35"/>
      <c r="X2" s="35"/>
      <c r="Y2" s="35"/>
      <c r="Z2" s="35"/>
    </row>
    <row r="3" spans="1:26" ht="16.5" x14ac:dyDescent="0.25">
      <c r="A3" s="105" t="s">
        <v>176</v>
      </c>
      <c r="B3" s="85"/>
      <c r="C3" s="84"/>
      <c r="D3" s="84"/>
      <c r="E3" s="84"/>
      <c r="F3" s="84"/>
      <c r="G3" s="84"/>
      <c r="H3" s="84"/>
      <c r="I3" s="84"/>
      <c r="J3" s="84"/>
      <c r="K3" s="84"/>
      <c r="L3" s="84"/>
      <c r="M3" s="84"/>
      <c r="N3" s="84"/>
      <c r="O3" s="84"/>
      <c r="P3" s="84"/>
      <c r="Q3" s="84"/>
      <c r="R3" s="35"/>
      <c r="S3" s="35"/>
      <c r="T3" s="35"/>
      <c r="U3" s="35"/>
      <c r="V3" s="35"/>
      <c r="W3" s="35"/>
      <c r="X3" s="35"/>
      <c r="Y3" s="35"/>
      <c r="Z3" s="35"/>
    </row>
    <row r="4" spans="1:26" ht="16.5" x14ac:dyDescent="0.25">
      <c r="A4" s="199" t="s">
        <v>149</v>
      </c>
      <c r="B4" s="199"/>
      <c r="C4" s="199"/>
      <c r="D4" s="199"/>
      <c r="E4" s="199"/>
      <c r="F4" s="199"/>
      <c r="G4" s="199"/>
      <c r="H4" s="199"/>
      <c r="I4" s="199"/>
      <c r="J4" s="199"/>
      <c r="K4" s="199"/>
      <c r="L4" s="199"/>
      <c r="M4" s="199"/>
      <c r="N4" s="199"/>
      <c r="O4" s="199"/>
      <c r="P4" s="199"/>
      <c r="Q4" s="199"/>
      <c r="R4" s="35"/>
      <c r="S4" s="35"/>
      <c r="T4" s="35"/>
      <c r="U4" s="35"/>
      <c r="V4" s="35"/>
      <c r="W4" s="35"/>
      <c r="X4" s="35"/>
      <c r="Y4" s="35"/>
      <c r="Z4" s="35"/>
    </row>
    <row r="5" spans="1:26" ht="16.5" x14ac:dyDescent="0.25">
      <c r="A5" s="84"/>
      <c r="B5" s="84"/>
      <c r="C5" s="84"/>
      <c r="D5" s="84"/>
      <c r="E5" s="84"/>
      <c r="F5" s="84"/>
      <c r="G5" s="84"/>
      <c r="H5" s="84"/>
      <c r="I5" s="84"/>
      <c r="J5" s="84"/>
      <c r="K5" s="84"/>
      <c r="L5" s="84"/>
      <c r="M5" s="84"/>
      <c r="N5" s="84"/>
      <c r="O5" s="84"/>
      <c r="P5" s="84"/>
      <c r="Q5" s="84"/>
      <c r="R5" s="35"/>
      <c r="S5" s="35"/>
      <c r="T5" s="35"/>
      <c r="U5" s="35"/>
      <c r="V5" s="35"/>
      <c r="W5" s="35"/>
      <c r="X5" s="35"/>
      <c r="Y5" s="35"/>
      <c r="Z5" s="35"/>
    </row>
    <row r="6" spans="1:26" ht="16.5" x14ac:dyDescent="0.25">
      <c r="A6" s="199" t="s">
        <v>52</v>
      </c>
      <c r="B6" s="199"/>
      <c r="C6" s="199"/>
      <c r="D6" s="199"/>
      <c r="E6" s="199"/>
      <c r="F6" s="199"/>
      <c r="G6" s="199"/>
      <c r="H6" s="199"/>
      <c r="I6" s="199"/>
      <c r="J6" s="199"/>
      <c r="K6" s="199"/>
      <c r="L6" s="199"/>
      <c r="M6" s="199"/>
      <c r="N6" s="199"/>
      <c r="O6" s="199"/>
      <c r="P6" s="199"/>
      <c r="Q6" s="199"/>
      <c r="R6" s="35"/>
      <c r="S6" s="35"/>
      <c r="T6" s="35"/>
      <c r="U6" s="35"/>
      <c r="V6" s="35"/>
      <c r="W6" s="35"/>
      <c r="X6" s="35"/>
      <c r="Y6" s="35"/>
      <c r="Z6" s="35"/>
    </row>
    <row r="7" spans="1:26" ht="16.5" x14ac:dyDescent="0.25">
      <c r="A7" s="35"/>
      <c r="B7" s="35"/>
      <c r="C7" s="84"/>
      <c r="D7" s="84"/>
      <c r="E7" s="84"/>
      <c r="F7" s="84"/>
      <c r="G7" s="84"/>
      <c r="H7" s="84"/>
      <c r="I7" s="84"/>
      <c r="J7" s="84"/>
      <c r="K7" s="84"/>
      <c r="L7" s="84"/>
      <c r="M7" s="84"/>
      <c r="N7" s="84"/>
      <c r="O7" s="84"/>
      <c r="P7" s="84"/>
      <c r="Q7" s="84"/>
      <c r="R7" s="35"/>
      <c r="S7" s="35"/>
      <c r="T7" s="35"/>
      <c r="U7" s="35"/>
      <c r="V7" s="35"/>
      <c r="W7" s="35"/>
      <c r="X7" s="35"/>
      <c r="Y7" s="35"/>
      <c r="Z7" s="35"/>
    </row>
    <row r="8" spans="1:26" ht="16.5" x14ac:dyDescent="0.25">
      <c r="A8" s="108"/>
      <c r="B8" s="108"/>
      <c r="C8" s="108"/>
      <c r="D8" s="108"/>
      <c r="E8" s="108"/>
      <c r="F8" s="108"/>
      <c r="G8" s="108"/>
      <c r="H8" s="108"/>
      <c r="I8" s="108"/>
      <c r="J8" s="108"/>
      <c r="K8" s="108"/>
      <c r="L8" s="108"/>
      <c r="M8" s="235" t="str">
        <f>【調達AX】合計!$M$11</f>
        <v>&lt;会社名&gt;</v>
      </c>
      <c r="N8" s="235"/>
      <c r="O8" s="235"/>
      <c r="P8" s="235"/>
      <c r="Q8" s="235"/>
      <c r="R8" s="35"/>
      <c r="S8" s="35"/>
      <c r="T8" s="35"/>
      <c r="U8" s="35"/>
      <c r="V8" s="35"/>
      <c r="W8" s="35"/>
      <c r="X8" s="35"/>
      <c r="Y8" s="35"/>
      <c r="Z8" s="35"/>
    </row>
    <row r="9" spans="1:26" ht="24" customHeight="1" thickBot="1" x14ac:dyDescent="0.3">
      <c r="A9" s="165" t="s">
        <v>1</v>
      </c>
      <c r="B9" s="165"/>
      <c r="C9" s="165"/>
      <c r="D9" s="165"/>
      <c r="E9" s="201" t="s">
        <v>24</v>
      </c>
      <c r="F9" s="202"/>
      <c r="G9" s="202"/>
      <c r="H9" s="202"/>
      <c r="I9" s="202"/>
      <c r="J9" s="202"/>
      <c r="K9" s="202"/>
      <c r="L9" s="202"/>
      <c r="M9" s="202"/>
      <c r="N9" s="202"/>
      <c r="O9" s="202"/>
      <c r="P9" s="203"/>
      <c r="Q9" s="88" t="s">
        <v>2</v>
      </c>
      <c r="R9" s="35"/>
      <c r="S9" s="35"/>
      <c r="T9" s="35"/>
      <c r="U9" s="35"/>
      <c r="V9" s="35"/>
      <c r="W9" s="35"/>
      <c r="X9" s="35"/>
      <c r="Y9" s="35"/>
      <c r="Z9" s="35"/>
    </row>
    <row r="10" spans="1:26" ht="24" customHeight="1" x14ac:dyDescent="0.25">
      <c r="A10" s="165" t="s">
        <v>3</v>
      </c>
      <c r="B10" s="165"/>
      <c r="C10" s="165"/>
      <c r="D10" s="169"/>
      <c r="E10" s="250"/>
      <c r="F10" s="251"/>
      <c r="G10" s="251"/>
      <c r="H10" s="251"/>
      <c r="I10" s="251"/>
      <c r="J10" s="251"/>
      <c r="K10" s="251"/>
      <c r="L10" s="251"/>
      <c r="M10" s="251"/>
      <c r="N10" s="251"/>
      <c r="O10" s="251"/>
      <c r="P10" s="252"/>
      <c r="Q10" s="89"/>
      <c r="R10" s="35"/>
      <c r="S10" s="35"/>
      <c r="T10" s="35"/>
      <c r="U10" s="35"/>
      <c r="V10" s="35"/>
      <c r="W10" s="35"/>
      <c r="X10" s="35"/>
      <c r="Y10" s="35"/>
      <c r="Z10" s="35"/>
    </row>
    <row r="11" spans="1:26" ht="30" customHeight="1" x14ac:dyDescent="0.25">
      <c r="A11" s="164" t="s">
        <v>4</v>
      </c>
      <c r="B11" s="164"/>
      <c r="C11" s="164"/>
      <c r="D11" s="173"/>
      <c r="E11" s="253"/>
      <c r="F11" s="254"/>
      <c r="G11" s="254"/>
      <c r="H11" s="254"/>
      <c r="I11" s="254"/>
      <c r="J11" s="254"/>
      <c r="K11" s="254"/>
      <c r="L11" s="254"/>
      <c r="M11" s="254"/>
      <c r="N11" s="254"/>
      <c r="O11" s="254"/>
      <c r="P11" s="255"/>
      <c r="Q11" s="89"/>
      <c r="R11" s="35"/>
      <c r="S11" s="35"/>
      <c r="T11" s="35"/>
      <c r="U11" s="35"/>
      <c r="V11" s="35"/>
      <c r="W11" s="35"/>
      <c r="X11" s="35"/>
      <c r="Y11" s="35"/>
      <c r="Z11" s="35"/>
    </row>
    <row r="12" spans="1:26" ht="24" customHeight="1" x14ac:dyDescent="0.25">
      <c r="A12" s="165" t="s">
        <v>5</v>
      </c>
      <c r="B12" s="165"/>
      <c r="C12" s="165"/>
      <c r="D12" s="169"/>
      <c r="E12" s="228" t="s">
        <v>53</v>
      </c>
      <c r="F12" s="229"/>
      <c r="G12" s="229"/>
      <c r="H12" s="229"/>
      <c r="I12" s="229"/>
      <c r="J12" s="229"/>
      <c r="K12" s="229"/>
      <c r="L12" s="229"/>
      <c r="M12" s="229"/>
      <c r="N12" s="229"/>
      <c r="O12" s="229"/>
      <c r="P12" s="230"/>
      <c r="Q12" s="89"/>
      <c r="R12" s="35"/>
      <c r="S12" s="35"/>
      <c r="T12" s="35"/>
      <c r="U12" s="35"/>
      <c r="V12" s="35"/>
      <c r="W12" s="35"/>
      <c r="X12" s="35"/>
      <c r="Y12" s="35"/>
      <c r="Z12" s="35"/>
    </row>
    <row r="13" spans="1:26" ht="24" customHeight="1" x14ac:dyDescent="0.25">
      <c r="A13" s="165" t="s">
        <v>6</v>
      </c>
      <c r="B13" s="165"/>
      <c r="C13" s="165"/>
      <c r="D13" s="169"/>
      <c r="E13" s="253"/>
      <c r="F13" s="254"/>
      <c r="G13" s="254"/>
      <c r="H13" s="254"/>
      <c r="I13" s="254"/>
      <c r="J13" s="254"/>
      <c r="K13" s="254"/>
      <c r="L13" s="254"/>
      <c r="M13" s="254"/>
      <c r="N13" s="254"/>
      <c r="O13" s="254"/>
      <c r="P13" s="255"/>
      <c r="Q13" s="89"/>
      <c r="R13" s="35"/>
      <c r="S13" s="35"/>
      <c r="T13" s="35"/>
      <c r="U13" s="35"/>
      <c r="V13" s="35"/>
      <c r="W13" s="35"/>
      <c r="X13" s="35"/>
      <c r="Y13" s="35"/>
      <c r="Z13" s="35"/>
    </row>
    <row r="14" spans="1:26" ht="24" customHeight="1" x14ac:dyDescent="0.25">
      <c r="A14" s="165" t="s">
        <v>7</v>
      </c>
      <c r="B14" s="165"/>
      <c r="C14" s="165"/>
      <c r="D14" s="169"/>
      <c r="E14" s="216"/>
      <c r="F14" s="217"/>
      <c r="G14" s="217"/>
      <c r="H14" s="217"/>
      <c r="I14" s="217"/>
      <c r="J14" s="217"/>
      <c r="K14" s="217"/>
      <c r="L14" s="217"/>
      <c r="M14" s="217"/>
      <c r="N14" s="217"/>
      <c r="O14" s="217"/>
      <c r="P14" s="218"/>
      <c r="Q14" s="90" t="s">
        <v>23</v>
      </c>
      <c r="R14" s="35"/>
      <c r="S14" s="35"/>
      <c r="T14" s="35"/>
      <c r="U14" s="35"/>
      <c r="V14" s="35"/>
      <c r="W14" s="35"/>
      <c r="X14" s="35"/>
      <c r="Y14" s="35"/>
      <c r="Z14" s="35"/>
    </row>
    <row r="15" spans="1:26" ht="30" customHeight="1" x14ac:dyDescent="0.25">
      <c r="A15" s="162" t="s">
        <v>172</v>
      </c>
      <c r="B15" s="163"/>
      <c r="C15" s="163"/>
      <c r="D15" s="231"/>
      <c r="E15" s="216"/>
      <c r="F15" s="217"/>
      <c r="G15" s="217"/>
      <c r="H15" s="217"/>
      <c r="I15" s="217"/>
      <c r="J15" s="217"/>
      <c r="K15" s="217"/>
      <c r="L15" s="217"/>
      <c r="M15" s="217"/>
      <c r="N15" s="217"/>
      <c r="O15" s="217"/>
      <c r="P15" s="218"/>
      <c r="Q15" s="93"/>
      <c r="R15" s="35"/>
      <c r="S15" s="35"/>
      <c r="T15" s="35"/>
      <c r="U15" s="35"/>
      <c r="V15" s="35"/>
      <c r="W15" s="35"/>
      <c r="X15" s="35"/>
      <c r="Y15" s="35"/>
      <c r="Z15" s="35"/>
    </row>
    <row r="16" spans="1:26" ht="36.6" customHeight="1" thickBot="1" x14ac:dyDescent="0.3">
      <c r="A16" s="164" t="s">
        <v>132</v>
      </c>
      <c r="B16" s="165"/>
      <c r="C16" s="165"/>
      <c r="D16" s="169"/>
      <c r="E16" s="213"/>
      <c r="F16" s="214"/>
      <c r="G16" s="214"/>
      <c r="H16" s="214"/>
      <c r="I16" s="214"/>
      <c r="J16" s="214"/>
      <c r="K16" s="214"/>
      <c r="L16" s="214"/>
      <c r="M16" s="214"/>
      <c r="N16" s="214"/>
      <c r="O16" s="214"/>
      <c r="P16" s="215"/>
      <c r="Q16" s="93" t="s">
        <v>134</v>
      </c>
      <c r="R16" s="35"/>
      <c r="S16" s="35"/>
      <c r="T16" s="35"/>
      <c r="U16" s="35"/>
      <c r="V16" s="35"/>
      <c r="W16" s="35"/>
      <c r="X16" s="35"/>
      <c r="Y16" s="35"/>
      <c r="Z16" s="35"/>
    </row>
    <row r="17" spans="1:26" ht="24" customHeight="1" x14ac:dyDescent="0.25">
      <c r="A17" s="164" t="s">
        <v>133</v>
      </c>
      <c r="B17" s="165"/>
      <c r="C17" s="165"/>
      <c r="D17" s="165"/>
      <c r="E17" s="94" t="s">
        <v>11</v>
      </c>
      <c r="F17" s="94" t="s">
        <v>12</v>
      </c>
      <c r="G17" s="94" t="s">
        <v>13</v>
      </c>
      <c r="H17" s="94" t="s">
        <v>14</v>
      </c>
      <c r="I17" s="94" t="s">
        <v>15</v>
      </c>
      <c r="J17" s="94" t="s">
        <v>16</v>
      </c>
      <c r="K17" s="94" t="s">
        <v>17</v>
      </c>
      <c r="L17" s="94" t="s">
        <v>18</v>
      </c>
      <c r="M17" s="94" t="s">
        <v>19</v>
      </c>
      <c r="N17" s="94" t="s">
        <v>20</v>
      </c>
      <c r="O17" s="94" t="s">
        <v>21</v>
      </c>
      <c r="P17" s="94" t="s">
        <v>22</v>
      </c>
      <c r="Q17" s="78"/>
      <c r="R17" s="35"/>
      <c r="S17" s="35"/>
      <c r="T17" s="35"/>
      <c r="U17" s="35"/>
      <c r="V17" s="35"/>
      <c r="W17" s="35"/>
      <c r="X17" s="35"/>
      <c r="Y17" s="35"/>
      <c r="Z17" s="35"/>
    </row>
    <row r="18" spans="1:26" ht="24" customHeight="1" thickBot="1" x14ac:dyDescent="0.3">
      <c r="A18" s="165"/>
      <c r="B18" s="165"/>
      <c r="C18" s="165"/>
      <c r="D18" s="165"/>
      <c r="E18" s="113" t="e">
        <f>'【メインAX】調整係数(水力)'!N20</f>
        <v>#N/A</v>
      </c>
      <c r="F18" s="113" t="e">
        <f>'【メインAX】調整係数(水力)'!N21</f>
        <v>#N/A</v>
      </c>
      <c r="G18" s="113" t="e">
        <f>'【メインAX】調整係数(水力)'!N22</f>
        <v>#N/A</v>
      </c>
      <c r="H18" s="113" t="e">
        <f>'【メインAX】調整係数(水力)'!N23</f>
        <v>#N/A</v>
      </c>
      <c r="I18" s="113" t="e">
        <f>'【メインAX】調整係数(水力)'!N24</f>
        <v>#N/A</v>
      </c>
      <c r="J18" s="113" t="e">
        <f>'【メインAX】調整係数(水力)'!N25</f>
        <v>#N/A</v>
      </c>
      <c r="K18" s="113" t="e">
        <f>'【メインAX】調整係数(水力)'!N26</f>
        <v>#N/A</v>
      </c>
      <c r="L18" s="113" t="e">
        <f>'【メインAX】調整係数(水力)'!N27</f>
        <v>#N/A</v>
      </c>
      <c r="M18" s="113" t="e">
        <f>'【メインAX】調整係数(水力)'!N28</f>
        <v>#N/A</v>
      </c>
      <c r="N18" s="113" t="e">
        <f>'【メインAX】調整係数(水力)'!N29</f>
        <v>#N/A</v>
      </c>
      <c r="O18" s="113" t="e">
        <f>'【メインAX】調整係数(水力)'!N30</f>
        <v>#N/A</v>
      </c>
      <c r="P18" s="113" t="e">
        <f>'【メインAX】調整係数(水力)'!N31</f>
        <v>#N/A</v>
      </c>
      <c r="Q18" s="78" t="s">
        <v>134</v>
      </c>
      <c r="R18" s="35"/>
      <c r="S18" s="35"/>
      <c r="T18" s="35"/>
      <c r="U18" s="35"/>
      <c r="V18" s="35"/>
      <c r="W18" s="35"/>
      <c r="X18" s="35"/>
      <c r="Y18" s="35"/>
      <c r="Z18" s="35"/>
    </row>
    <row r="19" spans="1:26" ht="24" customHeight="1" x14ac:dyDescent="0.25">
      <c r="A19" s="164" t="s">
        <v>137</v>
      </c>
      <c r="B19" s="165"/>
      <c r="C19" s="165"/>
      <c r="D19" s="169"/>
      <c r="E19" s="95" t="s">
        <v>11</v>
      </c>
      <c r="F19" s="96" t="s">
        <v>12</v>
      </c>
      <c r="G19" s="96" t="s">
        <v>13</v>
      </c>
      <c r="H19" s="96" t="s">
        <v>14</v>
      </c>
      <c r="I19" s="96" t="s">
        <v>15</v>
      </c>
      <c r="J19" s="96" t="s">
        <v>16</v>
      </c>
      <c r="K19" s="96" t="s">
        <v>17</v>
      </c>
      <c r="L19" s="96" t="s">
        <v>18</v>
      </c>
      <c r="M19" s="96" t="s">
        <v>19</v>
      </c>
      <c r="N19" s="96" t="s">
        <v>20</v>
      </c>
      <c r="O19" s="96" t="s">
        <v>21</v>
      </c>
      <c r="P19" s="97" t="s">
        <v>22</v>
      </c>
      <c r="Q19" s="93"/>
      <c r="R19" s="35"/>
      <c r="S19" s="35"/>
      <c r="T19" s="35"/>
      <c r="U19" s="35"/>
      <c r="V19" s="35"/>
      <c r="W19" s="35"/>
      <c r="X19" s="35"/>
      <c r="Y19" s="35"/>
      <c r="Z19" s="35"/>
    </row>
    <row r="20" spans="1:26" ht="24" customHeight="1" x14ac:dyDescent="0.25">
      <c r="A20" s="165"/>
      <c r="B20" s="165"/>
      <c r="C20" s="165"/>
      <c r="D20" s="169"/>
      <c r="E20" s="123"/>
      <c r="F20" s="124"/>
      <c r="G20" s="124"/>
      <c r="H20" s="124"/>
      <c r="I20" s="124"/>
      <c r="J20" s="124"/>
      <c r="K20" s="124"/>
      <c r="L20" s="124"/>
      <c r="M20" s="124"/>
      <c r="N20" s="124"/>
      <c r="O20" s="124"/>
      <c r="P20" s="125"/>
      <c r="Q20" s="93" t="s">
        <v>23</v>
      </c>
      <c r="R20" s="35"/>
      <c r="S20" s="35"/>
      <c r="T20" s="35"/>
      <c r="U20" s="35"/>
      <c r="V20" s="35"/>
      <c r="W20" s="35"/>
      <c r="X20" s="35"/>
      <c r="Y20" s="35"/>
      <c r="Z20" s="35"/>
    </row>
    <row r="21" spans="1:26" ht="36.75" customHeight="1" x14ac:dyDescent="0.25">
      <c r="A21" s="164" t="s">
        <v>145</v>
      </c>
      <c r="B21" s="165"/>
      <c r="C21" s="165"/>
      <c r="D21" s="169"/>
      <c r="E21" s="216"/>
      <c r="F21" s="217"/>
      <c r="G21" s="217"/>
      <c r="H21" s="217"/>
      <c r="I21" s="217"/>
      <c r="J21" s="217"/>
      <c r="K21" s="217"/>
      <c r="L21" s="217"/>
      <c r="M21" s="217"/>
      <c r="N21" s="217"/>
      <c r="O21" s="217"/>
      <c r="P21" s="218"/>
      <c r="Q21" s="93" t="s">
        <v>23</v>
      </c>
      <c r="R21" s="35"/>
      <c r="S21" s="35"/>
      <c r="T21" s="35"/>
      <c r="U21" s="35"/>
      <c r="V21" s="35"/>
      <c r="W21" s="35"/>
      <c r="X21" s="35"/>
      <c r="Y21" s="35"/>
      <c r="Z21" s="35"/>
    </row>
    <row r="22" spans="1:26" ht="24" customHeight="1" x14ac:dyDescent="0.25">
      <c r="A22" s="164" t="s">
        <v>135</v>
      </c>
      <c r="B22" s="165"/>
      <c r="C22" s="165"/>
      <c r="D22" s="169"/>
      <c r="E22" s="91" t="s">
        <v>11</v>
      </c>
      <c r="F22" s="88" t="s">
        <v>12</v>
      </c>
      <c r="G22" s="88" t="s">
        <v>13</v>
      </c>
      <c r="H22" s="88" t="s">
        <v>14</v>
      </c>
      <c r="I22" s="88" t="s">
        <v>15</v>
      </c>
      <c r="J22" s="88" t="s">
        <v>16</v>
      </c>
      <c r="K22" s="88" t="s">
        <v>17</v>
      </c>
      <c r="L22" s="88" t="s">
        <v>18</v>
      </c>
      <c r="M22" s="88" t="s">
        <v>19</v>
      </c>
      <c r="N22" s="88" t="s">
        <v>20</v>
      </c>
      <c r="O22" s="88" t="s">
        <v>21</v>
      </c>
      <c r="P22" s="92" t="s">
        <v>22</v>
      </c>
      <c r="Q22" s="93"/>
      <c r="R22" s="35"/>
      <c r="S22" s="35"/>
      <c r="T22" s="35"/>
      <c r="U22" s="35"/>
      <c r="V22" s="35"/>
      <c r="W22" s="35"/>
      <c r="X22" s="35"/>
      <c r="Y22" s="35"/>
      <c r="Z22" s="35"/>
    </row>
    <row r="23" spans="1:26" ht="24" customHeight="1" x14ac:dyDescent="0.25">
      <c r="A23" s="165"/>
      <c r="B23" s="165"/>
      <c r="C23" s="165"/>
      <c r="D23" s="169"/>
      <c r="E23" s="123"/>
      <c r="F23" s="124"/>
      <c r="G23" s="124"/>
      <c r="H23" s="124"/>
      <c r="I23" s="124"/>
      <c r="J23" s="124"/>
      <c r="K23" s="124"/>
      <c r="L23" s="124"/>
      <c r="M23" s="124"/>
      <c r="N23" s="124"/>
      <c r="O23" s="124"/>
      <c r="P23" s="125"/>
      <c r="Q23" s="93" t="s">
        <v>23</v>
      </c>
      <c r="R23" s="35"/>
      <c r="S23" s="35"/>
      <c r="T23" s="35"/>
      <c r="U23" s="35"/>
      <c r="V23" s="35"/>
      <c r="W23" s="35"/>
      <c r="X23" s="35"/>
      <c r="Y23" s="35"/>
      <c r="Z23" s="35"/>
    </row>
    <row r="24" spans="1:26" ht="36.6" customHeight="1" thickBot="1" x14ac:dyDescent="0.3">
      <c r="A24" s="164" t="s">
        <v>136</v>
      </c>
      <c r="B24" s="165"/>
      <c r="C24" s="165"/>
      <c r="D24" s="169"/>
      <c r="E24" s="219"/>
      <c r="F24" s="220"/>
      <c r="G24" s="220"/>
      <c r="H24" s="220"/>
      <c r="I24" s="220"/>
      <c r="J24" s="220"/>
      <c r="K24" s="220"/>
      <c r="L24" s="220"/>
      <c r="M24" s="220"/>
      <c r="N24" s="220"/>
      <c r="O24" s="220"/>
      <c r="P24" s="221"/>
      <c r="Q24" s="93" t="s">
        <v>23</v>
      </c>
      <c r="R24" s="35"/>
      <c r="S24" s="35"/>
      <c r="T24" s="35"/>
      <c r="U24" s="35"/>
      <c r="V24" s="35"/>
      <c r="W24" s="35"/>
      <c r="X24" s="35"/>
      <c r="Y24" s="35"/>
      <c r="Z24" s="35"/>
    </row>
    <row r="25" spans="1:26" s="147" customFormat="1" ht="36.6" customHeight="1" x14ac:dyDescent="0.25">
      <c r="A25" s="157" t="s">
        <v>173</v>
      </c>
      <c r="B25" s="158"/>
      <c r="C25" s="158"/>
      <c r="D25" s="158"/>
      <c r="E25" s="225"/>
      <c r="F25" s="226"/>
      <c r="G25" s="226"/>
      <c r="H25" s="226"/>
      <c r="I25" s="226"/>
      <c r="J25" s="226"/>
      <c r="K25" s="226"/>
      <c r="L25" s="226"/>
      <c r="M25" s="226"/>
      <c r="N25" s="226"/>
      <c r="O25" s="226"/>
      <c r="P25" s="227"/>
      <c r="Q25" s="93"/>
      <c r="R25" s="35"/>
      <c r="S25" s="35"/>
      <c r="T25" s="35"/>
      <c r="U25" s="35"/>
      <c r="V25" s="35"/>
      <c r="W25" s="35"/>
      <c r="X25" s="35"/>
      <c r="Y25" s="35"/>
      <c r="Z25" s="35"/>
    </row>
    <row r="26" spans="1:26" ht="36.6" customHeight="1" x14ac:dyDescent="0.25">
      <c r="A26" s="173" t="s">
        <v>166</v>
      </c>
      <c r="B26" s="174"/>
      <c r="C26" s="174"/>
      <c r="D26" s="175"/>
      <c r="E26" s="222">
        <f>IF(E24=0,E25,E25-ROUND(E24/(E21/E15),0))</f>
        <v>0</v>
      </c>
      <c r="F26" s="223"/>
      <c r="G26" s="223"/>
      <c r="H26" s="223"/>
      <c r="I26" s="223"/>
      <c r="J26" s="223"/>
      <c r="K26" s="223"/>
      <c r="L26" s="223"/>
      <c r="M26" s="223"/>
      <c r="N26" s="223"/>
      <c r="O26" s="223"/>
      <c r="P26" s="224"/>
      <c r="Q26" s="78" t="s">
        <v>23</v>
      </c>
      <c r="R26" s="35"/>
      <c r="S26" s="122"/>
      <c r="T26" s="122"/>
      <c r="U26" s="122"/>
      <c r="V26" s="122"/>
      <c r="W26" s="122"/>
      <c r="X26" s="35"/>
      <c r="Y26" s="35"/>
      <c r="Z26" s="35"/>
    </row>
    <row r="27" spans="1:26" ht="36.6" customHeight="1" x14ac:dyDescent="0.25">
      <c r="A27" s="164" t="s">
        <v>147</v>
      </c>
      <c r="B27" s="165"/>
      <c r="C27" s="165"/>
      <c r="D27" s="165"/>
      <c r="E27" s="210" t="e">
        <f>'計算用(水力)'!B83</f>
        <v>#N/A</v>
      </c>
      <c r="F27" s="211"/>
      <c r="G27" s="211"/>
      <c r="H27" s="211"/>
      <c r="I27" s="211"/>
      <c r="J27" s="211"/>
      <c r="K27" s="211"/>
      <c r="L27" s="211"/>
      <c r="M27" s="211"/>
      <c r="N27" s="211"/>
      <c r="O27" s="211"/>
      <c r="P27" s="212"/>
      <c r="Q27" s="23" t="s">
        <v>80</v>
      </c>
      <c r="R27" s="35"/>
      <c r="S27" s="35"/>
      <c r="T27" s="35"/>
      <c r="U27" s="35"/>
      <c r="V27" s="35"/>
      <c r="W27" s="35"/>
      <c r="X27" s="35"/>
      <c r="Y27" s="35"/>
      <c r="Z27" s="35"/>
    </row>
    <row r="28" spans="1:26" ht="24" customHeight="1" x14ac:dyDescent="0.25">
      <c r="A28" s="164" t="s">
        <v>148</v>
      </c>
      <c r="B28" s="165"/>
      <c r="C28" s="165"/>
      <c r="D28" s="165"/>
      <c r="E28" s="88" t="s">
        <v>11</v>
      </c>
      <c r="F28" s="88" t="s">
        <v>12</v>
      </c>
      <c r="G28" s="88" t="s">
        <v>13</v>
      </c>
      <c r="H28" s="88" t="s">
        <v>14</v>
      </c>
      <c r="I28" s="88" t="s">
        <v>15</v>
      </c>
      <c r="J28" s="88" t="s">
        <v>16</v>
      </c>
      <c r="K28" s="88" t="s">
        <v>17</v>
      </c>
      <c r="L28" s="88" t="s">
        <v>18</v>
      </c>
      <c r="M28" s="88" t="s">
        <v>19</v>
      </c>
      <c r="N28" s="88" t="s">
        <v>20</v>
      </c>
      <c r="O28" s="88" t="s">
        <v>21</v>
      </c>
      <c r="P28" s="88" t="s">
        <v>22</v>
      </c>
      <c r="Q28" s="5"/>
      <c r="R28" s="35"/>
      <c r="S28" s="35"/>
      <c r="T28" s="35"/>
      <c r="U28" s="35"/>
      <c r="V28" s="35"/>
      <c r="W28" s="35"/>
      <c r="X28" s="35"/>
      <c r="Y28" s="35"/>
      <c r="Z28" s="35"/>
    </row>
    <row r="29" spans="1:26" ht="24" customHeight="1" x14ac:dyDescent="0.25">
      <c r="A29" s="165"/>
      <c r="B29" s="165"/>
      <c r="C29" s="165"/>
      <c r="D29" s="165"/>
      <c r="E29" s="42" t="e">
        <f>'計算用(水力)'!N20</f>
        <v>#N/A</v>
      </c>
      <c r="F29" s="42" t="e">
        <f>'計算用(水力)'!N21</f>
        <v>#N/A</v>
      </c>
      <c r="G29" s="42" t="e">
        <f>'計算用(水力)'!N22</f>
        <v>#N/A</v>
      </c>
      <c r="H29" s="42" t="e">
        <f>'計算用(水力)'!N23</f>
        <v>#N/A</v>
      </c>
      <c r="I29" s="42" t="e">
        <f>'計算用(水力)'!N24</f>
        <v>#N/A</v>
      </c>
      <c r="J29" s="42" t="e">
        <f>'計算用(水力)'!N25</f>
        <v>#N/A</v>
      </c>
      <c r="K29" s="42" t="e">
        <f>'計算用(水力)'!N26</f>
        <v>#N/A</v>
      </c>
      <c r="L29" s="42" t="e">
        <f>'計算用(水力)'!N27</f>
        <v>#N/A</v>
      </c>
      <c r="M29" s="42" t="e">
        <f>'計算用(水力)'!N28</f>
        <v>#N/A</v>
      </c>
      <c r="N29" s="42" t="e">
        <f>'計算用(水力)'!N29</f>
        <v>#N/A</v>
      </c>
      <c r="O29" s="42" t="e">
        <f>'計算用(水力)'!N30</f>
        <v>#N/A</v>
      </c>
      <c r="P29" s="42" t="e">
        <f>'計算用(水力)'!N31</f>
        <v>#N/A</v>
      </c>
      <c r="Q29" s="23" t="s">
        <v>80</v>
      </c>
      <c r="R29" s="35"/>
      <c r="S29" s="35"/>
      <c r="T29" s="35"/>
      <c r="U29" s="35"/>
      <c r="V29" s="35"/>
      <c r="W29" s="35"/>
      <c r="X29" s="35"/>
      <c r="Y29" s="35"/>
      <c r="Z29" s="35"/>
    </row>
    <row r="30" spans="1:26" ht="24" customHeight="1" x14ac:dyDescent="0.25">
      <c r="A30" s="164" t="s">
        <v>141</v>
      </c>
      <c r="B30" s="165"/>
      <c r="C30" s="165"/>
      <c r="D30" s="165"/>
      <c r="E30" s="88" t="s">
        <v>11</v>
      </c>
      <c r="F30" s="88" t="s">
        <v>12</v>
      </c>
      <c r="G30" s="88" t="s">
        <v>13</v>
      </c>
      <c r="H30" s="88" t="s">
        <v>14</v>
      </c>
      <c r="I30" s="88" t="s">
        <v>15</v>
      </c>
      <c r="J30" s="88" t="s">
        <v>16</v>
      </c>
      <c r="K30" s="88" t="s">
        <v>17</v>
      </c>
      <c r="L30" s="88" t="s">
        <v>18</v>
      </c>
      <c r="M30" s="88" t="s">
        <v>19</v>
      </c>
      <c r="N30" s="88" t="s">
        <v>20</v>
      </c>
      <c r="O30" s="88" t="s">
        <v>21</v>
      </c>
      <c r="P30" s="88" t="s">
        <v>22</v>
      </c>
      <c r="Q30" s="5"/>
      <c r="R30" s="35"/>
      <c r="S30" s="35"/>
      <c r="T30" s="35"/>
      <c r="U30" s="35"/>
      <c r="V30" s="35"/>
      <c r="W30" s="35"/>
      <c r="X30" s="35"/>
      <c r="Y30" s="35"/>
      <c r="Z30" s="35"/>
    </row>
    <row r="31" spans="1:26" ht="24" customHeight="1" x14ac:dyDescent="0.25">
      <c r="A31" s="165"/>
      <c r="B31" s="165"/>
      <c r="C31" s="165"/>
      <c r="D31" s="165"/>
      <c r="E31" s="126">
        <f>'計算用(水力)'!N34</f>
        <v>0</v>
      </c>
      <c r="F31" s="126">
        <f>'計算用(水力)'!N35</f>
        <v>0</v>
      </c>
      <c r="G31" s="126">
        <f>'計算用(水力)'!N36</f>
        <v>0</v>
      </c>
      <c r="H31" s="126">
        <f>'計算用(水力)'!N37</f>
        <v>0</v>
      </c>
      <c r="I31" s="126">
        <f>'計算用(水力)'!N38</f>
        <v>0</v>
      </c>
      <c r="J31" s="126">
        <f>'計算用(水力)'!N39</f>
        <v>0</v>
      </c>
      <c r="K31" s="126">
        <f>'計算用(水力)'!N40</f>
        <v>0</v>
      </c>
      <c r="L31" s="126">
        <f>'計算用(水力)'!N41</f>
        <v>0</v>
      </c>
      <c r="M31" s="126">
        <f>'計算用(水力)'!N42</f>
        <v>0</v>
      </c>
      <c r="N31" s="126">
        <f>'計算用(水力)'!N43</f>
        <v>0</v>
      </c>
      <c r="O31" s="126">
        <f>'計算用(水力)'!N44</f>
        <v>0</v>
      </c>
      <c r="P31" s="126">
        <f>'計算用(水力)'!N45</f>
        <v>0</v>
      </c>
      <c r="Q31" s="23" t="s">
        <v>23</v>
      </c>
      <c r="R31" s="35"/>
      <c r="S31" s="35"/>
      <c r="T31" s="35"/>
      <c r="U31" s="35"/>
      <c r="V31" s="35"/>
      <c r="W31" s="35"/>
      <c r="X31" s="35"/>
      <c r="Y31" s="35"/>
      <c r="Z31" s="35"/>
    </row>
    <row r="32" spans="1:26" ht="44.45" customHeight="1" x14ac:dyDescent="0.25">
      <c r="A32" s="164" t="s">
        <v>142</v>
      </c>
      <c r="B32" s="165"/>
      <c r="C32" s="165"/>
      <c r="D32" s="165"/>
      <c r="E32" s="207" t="e">
        <f>ROUND('計算用(水力)'!B81,0)+ROUND(E24,0)</f>
        <v>#N/A</v>
      </c>
      <c r="F32" s="208"/>
      <c r="G32" s="208"/>
      <c r="H32" s="208"/>
      <c r="I32" s="208"/>
      <c r="J32" s="208"/>
      <c r="K32" s="208"/>
      <c r="L32" s="208"/>
      <c r="M32" s="208"/>
      <c r="N32" s="208"/>
      <c r="O32" s="208"/>
      <c r="P32" s="209"/>
      <c r="Q32" s="23" t="s">
        <v>23</v>
      </c>
      <c r="R32" s="35"/>
      <c r="S32" s="35"/>
      <c r="T32" s="35"/>
      <c r="U32" s="35"/>
      <c r="V32" s="35"/>
      <c r="W32" s="35"/>
      <c r="X32" s="35"/>
      <c r="Y32" s="35"/>
      <c r="Z32" s="35"/>
    </row>
    <row r="33" spans="1:26" ht="24" customHeight="1" x14ac:dyDescent="0.25">
      <c r="A33" s="162" t="s">
        <v>143</v>
      </c>
      <c r="B33" s="163"/>
      <c r="C33" s="163"/>
      <c r="D33" s="163"/>
      <c r="E33" s="88" t="s">
        <v>11</v>
      </c>
      <c r="F33" s="88" t="s">
        <v>12</v>
      </c>
      <c r="G33" s="88" t="s">
        <v>13</v>
      </c>
      <c r="H33" s="88" t="s">
        <v>14</v>
      </c>
      <c r="I33" s="88" t="s">
        <v>15</v>
      </c>
      <c r="J33" s="88" t="s">
        <v>16</v>
      </c>
      <c r="K33" s="88" t="s">
        <v>17</v>
      </c>
      <c r="L33" s="88" t="s">
        <v>18</v>
      </c>
      <c r="M33" s="88" t="s">
        <v>19</v>
      </c>
      <c r="N33" s="88" t="s">
        <v>20</v>
      </c>
      <c r="O33" s="88" t="s">
        <v>21</v>
      </c>
      <c r="P33" s="88" t="s">
        <v>22</v>
      </c>
      <c r="Q33" s="5"/>
      <c r="R33" s="35"/>
      <c r="S33" s="35"/>
      <c r="T33" s="35"/>
      <c r="U33" s="35"/>
      <c r="V33" s="35"/>
      <c r="W33" s="35"/>
      <c r="X33" s="35"/>
      <c r="Y33" s="35"/>
      <c r="Z33" s="35"/>
    </row>
    <row r="34" spans="1:26" ht="31.9" customHeight="1" x14ac:dyDescent="0.25">
      <c r="A34" s="163"/>
      <c r="B34" s="163"/>
      <c r="C34" s="163"/>
      <c r="D34" s="163"/>
      <c r="E34" s="127"/>
      <c r="F34" s="127"/>
      <c r="G34" s="127"/>
      <c r="H34" s="127"/>
      <c r="I34" s="127"/>
      <c r="J34" s="127"/>
      <c r="K34" s="127"/>
      <c r="L34" s="127"/>
      <c r="M34" s="127"/>
      <c r="N34" s="127"/>
      <c r="O34" s="127"/>
      <c r="P34" s="127"/>
      <c r="Q34" s="78" t="s">
        <v>23</v>
      </c>
      <c r="R34" s="35"/>
      <c r="S34" s="35"/>
      <c r="T34" s="35"/>
      <c r="U34" s="35"/>
      <c r="V34" s="35"/>
      <c r="W34" s="35"/>
      <c r="X34" s="35"/>
      <c r="Y34" s="35"/>
      <c r="Z34" s="35"/>
    </row>
    <row r="35" spans="1:26" ht="24" customHeight="1" x14ac:dyDescent="0.25">
      <c r="A35" s="164" t="s">
        <v>81</v>
      </c>
      <c r="B35" s="165"/>
      <c r="C35" s="165"/>
      <c r="D35" s="165"/>
      <c r="E35" s="88" t="s">
        <v>11</v>
      </c>
      <c r="F35" s="88" t="s">
        <v>12</v>
      </c>
      <c r="G35" s="88" t="s">
        <v>13</v>
      </c>
      <c r="H35" s="88" t="s">
        <v>14</v>
      </c>
      <c r="I35" s="88"/>
      <c r="J35" s="88" t="s">
        <v>16</v>
      </c>
      <c r="K35" s="88" t="s">
        <v>17</v>
      </c>
      <c r="L35" s="88" t="s">
        <v>18</v>
      </c>
      <c r="M35" s="88" t="s">
        <v>19</v>
      </c>
      <c r="N35" s="88" t="s">
        <v>20</v>
      </c>
      <c r="O35" s="88" t="s">
        <v>21</v>
      </c>
      <c r="P35" s="88" t="s">
        <v>22</v>
      </c>
      <c r="Q35" s="5"/>
      <c r="R35" s="35"/>
      <c r="S35" s="35"/>
      <c r="T35" s="35"/>
      <c r="U35" s="35"/>
      <c r="V35" s="35"/>
      <c r="W35" s="35"/>
      <c r="X35" s="35"/>
      <c r="Y35" s="35"/>
      <c r="Z35" s="111"/>
    </row>
    <row r="36" spans="1:26" ht="24" customHeight="1" x14ac:dyDescent="0.25">
      <c r="A36" s="165"/>
      <c r="B36" s="165"/>
      <c r="C36" s="165"/>
      <c r="D36" s="165"/>
      <c r="E36" s="126">
        <f>ROUND('計算用(水力)'!AD34,0)</f>
        <v>0</v>
      </c>
      <c r="F36" s="126">
        <f>ROUND('計算用(水力)'!AD35,0)</f>
        <v>0</v>
      </c>
      <c r="G36" s="126">
        <f>ROUND('計算用(水力)'!AD36,0)</f>
        <v>0</v>
      </c>
      <c r="H36" s="126">
        <f>ROUND('計算用(水力)'!AD37,0)</f>
        <v>0</v>
      </c>
      <c r="I36" s="126">
        <f>ROUND('計算用(水力)'!AD38,0)</f>
        <v>0</v>
      </c>
      <c r="J36" s="126">
        <f>ROUND('計算用(水力)'!AD39,0)</f>
        <v>0</v>
      </c>
      <c r="K36" s="126">
        <f>ROUND('計算用(水力)'!AD40,0)</f>
        <v>0</v>
      </c>
      <c r="L36" s="126">
        <f>ROUND('計算用(水力)'!AD41,0)</f>
        <v>0</v>
      </c>
      <c r="M36" s="126">
        <f>ROUND('計算用(水力)'!AD42,0)</f>
        <v>0</v>
      </c>
      <c r="N36" s="126">
        <f>ROUND('計算用(水力)'!AD43,0)</f>
        <v>0</v>
      </c>
      <c r="O36" s="126">
        <f>ROUND('計算用(水力)'!AD44,0)</f>
        <v>0</v>
      </c>
      <c r="P36" s="126">
        <f>ROUND('計算用(水力)'!AD45,0)</f>
        <v>0</v>
      </c>
      <c r="Q36" s="23" t="s">
        <v>23</v>
      </c>
      <c r="R36" s="35"/>
      <c r="S36" s="35"/>
      <c r="T36" s="35"/>
      <c r="U36" s="35"/>
      <c r="V36" s="35"/>
      <c r="W36" s="35"/>
      <c r="X36" s="35"/>
      <c r="Y36" s="35"/>
      <c r="Z36" s="111"/>
    </row>
    <row r="37" spans="1:26" ht="43.9" customHeight="1" x14ac:dyDescent="0.25">
      <c r="A37" s="164" t="s">
        <v>150</v>
      </c>
      <c r="B37" s="165"/>
      <c r="C37" s="165"/>
      <c r="D37" s="165"/>
      <c r="E37" s="204" t="e">
        <f>ROUND('計算用(水力)'!R81,0)</f>
        <v>#DIV/0!</v>
      </c>
      <c r="F37" s="205"/>
      <c r="G37" s="205"/>
      <c r="H37" s="205"/>
      <c r="I37" s="205"/>
      <c r="J37" s="205"/>
      <c r="K37" s="205"/>
      <c r="L37" s="205"/>
      <c r="M37" s="205"/>
      <c r="N37" s="205"/>
      <c r="O37" s="205"/>
      <c r="P37" s="206"/>
      <c r="Q37" s="23" t="s">
        <v>23</v>
      </c>
      <c r="R37" s="35"/>
      <c r="S37" s="35"/>
      <c r="T37" s="35"/>
      <c r="U37" s="35"/>
      <c r="V37" s="35"/>
      <c r="W37" s="35"/>
      <c r="X37" s="35"/>
      <c r="Y37" s="35"/>
      <c r="Z37" s="35"/>
    </row>
    <row r="38" spans="1:26" x14ac:dyDescent="0.25">
      <c r="A38" s="35" t="s">
        <v>25</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5" t="s">
        <v>159</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35"/>
      <c r="B40" s="87" t="s">
        <v>71</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35"/>
      <c r="B41" s="87" t="s">
        <v>60</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35"/>
      <c r="B42" s="87" t="s">
        <v>61</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35"/>
      <c r="B43" s="87" t="s">
        <v>151</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35"/>
      <c r="B44" s="87" t="s">
        <v>62</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5"/>
      <c r="B45" s="87" t="s">
        <v>63</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5"/>
      <c r="B46" s="87" t="s">
        <v>156</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5"/>
      <c r="B47" s="35" t="s">
        <v>96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5"/>
      <c r="B48" s="87" t="s">
        <v>74</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35"/>
      <c r="B49" s="35" t="s">
        <v>155</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35" t="s">
        <v>154</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5"/>
      <c r="B51" s="35" t="s">
        <v>97</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5"/>
      <c r="B52" s="35" t="s">
        <v>158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5"/>
      <c r="B53" s="35" t="s">
        <v>99</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sheetData>
  <sheetProtection algorithmName="SHA-512" hashValue="daOv2HaTapiAc9E/lKSlmEnnDdS9CJTZsWojuwCrag1GPDX2mr6Rg4WgC7NbAZxh4jKHQ63KfVBxkg+A+51fkg==" saltValue="EggeBCduB4iPP/AP7UHZiQ==" spinCount="100000" sheet="1" objects="1" scenarios="1"/>
  <dataConsolidate/>
  <mergeCells count="41">
    <mergeCell ref="A13:D13"/>
    <mergeCell ref="E13:P13"/>
    <mergeCell ref="A10:D10"/>
    <mergeCell ref="E10:P10"/>
    <mergeCell ref="A11:D11"/>
    <mergeCell ref="E11:P11"/>
    <mergeCell ref="A12:D12"/>
    <mergeCell ref="E12:P12"/>
    <mergeCell ref="A2:B2"/>
    <mergeCell ref="A4:Q4"/>
    <mergeCell ref="A6:Q6"/>
    <mergeCell ref="M8:Q8"/>
    <mergeCell ref="A9:D9"/>
    <mergeCell ref="E9:P9"/>
    <mergeCell ref="A14:D14"/>
    <mergeCell ref="E14:P14"/>
    <mergeCell ref="A25:D25"/>
    <mergeCell ref="E25:P25"/>
    <mergeCell ref="A22:D23"/>
    <mergeCell ref="A15:D15"/>
    <mergeCell ref="E15:P15"/>
    <mergeCell ref="A24:D24"/>
    <mergeCell ref="E24:P24"/>
    <mergeCell ref="A26:D26"/>
    <mergeCell ref="E26:P26"/>
    <mergeCell ref="A16:D16"/>
    <mergeCell ref="E16:P16"/>
    <mergeCell ref="A17:D18"/>
    <mergeCell ref="A19:D20"/>
    <mergeCell ref="A21:D21"/>
    <mergeCell ref="E21:P21"/>
    <mergeCell ref="A33:D34"/>
    <mergeCell ref="A35:D36"/>
    <mergeCell ref="A37:D37"/>
    <mergeCell ref="E37:P37"/>
    <mergeCell ref="A27:D27"/>
    <mergeCell ref="E27:P27"/>
    <mergeCell ref="A28:D29"/>
    <mergeCell ref="A30:D31"/>
    <mergeCell ref="A32:D32"/>
    <mergeCell ref="E32:P32"/>
  </mergeCells>
  <phoneticPr fontId="2"/>
  <conditionalFormatting sqref="E37:P37">
    <cfRule type="cellIs" dxfId="20" priority="2" operator="lessThan">
      <formula>1000</formula>
    </cfRule>
    <cfRule type="cellIs" dxfId="19" priority="10" operator="greaterThan">
      <formula>$E$32-$E$24</formula>
    </cfRule>
  </conditionalFormatting>
  <conditionalFormatting sqref="E34:P34">
    <cfRule type="cellIs" dxfId="18" priority="9" operator="greaterThan">
      <formula>$E$25</formula>
    </cfRule>
  </conditionalFormatting>
  <conditionalFormatting sqref="E25:P25">
    <cfRule type="cellIs" dxfId="17" priority="1" operator="greaterThan">
      <formula>$E$14</formula>
    </cfRule>
  </conditionalFormatting>
  <conditionalFormatting sqref="E26:P26 E32:P32">
    <cfRule type="cellIs" dxfId="16" priority="23" operator="lessThan">
      <formula>1000</formula>
    </cfRule>
    <cfRule type="cellIs" dxfId="15" priority="24" operator="greaterThan">
      <formula>$E$25</formula>
    </cfRule>
  </conditionalFormatting>
  <dataValidations count="2">
    <dataValidation type="whole" operator="lessThanOrEqual" allowBlank="1" showInputMessage="1" showErrorMessage="1" error="「設備容量」以下の整数値を入力してください" sqref="E25:P25" xr:uid="{A8E7DE45-72E5-4DA0-973B-9085DE3765EF}">
      <formula1>E14</formula1>
    </dataValidation>
    <dataValidation type="whole" operator="lessThanOrEqual" allowBlank="1" showInputMessage="1" showErrorMessage="1" error="「【調達オークション】送電可能電力」以下の整数値を入力してください" sqref="E34:P34" xr:uid="{4D792A76-29A3-44B4-A6EC-70CCB7E0ADCF}">
      <formula1>$E$25</formula1>
    </dataValidation>
  </dataValidations>
  <pageMargins left="0.11811023622047245" right="0.11811023622047245" top="0.35433070866141736" bottom="0.35433070866141736" header="0.31496062992125984" footer="0.31496062992125984"/>
  <pageSetup paperSize="9"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rgb="FFFFFF00"/>
  </sheetPr>
  <dimension ref="B2:C15"/>
  <sheetViews>
    <sheetView workbookViewId="0">
      <selection activeCell="E10" sqref="E10:P11"/>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95</v>
      </c>
    </row>
    <row r="3" spans="2:3" x14ac:dyDescent="0.25">
      <c r="B3" s="1" t="s">
        <v>82</v>
      </c>
      <c r="C3" s="43" t="s">
        <v>92</v>
      </c>
    </row>
    <row r="4" spans="2:3" x14ac:dyDescent="0.25">
      <c r="B4" s="1" t="s">
        <v>82</v>
      </c>
      <c r="C4" s="43" t="s">
        <v>93</v>
      </c>
    </row>
    <row r="5" spans="2:3" x14ac:dyDescent="0.25">
      <c r="C5" s="43" t="s">
        <v>94</v>
      </c>
    </row>
    <row r="7" spans="2:3" x14ac:dyDescent="0.25">
      <c r="B7" s="1" t="s">
        <v>83</v>
      </c>
    </row>
    <row r="8" spans="2:3" x14ac:dyDescent="0.25">
      <c r="C8" s="43" t="s">
        <v>84</v>
      </c>
    </row>
    <row r="9" spans="2:3" x14ac:dyDescent="0.25">
      <c r="C9" s="43" t="s">
        <v>85</v>
      </c>
    </row>
    <row r="10" spans="2:3" x14ac:dyDescent="0.25">
      <c r="C10" s="43" t="s">
        <v>86</v>
      </c>
    </row>
    <row r="11" spans="2:3" x14ac:dyDescent="0.25">
      <c r="C11" s="43" t="s">
        <v>87</v>
      </c>
    </row>
    <row r="12" spans="2:3" x14ac:dyDescent="0.25">
      <c r="C12" s="43" t="s">
        <v>91</v>
      </c>
    </row>
    <row r="13" spans="2:3" x14ac:dyDescent="0.25">
      <c r="C13" s="43" t="s">
        <v>88</v>
      </c>
    </row>
    <row r="14" spans="2:3" x14ac:dyDescent="0.25">
      <c r="C14" s="43" t="s">
        <v>89</v>
      </c>
    </row>
    <row r="15" spans="2:3" x14ac:dyDescent="0.25">
      <c r="C15" s="43" t="s">
        <v>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20</vt:i4>
      </vt:variant>
    </vt:vector>
  </HeadingPairs>
  <TitlesOfParts>
    <vt:vector size="20" baseType="lpstr">
      <vt:lpstr>記載例（合計）</vt:lpstr>
      <vt:lpstr>記載例(太陽光)</vt:lpstr>
      <vt:lpstr>記載例(風力)</vt:lpstr>
      <vt:lpstr>記載例(水力)</vt:lpstr>
      <vt:lpstr>【調達AX】合計</vt:lpstr>
      <vt:lpstr>【調達AX】入力(太陽光)</vt:lpstr>
      <vt:lpstr>【調達AX】入力(風力)</vt:lpstr>
      <vt:lpstr>【調達AX】入力(水力)</vt:lpstr>
      <vt:lpstr>webにUP時は非表示にする⇒</vt:lpstr>
      <vt:lpstr>合計</vt:lpstr>
      <vt:lpstr>（実需給2025年度以降で使用）合計</vt:lpstr>
      <vt:lpstr>入力(太陽光)</vt:lpstr>
      <vt:lpstr>入力(風力)</vt:lpstr>
      <vt:lpstr>入力(水力)</vt:lpstr>
      <vt:lpstr>計算用(太陽光)</vt:lpstr>
      <vt:lpstr>計算用(風力)</vt:lpstr>
      <vt:lpstr>計算用(水力)</vt:lpstr>
      <vt:lpstr>【メインAX】調整係数(太陽光)</vt:lpstr>
      <vt:lpstr>【メインAX】調整係数(風力)</vt:lpstr>
      <vt:lpstr>【メインAX】調整係数(水力)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2023-04-19T01:50:26Z</dcterms:modified>
</cp:coreProperties>
</file>