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3.xml" ContentType="application/vnd.openxmlformats-officedocument.spreadsheetml.comments+xml"/>
  <Override PartName="/xl/drawings/drawing10.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mc:AlternateContent xmlns:mc="http://schemas.openxmlformats.org/markup-compatibility/2006">
    <mc:Choice Requires="x15">
      <x15ac:absPath xmlns:x15ac="http://schemas.microsoft.com/office/spreadsheetml/2010/11/ac" url="\\Hn2nasf01a\容量市場\29_対外周知\1_機関HP\20230919_長期脱炭素電源オークション（応札年度：2023年度）期待容量等算定諸元一覧差替え\"/>
    </mc:Choice>
  </mc:AlternateContent>
  <xr:revisionPtr revIDLastSave="0" documentId="13_ncr:1_{D88E5F9A-A395-4EE7-82C6-9F585208F496}" xr6:coauthVersionLast="36" xr6:coauthVersionMax="47" xr10:uidLastSave="{00000000-0000-0000-0000-000000000000}"/>
  <workbookProtection workbookAlgorithmName="SHA-512" workbookHashValue="u+bzNr1A7hQIqM+yes7P0kP0fa5ro8FsdjQ5J+z7Fh3QvOAvfvsxPphzmO9WVd+Sy8dwKWpu2zQf1Rh7plp25g==" workbookSaltValue="5TZGzQSPKTALdpuUIiGdTA==" workbookSpinCount="100000" lockStructure="1"/>
  <bookViews>
    <workbookView xWindow="0" yWindow="0" windowWidth="23040" windowHeight="8964" tabRatio="874" xr2:uid="{00000000-000D-0000-FFFF-FFFF00000000}"/>
  </bookViews>
  <sheets>
    <sheet name="記載例" sheetId="15" r:id="rId1"/>
    <sheet name="入力シート" sheetId="5" r:id="rId2"/>
    <sheet name="webにUP時は非表示にする⇒" sheetId="6" state="hidden" r:id="rId3"/>
    <sheet name="合計" sheetId="14" state="hidden" r:id="rId4"/>
    <sheet name="入力(太陽光)" sheetId="7" state="hidden" r:id="rId5"/>
    <sheet name="計算用(太陽光)" sheetId="10" state="hidden" r:id="rId6"/>
    <sheet name="入力(風力)" sheetId="8" state="hidden" r:id="rId7"/>
    <sheet name="計算用(風力)" sheetId="11" state="hidden" r:id="rId8"/>
    <sheet name="入力(水力)" sheetId="9" state="hidden" r:id="rId9"/>
    <sheet name="計算用(水力)" sheetId="12" state="hidden" r:id="rId10"/>
    <sheet name="プルダウンテーブル(非表示)" sheetId="2" state="hidden" r:id="rId11"/>
    <sheet name="（今後検討）調整係数一覧" sheetId="13" state="hidden" r:id="rId12"/>
  </sheets>
  <definedNames>
    <definedName name="エリア" localSheetId="11">#REF!</definedName>
    <definedName name="エリア">'プルダウンテーブル(非表示)'!$A$2:$A$10</definedName>
    <definedName name="リプレース">'プルダウンテーブル(非表示)'!$C$2:$C$11</definedName>
    <definedName name="リプレース水力">'プルダウンテーブル(非表示)'!$D$2</definedName>
    <definedName name="新設">'プルダウンテーブル(非表示)'!$B$2:$B$11</definedName>
    <definedName name="電源種">'プルダウンテーブル(非表示)'!$B$1:$C$1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4" i="14" l="1"/>
  <c r="G24" i="14"/>
  <c r="H24" i="14"/>
  <c r="I24" i="14"/>
  <c r="J24" i="14"/>
  <c r="K24" i="14"/>
  <c r="L24" i="14"/>
  <c r="M24" i="14"/>
  <c r="N24" i="14"/>
  <c r="O24" i="14"/>
  <c r="P24" i="14"/>
  <c r="E24" i="14"/>
  <c r="E17" i="14" l="1"/>
  <c r="E18" i="14" s="1"/>
  <c r="E14" i="7" l="1"/>
  <c r="E14" i="9"/>
  <c r="E14" i="8"/>
  <c r="E16" i="14"/>
  <c r="E13" i="9" s="1"/>
  <c r="E15" i="14"/>
  <c r="E14" i="14"/>
  <c r="E13" i="14"/>
  <c r="E12" i="9" l="1"/>
  <c r="E23" i="9" s="1"/>
  <c r="E10" i="9"/>
  <c r="E10" i="8"/>
  <c r="E10" i="7"/>
  <c r="E11" i="9"/>
  <c r="E11" i="8"/>
  <c r="E11" i="7"/>
  <c r="E13" i="8"/>
  <c r="E13" i="7"/>
  <c r="E12" i="8"/>
  <c r="E12" i="7"/>
  <c r="E15" i="7" s="1"/>
  <c r="H23" i="9" l="1"/>
  <c r="N23" i="9"/>
  <c r="I23" i="9"/>
  <c r="F23" i="9"/>
  <c r="M23" i="9"/>
  <c r="P23" i="9"/>
  <c r="K23" i="9"/>
  <c r="L23" i="9"/>
  <c r="E15" i="9"/>
  <c r="J23" i="9"/>
  <c r="O23" i="9"/>
  <c r="G23" i="9"/>
  <c r="B34" i="10"/>
  <c r="E23" i="7"/>
  <c r="T34" i="10" s="1"/>
  <c r="P23" i="8"/>
  <c r="H23" i="8"/>
  <c r="K23" i="8"/>
  <c r="O23" i="8"/>
  <c r="G23" i="8"/>
  <c r="E15" i="8"/>
  <c r="E23" i="8"/>
  <c r="N23" i="8"/>
  <c r="F23" i="8"/>
  <c r="M23" i="8"/>
  <c r="L23" i="8"/>
  <c r="J23" i="8"/>
  <c r="I23" i="8"/>
  <c r="J23" i="7"/>
  <c r="P23" i="7"/>
  <c r="O23" i="7"/>
  <c r="G23" i="7"/>
  <c r="L23" i="7"/>
  <c r="N23" i="7"/>
  <c r="H23" i="7"/>
  <c r="F23" i="7"/>
  <c r="R35" i="10" s="1"/>
  <c r="M23" i="7"/>
  <c r="K23" i="7"/>
  <c r="I23" i="7"/>
  <c r="R34" i="10" l="1"/>
  <c r="B4" i="12" l="1"/>
  <c r="C4" i="12"/>
  <c r="D4" i="12"/>
  <c r="E4" i="12"/>
  <c r="F4" i="12"/>
  <c r="G4" i="12"/>
  <c r="H4" i="12"/>
  <c r="I4" i="12"/>
  <c r="J4" i="12"/>
  <c r="B5" i="12"/>
  <c r="C5" i="12"/>
  <c r="D5" i="12"/>
  <c r="E5" i="12"/>
  <c r="F5" i="12"/>
  <c r="G5" i="12"/>
  <c r="H5" i="12"/>
  <c r="I5" i="12"/>
  <c r="J5" i="12"/>
  <c r="B6" i="12"/>
  <c r="C6" i="12"/>
  <c r="D6" i="12"/>
  <c r="E6" i="12"/>
  <c r="F6" i="12"/>
  <c r="G6" i="12"/>
  <c r="H6" i="12"/>
  <c r="I6" i="12"/>
  <c r="J6" i="12"/>
  <c r="B7" i="12"/>
  <c r="C7" i="12"/>
  <c r="D7" i="12"/>
  <c r="E7" i="12"/>
  <c r="F7" i="12"/>
  <c r="G7" i="12"/>
  <c r="H7" i="12"/>
  <c r="I7" i="12"/>
  <c r="J7" i="12"/>
  <c r="B8" i="12"/>
  <c r="C8" i="12"/>
  <c r="D8" i="12"/>
  <c r="E8" i="12"/>
  <c r="F8" i="12"/>
  <c r="G8" i="12"/>
  <c r="H8" i="12"/>
  <c r="I8" i="12"/>
  <c r="J8" i="12"/>
  <c r="B9" i="12"/>
  <c r="C9" i="12"/>
  <c r="D9" i="12"/>
  <c r="E9" i="12"/>
  <c r="F9" i="12"/>
  <c r="G9" i="12"/>
  <c r="H9" i="12"/>
  <c r="I9" i="12"/>
  <c r="J9" i="12"/>
  <c r="B10" i="12"/>
  <c r="C10" i="12"/>
  <c r="D10" i="12"/>
  <c r="E10" i="12"/>
  <c r="F10" i="12"/>
  <c r="G10" i="12"/>
  <c r="H10" i="12"/>
  <c r="I10" i="12"/>
  <c r="J10" i="12"/>
  <c r="B11" i="12"/>
  <c r="C11" i="12"/>
  <c r="D11" i="12"/>
  <c r="E11" i="12"/>
  <c r="F11" i="12"/>
  <c r="G11" i="12"/>
  <c r="H11" i="12"/>
  <c r="I11" i="12"/>
  <c r="J11" i="12"/>
  <c r="B12" i="12"/>
  <c r="C12" i="12"/>
  <c r="D12" i="12"/>
  <c r="E12" i="12"/>
  <c r="F12" i="12"/>
  <c r="G12" i="12"/>
  <c r="H12" i="12"/>
  <c r="I12" i="12"/>
  <c r="J12" i="12"/>
  <c r="B13" i="12"/>
  <c r="C13" i="12"/>
  <c r="D13" i="12"/>
  <c r="E13" i="12"/>
  <c r="F13" i="12"/>
  <c r="G13" i="12"/>
  <c r="H13" i="12"/>
  <c r="I13" i="12"/>
  <c r="J13" i="12"/>
  <c r="B14" i="12"/>
  <c r="C14" i="12"/>
  <c r="D14" i="12"/>
  <c r="E14" i="12"/>
  <c r="F14" i="12"/>
  <c r="G14" i="12"/>
  <c r="H14" i="12"/>
  <c r="I14" i="12"/>
  <c r="J14" i="12"/>
  <c r="B15" i="12"/>
  <c r="C15" i="12"/>
  <c r="D15" i="12"/>
  <c r="E15" i="12"/>
  <c r="F15" i="12"/>
  <c r="G15" i="12"/>
  <c r="H15" i="12"/>
  <c r="I15" i="12"/>
  <c r="J15" i="12"/>
  <c r="B17" i="12"/>
  <c r="D79" i="12"/>
  <c r="T79" i="12"/>
  <c r="B4" i="11"/>
  <c r="C4" i="11"/>
  <c r="D4" i="11"/>
  <c r="E4" i="11"/>
  <c r="F4" i="11"/>
  <c r="G4" i="11"/>
  <c r="H4" i="11"/>
  <c r="I4" i="11"/>
  <c r="J4" i="11"/>
  <c r="B5" i="11"/>
  <c r="C5" i="11"/>
  <c r="D5" i="11"/>
  <c r="E5" i="11"/>
  <c r="F5" i="11"/>
  <c r="G5" i="11"/>
  <c r="H5" i="11"/>
  <c r="I5" i="11"/>
  <c r="J5" i="11"/>
  <c r="B6" i="11"/>
  <c r="C6" i="11"/>
  <c r="D6" i="11"/>
  <c r="E6" i="11"/>
  <c r="F6" i="11"/>
  <c r="G6" i="11"/>
  <c r="H6" i="11"/>
  <c r="I6" i="11"/>
  <c r="J6" i="11"/>
  <c r="B7" i="11"/>
  <c r="C7" i="11"/>
  <c r="D7" i="11"/>
  <c r="E7" i="11"/>
  <c r="F7" i="11"/>
  <c r="G7" i="11"/>
  <c r="H7" i="11"/>
  <c r="I7" i="11"/>
  <c r="J7" i="11"/>
  <c r="B8" i="11"/>
  <c r="C8" i="11"/>
  <c r="D8" i="11"/>
  <c r="E8" i="11"/>
  <c r="F8" i="11"/>
  <c r="G8" i="11"/>
  <c r="H8" i="11"/>
  <c r="I8" i="11"/>
  <c r="J8" i="11"/>
  <c r="B9" i="11"/>
  <c r="C9" i="11"/>
  <c r="D9" i="11"/>
  <c r="E9" i="11"/>
  <c r="F9" i="11"/>
  <c r="G9" i="11"/>
  <c r="H9" i="11"/>
  <c r="I9" i="11"/>
  <c r="J9" i="11"/>
  <c r="B10" i="11"/>
  <c r="C10" i="11"/>
  <c r="D10" i="11"/>
  <c r="E10" i="11"/>
  <c r="F10" i="11"/>
  <c r="G10" i="11"/>
  <c r="H10" i="11"/>
  <c r="I10" i="11"/>
  <c r="J10" i="11"/>
  <c r="B11" i="11"/>
  <c r="C11" i="11"/>
  <c r="D11" i="11"/>
  <c r="E11" i="11"/>
  <c r="F11" i="11"/>
  <c r="G11" i="11"/>
  <c r="H11" i="11"/>
  <c r="I11" i="11"/>
  <c r="J11" i="11"/>
  <c r="B12" i="11"/>
  <c r="C12" i="11"/>
  <c r="D12" i="11"/>
  <c r="E12" i="11"/>
  <c r="F12" i="11"/>
  <c r="G12" i="11"/>
  <c r="H12" i="11"/>
  <c r="I12" i="11"/>
  <c r="J12" i="11"/>
  <c r="B13" i="11"/>
  <c r="C13" i="11"/>
  <c r="D13" i="11"/>
  <c r="E13" i="11"/>
  <c r="F13" i="11"/>
  <c r="G13" i="11"/>
  <c r="H13" i="11"/>
  <c r="I13" i="11"/>
  <c r="J13" i="11"/>
  <c r="B14" i="11"/>
  <c r="C14" i="11"/>
  <c r="D14" i="11"/>
  <c r="E14" i="11"/>
  <c r="F14" i="11"/>
  <c r="G14" i="11"/>
  <c r="H14" i="11"/>
  <c r="I14" i="11"/>
  <c r="J14" i="11"/>
  <c r="B15" i="11"/>
  <c r="C15" i="11"/>
  <c r="D15" i="11"/>
  <c r="E15" i="11"/>
  <c r="F15" i="11"/>
  <c r="G15" i="11"/>
  <c r="H15" i="11"/>
  <c r="I15" i="11"/>
  <c r="J15" i="11"/>
  <c r="B17" i="11"/>
  <c r="D79" i="11"/>
  <c r="T79" i="11"/>
  <c r="T79" i="10"/>
  <c r="M8" i="9"/>
  <c r="W37" i="12"/>
  <c r="W51" i="12" s="1"/>
  <c r="M8" i="8"/>
  <c r="Y41" i="11"/>
  <c r="M8" i="7"/>
  <c r="F36" i="10"/>
  <c r="F50" i="10" s="1"/>
  <c r="Y55" i="11" l="1"/>
  <c r="B38" i="10"/>
  <c r="B52" i="10" s="1"/>
  <c r="E43" i="11"/>
  <c r="E57" i="11" s="1"/>
  <c r="T44" i="10"/>
  <c r="T58" i="10" s="1"/>
  <c r="C41" i="10"/>
  <c r="C55" i="10" s="1"/>
  <c r="S37" i="10"/>
  <c r="S51" i="10" s="1"/>
  <c r="B48" i="10"/>
  <c r="H41" i="12"/>
  <c r="H55" i="12" s="1"/>
  <c r="N23" i="11"/>
  <c r="N31" i="11"/>
  <c r="I34" i="11"/>
  <c r="I48" i="11" s="1"/>
  <c r="X34" i="11"/>
  <c r="X48" i="11" s="1"/>
  <c r="G35" i="11"/>
  <c r="G49" i="11" s="1"/>
  <c r="V35" i="11"/>
  <c r="V49" i="11" s="1"/>
  <c r="E36" i="11"/>
  <c r="E50" i="11" s="1"/>
  <c r="T36" i="11"/>
  <c r="T50" i="11" s="1"/>
  <c r="C37" i="11"/>
  <c r="C51" i="11" s="1"/>
  <c r="R37" i="11"/>
  <c r="R51" i="11" s="1"/>
  <c r="Z37" i="11"/>
  <c r="Z51" i="11" s="1"/>
  <c r="I38" i="11"/>
  <c r="I52" i="11" s="1"/>
  <c r="X38" i="11"/>
  <c r="X52" i="11" s="1"/>
  <c r="G39" i="11"/>
  <c r="G53" i="11" s="1"/>
  <c r="V39" i="11"/>
  <c r="V53" i="11" s="1"/>
  <c r="E40" i="11"/>
  <c r="E54" i="11" s="1"/>
  <c r="T40" i="11"/>
  <c r="T54" i="11" s="1"/>
  <c r="C41" i="11"/>
  <c r="C55" i="11" s="1"/>
  <c r="R41" i="11"/>
  <c r="Z41" i="11"/>
  <c r="Z55" i="11" s="1"/>
  <c r="I42" i="11"/>
  <c r="I56" i="11" s="1"/>
  <c r="X42" i="11"/>
  <c r="X56" i="11" s="1"/>
  <c r="G43" i="11"/>
  <c r="G57" i="11" s="1"/>
  <c r="V43" i="11"/>
  <c r="V57" i="11" s="1"/>
  <c r="E44" i="11"/>
  <c r="E58" i="11" s="1"/>
  <c r="N24" i="11"/>
  <c r="B34" i="11"/>
  <c r="B48" i="11" s="1"/>
  <c r="J34" i="11"/>
  <c r="J48" i="11" s="1"/>
  <c r="Y34" i="11"/>
  <c r="Y48" i="11" s="1"/>
  <c r="H35" i="11"/>
  <c r="H49" i="11" s="1"/>
  <c r="W35" i="11"/>
  <c r="W49" i="11" s="1"/>
  <c r="F36" i="11"/>
  <c r="F50" i="11" s="1"/>
  <c r="U36" i="11"/>
  <c r="U50" i="11" s="1"/>
  <c r="D37" i="11"/>
  <c r="D51" i="11" s="1"/>
  <c r="S37" i="11"/>
  <c r="S51" i="11" s="1"/>
  <c r="B38" i="11"/>
  <c r="B52" i="11" s="1"/>
  <c r="J38" i="11"/>
  <c r="J52" i="11" s="1"/>
  <c r="Y38" i="11"/>
  <c r="Y52" i="11" s="1"/>
  <c r="H39" i="11"/>
  <c r="H53" i="11" s="1"/>
  <c r="W39" i="11"/>
  <c r="W53" i="11" s="1"/>
  <c r="F40" i="11"/>
  <c r="F54" i="11" s="1"/>
  <c r="U40" i="11"/>
  <c r="U54" i="11" s="1"/>
  <c r="D41" i="11"/>
  <c r="D55" i="11" s="1"/>
  <c r="S41" i="11"/>
  <c r="S55" i="11" s="1"/>
  <c r="B42" i="11"/>
  <c r="B56" i="11" s="1"/>
  <c r="J42" i="11"/>
  <c r="J56" i="11" s="1"/>
  <c r="Y42" i="11"/>
  <c r="Y56" i="11" s="1"/>
  <c r="H43" i="11"/>
  <c r="H57" i="11" s="1"/>
  <c r="N25" i="11"/>
  <c r="C34" i="11"/>
  <c r="C48" i="11" s="1"/>
  <c r="R34" i="11"/>
  <c r="R48" i="11" s="1"/>
  <c r="Z34" i="11"/>
  <c r="Z48" i="11" s="1"/>
  <c r="I35" i="11"/>
  <c r="I49" i="11" s="1"/>
  <c r="X35" i="11"/>
  <c r="X49" i="11" s="1"/>
  <c r="G36" i="11"/>
  <c r="G50" i="11" s="1"/>
  <c r="V36" i="11"/>
  <c r="V50" i="11" s="1"/>
  <c r="E37" i="11"/>
  <c r="E51" i="11" s="1"/>
  <c r="T37" i="11"/>
  <c r="T51" i="11" s="1"/>
  <c r="C38" i="11"/>
  <c r="C52" i="11" s="1"/>
  <c r="R38" i="11"/>
  <c r="R52" i="11" s="1"/>
  <c r="Z38" i="11"/>
  <c r="Z52" i="11" s="1"/>
  <c r="I39" i="11"/>
  <c r="I53" i="11" s="1"/>
  <c r="X39" i="11"/>
  <c r="X53" i="11" s="1"/>
  <c r="G40" i="11"/>
  <c r="G54" i="11" s="1"/>
  <c r="V40" i="11"/>
  <c r="V54" i="11" s="1"/>
  <c r="E41" i="11"/>
  <c r="E55" i="11" s="1"/>
  <c r="T41" i="11"/>
  <c r="T55" i="11" s="1"/>
  <c r="C42" i="11"/>
  <c r="C56" i="11" s="1"/>
  <c r="R42" i="11"/>
  <c r="Z42" i="11"/>
  <c r="Z56" i="11" s="1"/>
  <c r="I43" i="11"/>
  <c r="I57" i="11" s="1"/>
  <c r="N26" i="11"/>
  <c r="D34" i="11"/>
  <c r="D48" i="11" s="1"/>
  <c r="S34" i="11"/>
  <c r="S48" i="11" s="1"/>
  <c r="B35" i="11"/>
  <c r="B49" i="11" s="1"/>
  <c r="J35" i="11"/>
  <c r="J49" i="11" s="1"/>
  <c r="Y35" i="11"/>
  <c r="Y49" i="11" s="1"/>
  <c r="H36" i="11"/>
  <c r="W36" i="11"/>
  <c r="W50" i="11" s="1"/>
  <c r="F37" i="11"/>
  <c r="F51" i="11" s="1"/>
  <c r="U37" i="11"/>
  <c r="U51" i="11" s="1"/>
  <c r="D38" i="11"/>
  <c r="D52" i="11" s="1"/>
  <c r="S38" i="11"/>
  <c r="S52" i="11" s="1"/>
  <c r="B39" i="11"/>
  <c r="B53" i="11" s="1"/>
  <c r="J39" i="11"/>
  <c r="J53" i="11" s="1"/>
  <c r="Y39" i="11"/>
  <c r="Y53" i="11" s="1"/>
  <c r="H40" i="11"/>
  <c r="W40" i="11"/>
  <c r="W54" i="11" s="1"/>
  <c r="F41" i="11"/>
  <c r="F55" i="11" s="1"/>
  <c r="U41" i="11"/>
  <c r="U55" i="11" s="1"/>
  <c r="D42" i="11"/>
  <c r="D56" i="11" s="1"/>
  <c r="S42" i="11"/>
  <c r="S56" i="11" s="1"/>
  <c r="B43" i="11"/>
  <c r="B57" i="11" s="1"/>
  <c r="N27" i="11"/>
  <c r="E34" i="11"/>
  <c r="E48" i="11" s="1"/>
  <c r="T34" i="11"/>
  <c r="T48" i="11" s="1"/>
  <c r="C35" i="11"/>
  <c r="C49" i="11" s="1"/>
  <c r="R35" i="11"/>
  <c r="R49" i="11" s="1"/>
  <c r="Z35" i="11"/>
  <c r="Z49" i="11" s="1"/>
  <c r="I36" i="11"/>
  <c r="I50" i="11" s="1"/>
  <c r="X36" i="11"/>
  <c r="X50" i="11" s="1"/>
  <c r="G37" i="11"/>
  <c r="G51" i="11" s="1"/>
  <c r="V37" i="11"/>
  <c r="V51" i="11" s="1"/>
  <c r="E38" i="11"/>
  <c r="E52" i="11" s="1"/>
  <c r="T38" i="11"/>
  <c r="T52" i="11" s="1"/>
  <c r="C39" i="11"/>
  <c r="C53" i="11" s="1"/>
  <c r="R39" i="11"/>
  <c r="R53" i="11" s="1"/>
  <c r="Z39" i="11"/>
  <c r="Z53" i="11" s="1"/>
  <c r="I40" i="11"/>
  <c r="I54" i="11" s="1"/>
  <c r="X40" i="11"/>
  <c r="X54" i="11" s="1"/>
  <c r="G41" i="11"/>
  <c r="G55" i="11" s="1"/>
  <c r="V41" i="11"/>
  <c r="V55" i="11" s="1"/>
  <c r="E42" i="11"/>
  <c r="E56" i="11" s="1"/>
  <c r="T42" i="11"/>
  <c r="T56" i="11" s="1"/>
  <c r="C43" i="11"/>
  <c r="C57" i="11" s="1"/>
  <c r="N21" i="11"/>
  <c r="N29" i="11"/>
  <c r="G34" i="11"/>
  <c r="G48" i="11" s="1"/>
  <c r="V34" i="11"/>
  <c r="V48" i="11" s="1"/>
  <c r="E35" i="11"/>
  <c r="E49" i="11" s="1"/>
  <c r="T35" i="11"/>
  <c r="T49" i="11" s="1"/>
  <c r="C36" i="11"/>
  <c r="C50" i="11" s="1"/>
  <c r="R36" i="11"/>
  <c r="R50" i="11" s="1"/>
  <c r="Z36" i="11"/>
  <c r="Z50" i="11" s="1"/>
  <c r="I37" i="11"/>
  <c r="I51" i="11" s="1"/>
  <c r="X37" i="11"/>
  <c r="X51" i="11" s="1"/>
  <c r="G38" i="11"/>
  <c r="G52" i="11" s="1"/>
  <c r="V38" i="11"/>
  <c r="V52" i="11" s="1"/>
  <c r="N22" i="11"/>
  <c r="N30" i="11"/>
  <c r="H34" i="11"/>
  <c r="W34" i="11"/>
  <c r="W48" i="11" s="1"/>
  <c r="F35" i="11"/>
  <c r="F49" i="11" s="1"/>
  <c r="U35" i="11"/>
  <c r="U49" i="11" s="1"/>
  <c r="D36" i="11"/>
  <c r="D50" i="11" s="1"/>
  <c r="N20" i="11"/>
  <c r="S36" i="11"/>
  <c r="S50" i="11" s="1"/>
  <c r="H38" i="11"/>
  <c r="U39" i="11"/>
  <c r="U53" i="11" s="1"/>
  <c r="Z40" i="11"/>
  <c r="Z54" i="11" s="1"/>
  <c r="F42" i="11"/>
  <c r="F56" i="11" s="1"/>
  <c r="F43" i="11"/>
  <c r="F57" i="11" s="1"/>
  <c r="Y43" i="11"/>
  <c r="Y57" i="11" s="1"/>
  <c r="I44" i="11"/>
  <c r="I58" i="11" s="1"/>
  <c r="X44" i="11"/>
  <c r="X58" i="11" s="1"/>
  <c r="G45" i="11"/>
  <c r="G59" i="11" s="1"/>
  <c r="V45" i="11"/>
  <c r="V59" i="11" s="1"/>
  <c r="N28" i="11"/>
  <c r="Y36" i="11"/>
  <c r="Y50" i="11" s="1"/>
  <c r="U38" i="11"/>
  <c r="U52" i="11" s="1"/>
  <c r="B40" i="11"/>
  <c r="B54" i="11" s="1"/>
  <c r="B41" i="11"/>
  <c r="B55" i="11" s="1"/>
  <c r="G42" i="11"/>
  <c r="G56" i="11" s="1"/>
  <c r="J43" i="11"/>
  <c r="J57" i="11" s="1"/>
  <c r="Z43" i="11"/>
  <c r="Z57" i="11" s="1"/>
  <c r="J44" i="11"/>
  <c r="J58" i="11" s="1"/>
  <c r="Y44" i="11"/>
  <c r="Y58" i="11" s="1"/>
  <c r="H45" i="11"/>
  <c r="H59" i="11" s="1"/>
  <c r="W45" i="11"/>
  <c r="W59" i="11" s="1"/>
  <c r="F34" i="11"/>
  <c r="F48" i="11" s="1"/>
  <c r="B37" i="11"/>
  <c r="B51" i="11" s="1"/>
  <c r="W38" i="11"/>
  <c r="W52" i="11" s="1"/>
  <c r="C40" i="11"/>
  <c r="C54" i="11" s="1"/>
  <c r="H41" i="11"/>
  <c r="H55" i="11" s="1"/>
  <c r="H42" i="11"/>
  <c r="R43" i="11"/>
  <c r="B44" i="11"/>
  <c r="B58" i="11" s="1"/>
  <c r="R44" i="11"/>
  <c r="Z44" i="11"/>
  <c r="Z58" i="11" s="1"/>
  <c r="I45" i="11"/>
  <c r="I59" i="11" s="1"/>
  <c r="X45" i="11"/>
  <c r="X59" i="11" s="1"/>
  <c r="B83" i="11"/>
  <c r="U34" i="11"/>
  <c r="U48" i="11" s="1"/>
  <c r="H37" i="11"/>
  <c r="H51" i="11" s="1"/>
  <c r="D39" i="11"/>
  <c r="D53" i="11" s="1"/>
  <c r="D40" i="11"/>
  <c r="D54" i="11" s="1"/>
  <c r="I41" i="11"/>
  <c r="I55" i="11" s="1"/>
  <c r="U42" i="11"/>
  <c r="U56" i="11" s="1"/>
  <c r="S43" i="11"/>
  <c r="S57" i="11" s="1"/>
  <c r="C44" i="11"/>
  <c r="C58" i="11" s="1"/>
  <c r="S44" i="11"/>
  <c r="S58" i="11" s="1"/>
  <c r="B45" i="11"/>
  <c r="B59" i="11" s="1"/>
  <c r="J45" i="11"/>
  <c r="J59" i="11" s="1"/>
  <c r="Y45" i="11"/>
  <c r="Y59" i="11" s="1"/>
  <c r="D35" i="11"/>
  <c r="D49" i="11" s="1"/>
  <c r="J37" i="11"/>
  <c r="J51" i="11" s="1"/>
  <c r="E39" i="11"/>
  <c r="E53" i="11" s="1"/>
  <c r="J40" i="11"/>
  <c r="J54" i="11" s="1"/>
  <c r="J41" i="11"/>
  <c r="J55" i="11" s="1"/>
  <c r="V42" i="11"/>
  <c r="V56" i="11" s="1"/>
  <c r="T43" i="11"/>
  <c r="T57" i="11" s="1"/>
  <c r="D44" i="11"/>
  <c r="D58" i="11" s="1"/>
  <c r="T44" i="11"/>
  <c r="T58" i="11" s="1"/>
  <c r="C45" i="11"/>
  <c r="C59" i="11" s="1"/>
  <c r="R45" i="11"/>
  <c r="Z45" i="11"/>
  <c r="Z59" i="11" s="1"/>
  <c r="S35" i="11"/>
  <c r="S49" i="11" s="1"/>
  <c r="W37" i="11"/>
  <c r="W51" i="11" s="1"/>
  <c r="F39" i="11"/>
  <c r="F53" i="11" s="1"/>
  <c r="R40" i="11"/>
  <c r="R54" i="11" s="1"/>
  <c r="W41" i="11"/>
  <c r="W55" i="11" s="1"/>
  <c r="W42" i="11"/>
  <c r="W56" i="11" s="1"/>
  <c r="U43" i="11"/>
  <c r="U57" i="11" s="1"/>
  <c r="F44" i="11"/>
  <c r="F58" i="11" s="1"/>
  <c r="U44" i="11"/>
  <c r="U58" i="11" s="1"/>
  <c r="D45" i="11"/>
  <c r="D59" i="11" s="1"/>
  <c r="S45" i="11"/>
  <c r="S59" i="11" s="1"/>
  <c r="B36" i="11"/>
  <c r="B50" i="11" s="1"/>
  <c r="Y37" i="11"/>
  <c r="Y51" i="11" s="1"/>
  <c r="S39" i="11"/>
  <c r="S53" i="11" s="1"/>
  <c r="S40" i="11"/>
  <c r="S54" i="11" s="1"/>
  <c r="X41" i="11"/>
  <c r="X55" i="11" s="1"/>
  <c r="D43" i="11"/>
  <c r="D57" i="11" s="1"/>
  <c r="W43" i="11"/>
  <c r="W57" i="11" s="1"/>
  <c r="G44" i="11"/>
  <c r="V44" i="11"/>
  <c r="V58" i="11" s="1"/>
  <c r="E45" i="11"/>
  <c r="E59" i="11" s="1"/>
  <c r="T45" i="11"/>
  <c r="T59" i="11" s="1"/>
  <c r="B83" i="10"/>
  <c r="E16" i="7" s="1"/>
  <c r="C45" i="10"/>
  <c r="C59" i="10" s="1"/>
  <c r="R41" i="10"/>
  <c r="R55" i="10" s="1"/>
  <c r="J34" i="10"/>
  <c r="J48" i="10" s="1"/>
  <c r="Y44" i="12"/>
  <c r="Y58" i="12" s="1"/>
  <c r="E44" i="10"/>
  <c r="U40" i="10"/>
  <c r="U54" i="10" s="1"/>
  <c r="D37" i="10"/>
  <c r="D51" i="10" s="1"/>
  <c r="N24" i="10"/>
  <c r="Y40" i="11"/>
  <c r="Y54" i="11" s="1"/>
  <c r="N23" i="12"/>
  <c r="N31" i="12"/>
  <c r="I34" i="12"/>
  <c r="I48" i="12" s="1"/>
  <c r="X34" i="12"/>
  <c r="X48" i="12" s="1"/>
  <c r="G35" i="12"/>
  <c r="G49" i="12" s="1"/>
  <c r="V35" i="12"/>
  <c r="V49" i="12" s="1"/>
  <c r="E36" i="12"/>
  <c r="E50" i="12" s="1"/>
  <c r="T36" i="12"/>
  <c r="T50" i="12" s="1"/>
  <c r="C37" i="12"/>
  <c r="C51" i="12" s="1"/>
  <c r="R37" i="12"/>
  <c r="R51" i="12" s="1"/>
  <c r="Z37" i="12"/>
  <c r="Z51" i="12" s="1"/>
  <c r="I38" i="12"/>
  <c r="I52" i="12" s="1"/>
  <c r="X38" i="12"/>
  <c r="X52" i="12" s="1"/>
  <c r="G39" i="12"/>
  <c r="G53" i="12" s="1"/>
  <c r="V39" i="12"/>
  <c r="V53" i="12" s="1"/>
  <c r="E40" i="12"/>
  <c r="E54" i="12" s="1"/>
  <c r="T40" i="12"/>
  <c r="T54" i="12" s="1"/>
  <c r="C41" i="12"/>
  <c r="C55" i="12" s="1"/>
  <c r="R41" i="12"/>
  <c r="R55" i="12" s="1"/>
  <c r="Z41" i="12"/>
  <c r="Z55" i="12" s="1"/>
  <c r="I42" i="12"/>
  <c r="I56" i="12" s="1"/>
  <c r="X42" i="12"/>
  <c r="X56" i="12" s="1"/>
  <c r="G43" i="12"/>
  <c r="G57" i="12" s="1"/>
  <c r="V43" i="12"/>
  <c r="V57" i="12" s="1"/>
  <c r="E44" i="12"/>
  <c r="E58" i="12" s="1"/>
  <c r="T44" i="12"/>
  <c r="T58" i="12" s="1"/>
  <c r="C45" i="12"/>
  <c r="C59" i="12" s="1"/>
  <c r="R45" i="12"/>
  <c r="R59" i="12" s="1"/>
  <c r="Z45" i="12"/>
  <c r="Z59" i="12" s="1"/>
  <c r="N24" i="12"/>
  <c r="B34" i="12"/>
  <c r="B48" i="12" s="1"/>
  <c r="J34" i="12"/>
  <c r="J48" i="12" s="1"/>
  <c r="Y34" i="12"/>
  <c r="Y48" i="12" s="1"/>
  <c r="H35" i="12"/>
  <c r="H49" i="12" s="1"/>
  <c r="W35" i="12"/>
  <c r="W49" i="12" s="1"/>
  <c r="F36" i="12"/>
  <c r="F50" i="12" s="1"/>
  <c r="U36" i="12"/>
  <c r="U50" i="12" s="1"/>
  <c r="D37" i="12"/>
  <c r="D51" i="12" s="1"/>
  <c r="S37" i="12"/>
  <c r="S51" i="12" s="1"/>
  <c r="B38" i="12"/>
  <c r="B52" i="12" s="1"/>
  <c r="J38" i="12"/>
  <c r="J52" i="12" s="1"/>
  <c r="Y38" i="12"/>
  <c r="Y52" i="12" s="1"/>
  <c r="H39" i="12"/>
  <c r="H53" i="12" s="1"/>
  <c r="W39" i="12"/>
  <c r="W53" i="12" s="1"/>
  <c r="F40" i="12"/>
  <c r="F54" i="12" s="1"/>
  <c r="U40" i="12"/>
  <c r="U54" i="12" s="1"/>
  <c r="D41" i="12"/>
  <c r="D55" i="12" s="1"/>
  <c r="S41" i="12"/>
  <c r="S55" i="12" s="1"/>
  <c r="B42" i="12"/>
  <c r="B56" i="12" s="1"/>
  <c r="J42" i="12"/>
  <c r="J56" i="12" s="1"/>
  <c r="Y42" i="12"/>
  <c r="Y56" i="12" s="1"/>
  <c r="H43" i="12"/>
  <c r="H57" i="12" s="1"/>
  <c r="W43" i="12"/>
  <c r="W57" i="12" s="1"/>
  <c r="F44" i="12"/>
  <c r="F58" i="12" s="1"/>
  <c r="U44" i="12"/>
  <c r="U58" i="12" s="1"/>
  <c r="D45" i="12"/>
  <c r="D59" i="12" s="1"/>
  <c r="S45" i="12"/>
  <c r="S59" i="12" s="1"/>
  <c r="N25" i="12"/>
  <c r="C34" i="12"/>
  <c r="C48" i="12" s="1"/>
  <c r="R34" i="12"/>
  <c r="R48" i="12" s="1"/>
  <c r="Z34" i="12"/>
  <c r="Z48" i="12" s="1"/>
  <c r="I35" i="12"/>
  <c r="I49" i="12" s="1"/>
  <c r="X35" i="12"/>
  <c r="X49" i="12" s="1"/>
  <c r="G36" i="12"/>
  <c r="G50" i="12" s="1"/>
  <c r="V36" i="12"/>
  <c r="V50" i="12" s="1"/>
  <c r="E37" i="12"/>
  <c r="E51" i="12" s="1"/>
  <c r="T37" i="12"/>
  <c r="T51" i="12" s="1"/>
  <c r="C38" i="12"/>
  <c r="C52" i="12" s="1"/>
  <c r="R38" i="12"/>
  <c r="R52" i="12" s="1"/>
  <c r="Z38" i="12"/>
  <c r="Z52" i="12" s="1"/>
  <c r="I39" i="12"/>
  <c r="I53" i="12" s="1"/>
  <c r="X39" i="12"/>
  <c r="X53" i="12" s="1"/>
  <c r="G40" i="12"/>
  <c r="G54" i="12" s="1"/>
  <c r="V40" i="12"/>
  <c r="V54" i="12" s="1"/>
  <c r="E41" i="12"/>
  <c r="E55" i="12" s="1"/>
  <c r="T41" i="12"/>
  <c r="T55" i="12" s="1"/>
  <c r="C42" i="12"/>
  <c r="C56" i="12" s="1"/>
  <c r="R42" i="12"/>
  <c r="R56" i="12" s="1"/>
  <c r="Z42" i="12"/>
  <c r="Z56" i="12" s="1"/>
  <c r="I43" i="12"/>
  <c r="I57" i="12" s="1"/>
  <c r="X43" i="12"/>
  <c r="X57" i="12" s="1"/>
  <c r="G44" i="12"/>
  <c r="G58" i="12" s="1"/>
  <c r="V44" i="12"/>
  <c r="V58" i="12" s="1"/>
  <c r="E45" i="12"/>
  <c r="E59" i="12" s="1"/>
  <c r="T45" i="12"/>
  <c r="T59" i="12" s="1"/>
  <c r="N26" i="12"/>
  <c r="D34" i="12"/>
  <c r="D48" i="12" s="1"/>
  <c r="S34" i="12"/>
  <c r="S48" i="12" s="1"/>
  <c r="B35" i="12"/>
  <c r="B49" i="12" s="1"/>
  <c r="J35" i="12"/>
  <c r="J49" i="12" s="1"/>
  <c r="Y35" i="12"/>
  <c r="Y49" i="12" s="1"/>
  <c r="H36" i="12"/>
  <c r="W36" i="12"/>
  <c r="W50" i="12" s="1"/>
  <c r="F37" i="12"/>
  <c r="F51" i="12" s="1"/>
  <c r="U37" i="12"/>
  <c r="U51" i="12" s="1"/>
  <c r="D38" i="12"/>
  <c r="D52" i="12" s="1"/>
  <c r="S38" i="12"/>
  <c r="S52" i="12" s="1"/>
  <c r="B39" i="12"/>
  <c r="B53" i="12" s="1"/>
  <c r="J39" i="12"/>
  <c r="J53" i="12" s="1"/>
  <c r="Y39" i="12"/>
  <c r="Y53" i="12" s="1"/>
  <c r="H40" i="12"/>
  <c r="W40" i="12"/>
  <c r="W54" i="12" s="1"/>
  <c r="F41" i="12"/>
  <c r="F55" i="12" s="1"/>
  <c r="U41" i="12"/>
  <c r="U55" i="12" s="1"/>
  <c r="D42" i="12"/>
  <c r="D56" i="12" s="1"/>
  <c r="S42" i="12"/>
  <c r="S56" i="12" s="1"/>
  <c r="B43" i="12"/>
  <c r="B57" i="12" s="1"/>
  <c r="J43" i="12"/>
  <c r="J57" i="12" s="1"/>
  <c r="Y43" i="12"/>
  <c r="Y57" i="12" s="1"/>
  <c r="H44" i="12"/>
  <c r="W44" i="12"/>
  <c r="W58" i="12" s="1"/>
  <c r="F45" i="12"/>
  <c r="F59" i="12" s="1"/>
  <c r="U45" i="12"/>
  <c r="U59" i="12" s="1"/>
  <c r="N27" i="12"/>
  <c r="E34" i="12"/>
  <c r="E48" i="12" s="1"/>
  <c r="T34" i="12"/>
  <c r="T48" i="12" s="1"/>
  <c r="C35" i="12"/>
  <c r="C49" i="12" s="1"/>
  <c r="R35" i="12"/>
  <c r="R49" i="12" s="1"/>
  <c r="Z35" i="12"/>
  <c r="Z49" i="12" s="1"/>
  <c r="I36" i="12"/>
  <c r="I50" i="12" s="1"/>
  <c r="X36" i="12"/>
  <c r="X50" i="12" s="1"/>
  <c r="G37" i="12"/>
  <c r="G51" i="12" s="1"/>
  <c r="V37" i="12"/>
  <c r="V51" i="12" s="1"/>
  <c r="E38" i="12"/>
  <c r="E52" i="12" s="1"/>
  <c r="T38" i="12"/>
  <c r="T52" i="12" s="1"/>
  <c r="C39" i="12"/>
  <c r="C53" i="12" s="1"/>
  <c r="R39" i="12"/>
  <c r="R53" i="12" s="1"/>
  <c r="Z39" i="12"/>
  <c r="Z53" i="12" s="1"/>
  <c r="I40" i="12"/>
  <c r="I54" i="12" s="1"/>
  <c r="X40" i="12"/>
  <c r="X54" i="12" s="1"/>
  <c r="G41" i="12"/>
  <c r="G55" i="12" s="1"/>
  <c r="V41" i="12"/>
  <c r="V55" i="12" s="1"/>
  <c r="E42" i="12"/>
  <c r="E56" i="12" s="1"/>
  <c r="T42" i="12"/>
  <c r="T56" i="12" s="1"/>
  <c r="C43" i="12"/>
  <c r="C57" i="12" s="1"/>
  <c r="R43" i="12"/>
  <c r="R57" i="12" s="1"/>
  <c r="Z43" i="12"/>
  <c r="Z57" i="12" s="1"/>
  <c r="I44" i="12"/>
  <c r="I58" i="12" s="1"/>
  <c r="X44" i="12"/>
  <c r="X58" i="12" s="1"/>
  <c r="G45" i="12"/>
  <c r="G59" i="12" s="1"/>
  <c r="V45" i="12"/>
  <c r="V59" i="12" s="1"/>
  <c r="N21" i="12"/>
  <c r="N29" i="12"/>
  <c r="G34" i="12"/>
  <c r="G48" i="12" s="1"/>
  <c r="V34" i="12"/>
  <c r="V48" i="12" s="1"/>
  <c r="E35" i="12"/>
  <c r="E49" i="12" s="1"/>
  <c r="T35" i="12"/>
  <c r="T49" i="12" s="1"/>
  <c r="C36" i="12"/>
  <c r="C50" i="12" s="1"/>
  <c r="R36" i="12"/>
  <c r="R50" i="12" s="1"/>
  <c r="Z36" i="12"/>
  <c r="Z50" i="12" s="1"/>
  <c r="I37" i="12"/>
  <c r="I51" i="12" s="1"/>
  <c r="X37" i="12"/>
  <c r="X51" i="12" s="1"/>
  <c r="G38" i="12"/>
  <c r="G52" i="12" s="1"/>
  <c r="V38" i="12"/>
  <c r="V52" i="12" s="1"/>
  <c r="E39" i="12"/>
  <c r="E53" i="12" s="1"/>
  <c r="T39" i="12"/>
  <c r="T53" i="12" s="1"/>
  <c r="C40" i="12"/>
  <c r="C54" i="12" s="1"/>
  <c r="R40" i="12"/>
  <c r="R54" i="12" s="1"/>
  <c r="Z40" i="12"/>
  <c r="Z54" i="12" s="1"/>
  <c r="I41" i="12"/>
  <c r="I55" i="12" s="1"/>
  <c r="X41" i="12"/>
  <c r="X55" i="12" s="1"/>
  <c r="G42" i="12"/>
  <c r="G56" i="12" s="1"/>
  <c r="V42" i="12"/>
  <c r="V56" i="12" s="1"/>
  <c r="E43" i="12"/>
  <c r="E57" i="12" s="1"/>
  <c r="T43" i="12"/>
  <c r="T57" i="12" s="1"/>
  <c r="C44" i="12"/>
  <c r="C58" i="12" s="1"/>
  <c r="R44" i="12"/>
  <c r="R58" i="12" s="1"/>
  <c r="Z44" i="12"/>
  <c r="Z58" i="12" s="1"/>
  <c r="I45" i="12"/>
  <c r="I59" i="12" s="1"/>
  <c r="X45" i="12"/>
  <c r="X59" i="12" s="1"/>
  <c r="N22" i="12"/>
  <c r="N30" i="12"/>
  <c r="H34" i="12"/>
  <c r="W34" i="12"/>
  <c r="W48" i="12" s="1"/>
  <c r="F35" i="12"/>
  <c r="F49" i="12" s="1"/>
  <c r="U35" i="12"/>
  <c r="U49" i="12" s="1"/>
  <c r="D36" i="12"/>
  <c r="D50" i="12" s="1"/>
  <c r="S36" i="12"/>
  <c r="S50" i="12" s="1"/>
  <c r="B37" i="12"/>
  <c r="B51" i="12" s="1"/>
  <c r="J37" i="12"/>
  <c r="J51" i="12" s="1"/>
  <c r="Y37" i="12"/>
  <c r="Y51" i="12" s="1"/>
  <c r="H38" i="12"/>
  <c r="W38" i="12"/>
  <c r="W52" i="12" s="1"/>
  <c r="F39" i="12"/>
  <c r="F53" i="12" s="1"/>
  <c r="U39" i="12"/>
  <c r="U53" i="12" s="1"/>
  <c r="D40" i="12"/>
  <c r="D54" i="12" s="1"/>
  <c r="S40" i="12"/>
  <c r="S54" i="12" s="1"/>
  <c r="B41" i="12"/>
  <c r="B55" i="12" s="1"/>
  <c r="J41" i="12"/>
  <c r="J55" i="12" s="1"/>
  <c r="Y41" i="12"/>
  <c r="Y55" i="12" s="1"/>
  <c r="H42" i="12"/>
  <c r="W42" i="12"/>
  <c r="W56" i="12" s="1"/>
  <c r="F43" i="12"/>
  <c r="F57" i="12" s="1"/>
  <c r="U43" i="12"/>
  <c r="U57" i="12" s="1"/>
  <c r="D44" i="12"/>
  <c r="D58" i="12" s="1"/>
  <c r="S44" i="12"/>
  <c r="S58" i="12" s="1"/>
  <c r="B45" i="12"/>
  <c r="B59" i="12" s="1"/>
  <c r="J45" i="12"/>
  <c r="J59" i="12" s="1"/>
  <c r="Y45" i="12"/>
  <c r="Y59" i="12" s="1"/>
  <c r="B83" i="12"/>
  <c r="U34" i="12"/>
  <c r="U48" i="12" s="1"/>
  <c r="F38" i="12"/>
  <c r="F52" i="12" s="1"/>
  <c r="W41" i="12"/>
  <c r="W55" i="12" s="1"/>
  <c r="H45" i="12"/>
  <c r="H59" i="12" s="1"/>
  <c r="D35" i="12"/>
  <c r="D49" i="12" s="1"/>
  <c r="U38" i="12"/>
  <c r="U52" i="12" s="1"/>
  <c r="F42" i="12"/>
  <c r="F56" i="12" s="1"/>
  <c r="W45" i="12"/>
  <c r="W59" i="12" s="1"/>
  <c r="S35" i="12"/>
  <c r="S49" i="12" s="1"/>
  <c r="D39" i="12"/>
  <c r="D53" i="12" s="1"/>
  <c r="U42" i="12"/>
  <c r="U56" i="12" s="1"/>
  <c r="B36" i="12"/>
  <c r="B50" i="12" s="1"/>
  <c r="S39" i="12"/>
  <c r="S53" i="12" s="1"/>
  <c r="D43" i="12"/>
  <c r="D57" i="12" s="1"/>
  <c r="J36" i="12"/>
  <c r="J50" i="12" s="1"/>
  <c r="B40" i="12"/>
  <c r="B54" i="12" s="1"/>
  <c r="S43" i="12"/>
  <c r="S57" i="12" s="1"/>
  <c r="N20" i="12"/>
  <c r="Y36" i="12"/>
  <c r="Y50" i="12" s="1"/>
  <c r="J40" i="12"/>
  <c r="J54" i="12" s="1"/>
  <c r="B44" i="12"/>
  <c r="B58" i="12" s="1"/>
  <c r="N28" i="12"/>
  <c r="H37" i="12"/>
  <c r="H51" i="12" s="1"/>
  <c r="Y40" i="12"/>
  <c r="Y54" i="12" s="1"/>
  <c r="J44" i="12"/>
  <c r="J58" i="12" s="1"/>
  <c r="V43" i="10"/>
  <c r="V57" i="10" s="1"/>
  <c r="F40" i="10"/>
  <c r="F54" i="10" s="1"/>
  <c r="U36" i="10"/>
  <c r="U50" i="10" s="1"/>
  <c r="U45" i="11"/>
  <c r="U59" i="11" s="1"/>
  <c r="T39" i="11"/>
  <c r="F34" i="12"/>
  <c r="F48" i="12" s="1"/>
  <c r="G43" i="10"/>
  <c r="G57" i="10" s="1"/>
  <c r="W39" i="10"/>
  <c r="W53" i="10" s="1"/>
  <c r="F45" i="11"/>
  <c r="F59" i="11" s="1"/>
  <c r="F38" i="11"/>
  <c r="F52" i="11" s="1"/>
  <c r="N25" i="10"/>
  <c r="C34" i="10"/>
  <c r="C48" i="10" s="1"/>
  <c r="R48" i="10"/>
  <c r="Z34" i="10"/>
  <c r="Z48" i="10" s="1"/>
  <c r="I35" i="10"/>
  <c r="I49" i="10" s="1"/>
  <c r="X35" i="10"/>
  <c r="X49" i="10" s="1"/>
  <c r="G36" i="10"/>
  <c r="G50" i="10" s="1"/>
  <c r="V36" i="10"/>
  <c r="V50" i="10" s="1"/>
  <c r="E37" i="10"/>
  <c r="E51" i="10" s="1"/>
  <c r="T37" i="10"/>
  <c r="T51" i="10" s="1"/>
  <c r="C38" i="10"/>
  <c r="C52" i="10" s="1"/>
  <c r="R38" i="10"/>
  <c r="R52" i="10" s="1"/>
  <c r="Z38" i="10"/>
  <c r="Z52" i="10" s="1"/>
  <c r="I39" i="10"/>
  <c r="I53" i="10" s="1"/>
  <c r="X39" i="10"/>
  <c r="X53" i="10" s="1"/>
  <c r="G40" i="10"/>
  <c r="G54" i="10" s="1"/>
  <c r="V40" i="10"/>
  <c r="V54" i="10" s="1"/>
  <c r="D41" i="10"/>
  <c r="D55" i="10" s="1"/>
  <c r="S41" i="10"/>
  <c r="S55" i="10" s="1"/>
  <c r="B42" i="10"/>
  <c r="B56" i="10" s="1"/>
  <c r="J42" i="10"/>
  <c r="J56" i="10" s="1"/>
  <c r="Y42" i="10"/>
  <c r="H43" i="10"/>
  <c r="H57" i="10" s="1"/>
  <c r="W43" i="10"/>
  <c r="W57" i="10" s="1"/>
  <c r="F44" i="10"/>
  <c r="F58" i="10" s="1"/>
  <c r="U44" i="10"/>
  <c r="U58" i="10" s="1"/>
  <c r="D45" i="10"/>
  <c r="D59" i="10" s="1"/>
  <c r="S45" i="10"/>
  <c r="S59" i="10" s="1"/>
  <c r="N26" i="10"/>
  <c r="D34" i="10"/>
  <c r="D48" i="10" s="1"/>
  <c r="S34" i="10"/>
  <c r="S48" i="10" s="1"/>
  <c r="B35" i="10"/>
  <c r="B49" i="10" s="1"/>
  <c r="J35" i="10"/>
  <c r="J49" i="10" s="1"/>
  <c r="Y35" i="10"/>
  <c r="Y49" i="10" s="1"/>
  <c r="H36" i="10"/>
  <c r="H50" i="10" s="1"/>
  <c r="W36" i="10"/>
  <c r="F37" i="10"/>
  <c r="F51" i="10" s="1"/>
  <c r="U37" i="10"/>
  <c r="U51" i="10" s="1"/>
  <c r="D38" i="10"/>
  <c r="D52" i="10" s="1"/>
  <c r="S38" i="10"/>
  <c r="S52" i="10" s="1"/>
  <c r="B39" i="10"/>
  <c r="B53" i="10" s="1"/>
  <c r="J39" i="10"/>
  <c r="J53" i="10" s="1"/>
  <c r="Y39" i="10"/>
  <c r="H40" i="10"/>
  <c r="H54" i="10" s="1"/>
  <c r="W40" i="10"/>
  <c r="W54" i="10" s="1"/>
  <c r="E41" i="10"/>
  <c r="E55" i="10" s="1"/>
  <c r="T41" i="10"/>
  <c r="T55" i="10" s="1"/>
  <c r="C42" i="10"/>
  <c r="C56" i="10" s="1"/>
  <c r="R42" i="10"/>
  <c r="R56" i="10" s="1"/>
  <c r="Z42" i="10"/>
  <c r="Z56" i="10" s="1"/>
  <c r="I43" i="10"/>
  <c r="I57" i="10" s="1"/>
  <c r="X43" i="10"/>
  <c r="X57" i="10" s="1"/>
  <c r="G44" i="10"/>
  <c r="G58" i="10" s="1"/>
  <c r="V44" i="10"/>
  <c r="V58" i="10" s="1"/>
  <c r="E45" i="10"/>
  <c r="E59" i="10" s="1"/>
  <c r="T45" i="10"/>
  <c r="T59" i="10" s="1"/>
  <c r="N27" i="10"/>
  <c r="E34" i="10"/>
  <c r="T48" i="10"/>
  <c r="C35" i="10"/>
  <c r="C49" i="10" s="1"/>
  <c r="R49" i="10"/>
  <c r="Z35" i="10"/>
  <c r="Z49" i="10" s="1"/>
  <c r="I36" i="10"/>
  <c r="I50" i="10" s="1"/>
  <c r="X36" i="10"/>
  <c r="X50" i="10" s="1"/>
  <c r="G37" i="10"/>
  <c r="G51" i="10" s="1"/>
  <c r="V37" i="10"/>
  <c r="V51" i="10" s="1"/>
  <c r="E38" i="10"/>
  <c r="T38" i="10"/>
  <c r="T52" i="10" s="1"/>
  <c r="C39" i="10"/>
  <c r="C53" i="10" s="1"/>
  <c r="R39" i="10"/>
  <c r="R53" i="10" s="1"/>
  <c r="Z39" i="10"/>
  <c r="Z53" i="10" s="1"/>
  <c r="I40" i="10"/>
  <c r="I54" i="10" s="1"/>
  <c r="X40" i="10"/>
  <c r="X54" i="10" s="1"/>
  <c r="F41" i="10"/>
  <c r="F55" i="10" s="1"/>
  <c r="U41" i="10"/>
  <c r="U55" i="10" s="1"/>
  <c r="D42" i="10"/>
  <c r="D56" i="10" s="1"/>
  <c r="S42" i="10"/>
  <c r="S56" i="10" s="1"/>
  <c r="B43" i="10"/>
  <c r="B57" i="10" s="1"/>
  <c r="J43" i="10"/>
  <c r="J57" i="10" s="1"/>
  <c r="Y43" i="10"/>
  <c r="H44" i="10"/>
  <c r="H58" i="10" s="1"/>
  <c r="W44" i="10"/>
  <c r="W58" i="10" s="1"/>
  <c r="F45" i="10"/>
  <c r="F59" i="10" s="1"/>
  <c r="U45" i="10"/>
  <c r="U59" i="10" s="1"/>
  <c r="N20" i="10"/>
  <c r="N28" i="10"/>
  <c r="F34" i="10"/>
  <c r="F48" i="10" s="1"/>
  <c r="U34" i="10"/>
  <c r="U48" i="10" s="1"/>
  <c r="D35" i="10"/>
  <c r="D49" i="10" s="1"/>
  <c r="S35" i="10"/>
  <c r="S49" i="10" s="1"/>
  <c r="B36" i="10"/>
  <c r="B50" i="10" s="1"/>
  <c r="J36" i="10"/>
  <c r="J50" i="10" s="1"/>
  <c r="Y36" i="10"/>
  <c r="Y50" i="10" s="1"/>
  <c r="H37" i="10"/>
  <c r="H51" i="10" s="1"/>
  <c r="W37" i="10"/>
  <c r="F38" i="10"/>
  <c r="F52" i="10" s="1"/>
  <c r="U38" i="10"/>
  <c r="U52" i="10" s="1"/>
  <c r="D39" i="10"/>
  <c r="D53" i="10" s="1"/>
  <c r="S39" i="10"/>
  <c r="S53" i="10" s="1"/>
  <c r="B40" i="10"/>
  <c r="B54" i="10" s="1"/>
  <c r="J40" i="10"/>
  <c r="J54" i="10" s="1"/>
  <c r="Y40" i="10"/>
  <c r="Y54" i="10" s="1"/>
  <c r="G41" i="10"/>
  <c r="G55" i="10" s="1"/>
  <c r="V41" i="10"/>
  <c r="V55" i="10" s="1"/>
  <c r="E42" i="10"/>
  <c r="T42" i="10"/>
  <c r="T56" i="10" s="1"/>
  <c r="C43" i="10"/>
  <c r="C57" i="10" s="1"/>
  <c r="R43" i="10"/>
  <c r="R57" i="10" s="1"/>
  <c r="Z43" i="10"/>
  <c r="Z57" i="10" s="1"/>
  <c r="I44" i="10"/>
  <c r="I58" i="10" s="1"/>
  <c r="X44" i="10"/>
  <c r="X58" i="10" s="1"/>
  <c r="G45" i="10"/>
  <c r="G59" i="10" s="1"/>
  <c r="V45" i="10"/>
  <c r="V59" i="10" s="1"/>
  <c r="N21" i="10"/>
  <c r="N29" i="10"/>
  <c r="G34" i="10"/>
  <c r="G48" i="10" s="1"/>
  <c r="V34" i="10"/>
  <c r="V48" i="10" s="1"/>
  <c r="E35" i="10"/>
  <c r="E49" i="10" s="1"/>
  <c r="T35" i="10"/>
  <c r="T49" i="10" s="1"/>
  <c r="C36" i="10"/>
  <c r="C50" i="10" s="1"/>
  <c r="R36" i="10"/>
  <c r="R50" i="10" s="1"/>
  <c r="Z36" i="10"/>
  <c r="Z50" i="10" s="1"/>
  <c r="I37" i="10"/>
  <c r="I51" i="10" s="1"/>
  <c r="X37" i="10"/>
  <c r="X51" i="10" s="1"/>
  <c r="G38" i="10"/>
  <c r="G52" i="10" s="1"/>
  <c r="V38" i="10"/>
  <c r="V52" i="10" s="1"/>
  <c r="E39" i="10"/>
  <c r="E53" i="10" s="1"/>
  <c r="T39" i="10"/>
  <c r="T53" i="10" s="1"/>
  <c r="C40" i="10"/>
  <c r="C54" i="10" s="1"/>
  <c r="R40" i="10"/>
  <c r="Z40" i="10"/>
  <c r="Z54" i="10" s="1"/>
  <c r="H41" i="10"/>
  <c r="H55" i="10" s="1"/>
  <c r="W41" i="10"/>
  <c r="W55" i="10" s="1"/>
  <c r="F42" i="10"/>
  <c r="F56" i="10" s="1"/>
  <c r="U42" i="10"/>
  <c r="U56" i="10" s="1"/>
  <c r="D43" i="10"/>
  <c r="D57" i="10" s="1"/>
  <c r="S43" i="10"/>
  <c r="S57" i="10" s="1"/>
  <c r="B44" i="10"/>
  <c r="B58" i="10" s="1"/>
  <c r="J44" i="10"/>
  <c r="J58" i="10" s="1"/>
  <c r="Y44" i="10"/>
  <c r="Y58" i="10" s="1"/>
  <c r="H45" i="10"/>
  <c r="H59" i="10" s="1"/>
  <c r="W45" i="10"/>
  <c r="W59" i="10" s="1"/>
  <c r="N22" i="10"/>
  <c r="N30" i="10"/>
  <c r="H34" i="10"/>
  <c r="H48" i="10" s="1"/>
  <c r="W34" i="10"/>
  <c r="F35" i="10"/>
  <c r="F49" i="10" s="1"/>
  <c r="U35" i="10"/>
  <c r="U49" i="10" s="1"/>
  <c r="D36" i="10"/>
  <c r="D50" i="10" s="1"/>
  <c r="S36" i="10"/>
  <c r="S50" i="10" s="1"/>
  <c r="B37" i="10"/>
  <c r="B51" i="10" s="1"/>
  <c r="J37" i="10"/>
  <c r="J51" i="10" s="1"/>
  <c r="Y37" i="10"/>
  <c r="Y51" i="10" s="1"/>
  <c r="H38" i="10"/>
  <c r="H52" i="10" s="1"/>
  <c r="W38" i="10"/>
  <c r="F39" i="10"/>
  <c r="F53" i="10" s="1"/>
  <c r="U39" i="10"/>
  <c r="U53" i="10" s="1"/>
  <c r="D40" i="10"/>
  <c r="D54" i="10" s="1"/>
  <c r="S40" i="10"/>
  <c r="S54" i="10" s="1"/>
  <c r="I41" i="10"/>
  <c r="I55" i="10" s="1"/>
  <c r="X41" i="10"/>
  <c r="X55" i="10" s="1"/>
  <c r="G42" i="10"/>
  <c r="G56" i="10" s="1"/>
  <c r="V42" i="10"/>
  <c r="V56" i="10" s="1"/>
  <c r="E43" i="10"/>
  <c r="E57" i="10" s="1"/>
  <c r="T43" i="10"/>
  <c r="T57" i="10" s="1"/>
  <c r="C44" i="10"/>
  <c r="C58" i="10" s="1"/>
  <c r="R44" i="10"/>
  <c r="R58" i="10" s="1"/>
  <c r="Z44" i="10"/>
  <c r="Z58" i="10" s="1"/>
  <c r="I45" i="10"/>
  <c r="I59" i="10" s="1"/>
  <c r="X45" i="10"/>
  <c r="X59" i="10" s="1"/>
  <c r="N23" i="10"/>
  <c r="N31" i="10"/>
  <c r="I34" i="10"/>
  <c r="I48" i="10" s="1"/>
  <c r="X34" i="10"/>
  <c r="X48" i="10" s="1"/>
  <c r="G35" i="10"/>
  <c r="G49" i="10" s="1"/>
  <c r="V35" i="10"/>
  <c r="V49" i="10" s="1"/>
  <c r="E36" i="10"/>
  <c r="T36" i="10"/>
  <c r="T50" i="10" s="1"/>
  <c r="C37" i="10"/>
  <c r="C51" i="10" s="1"/>
  <c r="R37" i="10"/>
  <c r="R51" i="10" s="1"/>
  <c r="Z37" i="10"/>
  <c r="Z51" i="10" s="1"/>
  <c r="I38" i="10"/>
  <c r="I52" i="10" s="1"/>
  <c r="X38" i="10"/>
  <c r="X52" i="10" s="1"/>
  <c r="G39" i="10"/>
  <c r="G53" i="10" s="1"/>
  <c r="V39" i="10"/>
  <c r="V53" i="10" s="1"/>
  <c r="E40" i="10"/>
  <c r="T40" i="10"/>
  <c r="T54" i="10" s="1"/>
  <c r="B41" i="10"/>
  <c r="B55" i="10" s="1"/>
  <c r="J41" i="10"/>
  <c r="J55" i="10" s="1"/>
  <c r="Y41" i="10"/>
  <c r="H42" i="10"/>
  <c r="H56" i="10" s="1"/>
  <c r="W42" i="10"/>
  <c r="W56" i="10" s="1"/>
  <c r="F43" i="10"/>
  <c r="F57" i="10" s="1"/>
  <c r="U43" i="10"/>
  <c r="U57" i="10" s="1"/>
  <c r="D44" i="10"/>
  <c r="D58" i="10" s="1"/>
  <c r="S44" i="10"/>
  <c r="S58" i="10" s="1"/>
  <c r="B45" i="10"/>
  <c r="B59" i="10" s="1"/>
  <c r="J45" i="10"/>
  <c r="J59" i="10" s="1"/>
  <c r="Y45" i="10"/>
  <c r="H39" i="10"/>
  <c r="H53" i="10" s="1"/>
  <c r="J36" i="11"/>
  <c r="J50" i="11" s="1"/>
  <c r="Z45" i="10"/>
  <c r="Z59" i="10" s="1"/>
  <c r="I42" i="10"/>
  <c r="I56" i="10" s="1"/>
  <c r="Y38" i="10"/>
  <c r="Y52" i="10" s="1"/>
  <c r="H35" i="10"/>
  <c r="H49" i="10" s="1"/>
  <c r="H44" i="11"/>
  <c r="R81" i="11"/>
  <c r="X42" i="10"/>
  <c r="X56" i="10" s="1"/>
  <c r="W35" i="10"/>
  <c r="W44" i="11"/>
  <c r="W58" i="11" s="1"/>
  <c r="R45" i="10"/>
  <c r="R59" i="10" s="1"/>
  <c r="Z41" i="10"/>
  <c r="Z55" i="10" s="1"/>
  <c r="J38" i="10"/>
  <c r="J52" i="10" s="1"/>
  <c r="Y34" i="10"/>
  <c r="Y48" i="10" s="1"/>
  <c r="X43" i="11"/>
  <c r="X57" i="11" s="1"/>
  <c r="G58" i="11"/>
  <c r="R81" i="12" l="1"/>
  <c r="E16" i="9"/>
  <c r="E19" i="14" s="1"/>
  <c r="D20" i="5" s="1"/>
  <c r="B81" i="11"/>
  <c r="E16" i="8"/>
  <c r="B81" i="10"/>
  <c r="R81" i="10"/>
  <c r="AA55" i="12"/>
  <c r="AA49" i="12"/>
  <c r="AA41" i="12"/>
  <c r="AD41" i="12" s="1"/>
  <c r="AA58" i="12"/>
  <c r="AA35" i="12"/>
  <c r="AD35" i="12" s="1"/>
  <c r="K53" i="11"/>
  <c r="AA53" i="12"/>
  <c r="AA59" i="12"/>
  <c r="AA37" i="12"/>
  <c r="AD37" i="12" s="1"/>
  <c r="AA40" i="12"/>
  <c r="AD40" i="12" s="1"/>
  <c r="AA54" i="12"/>
  <c r="AA51" i="12"/>
  <c r="AA42" i="12"/>
  <c r="AD42" i="12" s="1"/>
  <c r="AA43" i="12"/>
  <c r="AD43" i="12" s="1"/>
  <c r="AA50" i="12"/>
  <c r="AA45" i="12"/>
  <c r="AD45" i="12" s="1"/>
  <c r="AA56" i="12"/>
  <c r="AA36" i="12"/>
  <c r="AD36" i="12" s="1"/>
  <c r="AA52" i="12"/>
  <c r="AA34" i="12"/>
  <c r="AD34" i="12" s="1"/>
  <c r="K53" i="12"/>
  <c r="K51" i="12"/>
  <c r="K57" i="12"/>
  <c r="AA44" i="12"/>
  <c r="AD44" i="12" s="1"/>
  <c r="AA39" i="12"/>
  <c r="AD39" i="12" s="1"/>
  <c r="K55" i="12"/>
  <c r="K59" i="12"/>
  <c r="AA38" i="12"/>
  <c r="AD38" i="12" s="1"/>
  <c r="AA57" i="12"/>
  <c r="AA48" i="12"/>
  <c r="K37" i="12"/>
  <c r="N37" i="12" s="1"/>
  <c r="H20" i="9" s="1"/>
  <c r="AA38" i="11"/>
  <c r="AD38" i="11" s="1"/>
  <c r="AA34" i="11"/>
  <c r="AD34" i="11" s="1"/>
  <c r="AA39" i="11"/>
  <c r="AD39" i="11" s="1"/>
  <c r="AA40" i="11"/>
  <c r="AD40" i="11" s="1"/>
  <c r="AA49" i="11"/>
  <c r="AA52" i="11"/>
  <c r="AA54" i="11"/>
  <c r="AA50" i="11"/>
  <c r="AA36" i="11"/>
  <c r="AD36" i="11" s="1"/>
  <c r="K49" i="11"/>
  <c r="K51" i="11"/>
  <c r="K57" i="11"/>
  <c r="K59" i="11"/>
  <c r="AA51" i="11"/>
  <c r="AA35" i="11"/>
  <c r="AD35" i="11" s="1"/>
  <c r="K55" i="11"/>
  <c r="K37" i="11"/>
  <c r="N37" i="11" s="1"/>
  <c r="H20" i="8" s="1"/>
  <c r="AA37" i="11"/>
  <c r="AD37" i="11" s="1"/>
  <c r="AA48" i="11"/>
  <c r="K41" i="11"/>
  <c r="N41" i="11" s="1"/>
  <c r="L20" i="8" s="1"/>
  <c r="T53" i="11"/>
  <c r="AA53" i="11" s="1"/>
  <c r="AA58" i="10"/>
  <c r="K35" i="10"/>
  <c r="N35" i="10" s="1"/>
  <c r="F20" i="7" s="1"/>
  <c r="K37" i="10"/>
  <c r="N37" i="10" s="1"/>
  <c r="H20" i="7" s="1"/>
  <c r="K49" i="10"/>
  <c r="K45" i="10"/>
  <c r="N45" i="10" s="1"/>
  <c r="P20" i="7" s="1"/>
  <c r="K41" i="10"/>
  <c r="N41" i="10" s="1"/>
  <c r="L20" i="7" s="1"/>
  <c r="K39" i="10"/>
  <c r="N39" i="10" s="1"/>
  <c r="J20" i="7" s="1"/>
  <c r="K53" i="10"/>
  <c r="K55" i="10"/>
  <c r="AA42" i="10"/>
  <c r="AD42" i="10" s="1"/>
  <c r="AA43" i="10"/>
  <c r="AD43" i="10" s="1"/>
  <c r="Y57" i="10"/>
  <c r="AA57" i="10" s="1"/>
  <c r="K39" i="12"/>
  <c r="N39" i="12" s="1"/>
  <c r="J20" i="9" s="1"/>
  <c r="K40" i="11"/>
  <c r="N40" i="11" s="1"/>
  <c r="K20" i="8" s="1"/>
  <c r="H54" i="11"/>
  <c r="K54" i="11" s="1"/>
  <c r="K39" i="11"/>
  <c r="N39" i="11" s="1"/>
  <c r="J20" i="8" s="1"/>
  <c r="AA41" i="10"/>
  <c r="AD41" i="10" s="1"/>
  <c r="Y55" i="10"/>
  <c r="AA55" i="10" s="1"/>
  <c r="AA45" i="10"/>
  <c r="AD45" i="10" s="1"/>
  <c r="Y59" i="10"/>
  <c r="AA59" i="10" s="1"/>
  <c r="AA37" i="10"/>
  <c r="AD37" i="10" s="1"/>
  <c r="W51" i="10"/>
  <c r="AA51" i="10" s="1"/>
  <c r="K35" i="12"/>
  <c r="N35" i="12" s="1"/>
  <c r="F20" i="9" s="1"/>
  <c r="AA43" i="11"/>
  <c r="AD43" i="11" s="1"/>
  <c r="R57" i="11"/>
  <c r="AA57" i="11" s="1"/>
  <c r="K45" i="11"/>
  <c r="N45" i="11" s="1"/>
  <c r="P20" i="8" s="1"/>
  <c r="K36" i="11"/>
  <c r="N36" i="11" s="1"/>
  <c r="G20" i="8" s="1"/>
  <c r="H50" i="11"/>
  <c r="K50" i="11" s="1"/>
  <c r="K35" i="11"/>
  <c r="N35" i="11" s="1"/>
  <c r="F20" i="8" s="1"/>
  <c r="K59" i="10"/>
  <c r="K42" i="11"/>
  <c r="N42" i="11" s="1"/>
  <c r="M20" i="8" s="1"/>
  <c r="H56" i="11"/>
  <c r="K56" i="11" s="1"/>
  <c r="AA42" i="11"/>
  <c r="AD42" i="11" s="1"/>
  <c r="R56" i="11"/>
  <c r="AA56" i="11" s="1"/>
  <c r="K43" i="10"/>
  <c r="N43" i="10" s="1"/>
  <c r="N20" i="7" s="1"/>
  <c r="K57" i="10"/>
  <c r="AA44" i="10"/>
  <c r="AD44" i="10" s="1"/>
  <c r="AA36" i="10"/>
  <c r="AD36" i="10" s="1"/>
  <c r="W50" i="10"/>
  <c r="AA50" i="10" s="1"/>
  <c r="K42" i="12"/>
  <c r="N42" i="12" s="1"/>
  <c r="M20" i="9" s="1"/>
  <c r="H56" i="12"/>
  <c r="K56" i="12" s="1"/>
  <c r="AA45" i="11"/>
  <c r="AD45" i="11" s="1"/>
  <c r="R59" i="11"/>
  <c r="AA59" i="11" s="1"/>
  <c r="K34" i="11"/>
  <c r="H48" i="11"/>
  <c r="K48" i="11" s="1"/>
  <c r="AA41" i="11"/>
  <c r="AD41" i="11" s="1"/>
  <c r="R55" i="11"/>
  <c r="AA55" i="11" s="1"/>
  <c r="B81" i="12"/>
  <c r="AA38" i="10"/>
  <c r="AD38" i="10" s="1"/>
  <c r="W52" i="10"/>
  <c r="AA52" i="10" s="1"/>
  <c r="K38" i="10"/>
  <c r="N38" i="10" s="1"/>
  <c r="I20" i="7" s="1"/>
  <c r="E52" i="10"/>
  <c r="K52" i="10" s="1"/>
  <c r="AA39" i="10"/>
  <c r="AD39" i="10" s="1"/>
  <c r="Y53" i="10"/>
  <c r="AA53" i="10" s="1"/>
  <c r="K38" i="12"/>
  <c r="N38" i="12" s="1"/>
  <c r="I20" i="9" s="1"/>
  <c r="H52" i="12"/>
  <c r="K52" i="12" s="1"/>
  <c r="K44" i="12"/>
  <c r="N44" i="12" s="1"/>
  <c r="O20" i="9" s="1"/>
  <c r="H58" i="12"/>
  <c r="K58" i="12" s="1"/>
  <c r="K38" i="11"/>
  <c r="N38" i="11" s="1"/>
  <c r="I20" i="8" s="1"/>
  <c r="H52" i="11"/>
  <c r="K52" i="11" s="1"/>
  <c r="K44" i="11"/>
  <c r="N44" i="11" s="1"/>
  <c r="O20" i="8" s="1"/>
  <c r="H58" i="11"/>
  <c r="K58" i="11" s="1"/>
  <c r="Y56" i="10"/>
  <c r="AA56" i="10" s="1"/>
  <c r="K40" i="10"/>
  <c r="N40" i="10" s="1"/>
  <c r="K20" i="7" s="1"/>
  <c r="E54" i="10"/>
  <c r="K54" i="10" s="1"/>
  <c r="AA34" i="10"/>
  <c r="W48" i="10"/>
  <c r="AA48" i="10" s="1"/>
  <c r="AA40" i="10"/>
  <c r="AD40" i="10" s="1"/>
  <c r="R54" i="10"/>
  <c r="AA54" i="10" s="1"/>
  <c r="K34" i="10"/>
  <c r="E48" i="10"/>
  <c r="K48" i="10" s="1"/>
  <c r="K49" i="12"/>
  <c r="K34" i="12"/>
  <c r="H48" i="12"/>
  <c r="K48" i="12" s="1"/>
  <c r="K40" i="12"/>
  <c r="N40" i="12" s="1"/>
  <c r="K20" i="9" s="1"/>
  <c r="H54" i="12"/>
  <c r="K54" i="12" s="1"/>
  <c r="AA35" i="10"/>
  <c r="AD35" i="10" s="1"/>
  <c r="W49" i="10"/>
  <c r="AA49" i="10" s="1"/>
  <c r="K36" i="10"/>
  <c r="N36" i="10" s="1"/>
  <c r="G20" i="7" s="1"/>
  <c r="E50" i="10"/>
  <c r="K50" i="10" s="1"/>
  <c r="K42" i="10"/>
  <c r="N42" i="10" s="1"/>
  <c r="M20" i="7" s="1"/>
  <c r="E56" i="10"/>
  <c r="K56" i="10" s="1"/>
  <c r="K51" i="10"/>
  <c r="K45" i="12"/>
  <c r="N45" i="12" s="1"/>
  <c r="P20" i="9" s="1"/>
  <c r="K36" i="12"/>
  <c r="N36" i="12" s="1"/>
  <c r="G20" i="9" s="1"/>
  <c r="H50" i="12"/>
  <c r="K50" i="12" s="1"/>
  <c r="K43" i="12"/>
  <c r="N43" i="12" s="1"/>
  <c r="N20" i="9" s="1"/>
  <c r="K44" i="10"/>
  <c r="N44" i="10" s="1"/>
  <c r="O20" i="7" s="1"/>
  <c r="E58" i="10"/>
  <c r="K58" i="10" s="1"/>
  <c r="AA44" i="11"/>
  <c r="AD44" i="11" s="1"/>
  <c r="R58" i="11"/>
  <c r="AA58" i="11" s="1"/>
  <c r="K43" i="11"/>
  <c r="N43" i="11" s="1"/>
  <c r="N20" i="8" s="1"/>
  <c r="K41" i="12"/>
  <c r="N41" i="12" s="1"/>
  <c r="L20" i="9" s="1"/>
  <c r="M21" i="14" l="1"/>
  <c r="L22" i="5" s="1"/>
  <c r="O21" i="14"/>
  <c r="N22" i="5" s="1"/>
  <c r="I21" i="14"/>
  <c r="H22" i="5" s="1"/>
  <c r="F21" i="14"/>
  <c r="E22" i="5" s="1"/>
  <c r="K21" i="14"/>
  <c r="J22" i="5" s="1"/>
  <c r="N21" i="14"/>
  <c r="M22" i="5" s="1"/>
  <c r="J21" i="14"/>
  <c r="I22" i="5" s="1"/>
  <c r="H21" i="14"/>
  <c r="G22" i="5" s="1"/>
  <c r="G21" i="14"/>
  <c r="F22" i="5" s="1"/>
  <c r="L21" i="14"/>
  <c r="K22" i="5" s="1"/>
  <c r="P21" i="14"/>
  <c r="O22" i="5" s="1"/>
  <c r="AB34" i="12"/>
  <c r="AB44" i="12"/>
  <c r="AB41" i="12"/>
  <c r="AB37" i="12"/>
  <c r="AB39" i="12"/>
  <c r="AB36" i="12"/>
  <c r="AB42" i="12"/>
  <c r="AB35" i="12"/>
  <c r="AB40" i="12"/>
  <c r="AB43" i="12"/>
  <c r="R61" i="12"/>
  <c r="R68" i="12" s="1"/>
  <c r="AB38" i="12"/>
  <c r="AB45" i="12"/>
  <c r="AB36" i="11"/>
  <c r="AB43" i="11"/>
  <c r="AB38" i="11"/>
  <c r="AB40" i="11"/>
  <c r="AB34" i="11"/>
  <c r="AB41" i="11"/>
  <c r="R61" i="11"/>
  <c r="R70" i="11" s="1"/>
  <c r="AB35" i="11"/>
  <c r="AB42" i="11"/>
  <c r="AB37" i="11"/>
  <c r="AB39" i="11"/>
  <c r="AB44" i="11"/>
  <c r="AB45" i="11"/>
  <c r="L35" i="10"/>
  <c r="L39" i="10"/>
  <c r="L34" i="10"/>
  <c r="L42" i="10"/>
  <c r="L45" i="10"/>
  <c r="L40" i="10"/>
  <c r="L43" i="10"/>
  <c r="B61" i="10"/>
  <c r="B73" i="10" s="1"/>
  <c r="L36" i="10"/>
  <c r="L44" i="10"/>
  <c r="L37" i="10"/>
  <c r="L41" i="10"/>
  <c r="AB40" i="10"/>
  <c r="AB41" i="10"/>
  <c r="AB34" i="10"/>
  <c r="AB35" i="10"/>
  <c r="AB43" i="10"/>
  <c r="AB36" i="10"/>
  <c r="AB44" i="10"/>
  <c r="AB38" i="10"/>
  <c r="AD34" i="10"/>
  <c r="AB42" i="10"/>
  <c r="AB37" i="10"/>
  <c r="AB39" i="10"/>
  <c r="R61" i="10"/>
  <c r="AB45" i="10"/>
  <c r="L38" i="11"/>
  <c r="N34" i="11"/>
  <c r="E20" i="8" s="1"/>
  <c r="L39" i="11"/>
  <c r="L40" i="11"/>
  <c r="B61" i="11"/>
  <c r="L41" i="11"/>
  <c r="L43" i="11"/>
  <c r="L34" i="11"/>
  <c r="L42" i="11"/>
  <c r="L36" i="11"/>
  <c r="L44" i="11"/>
  <c r="L37" i="11"/>
  <c r="L45" i="11"/>
  <c r="L35" i="11"/>
  <c r="L40" i="12"/>
  <c r="B61" i="12"/>
  <c r="L41" i="12"/>
  <c r="L34" i="12"/>
  <c r="L42" i="12"/>
  <c r="L35" i="12"/>
  <c r="L43" i="12"/>
  <c r="L37" i="12"/>
  <c r="L36" i="12"/>
  <c r="L44" i="12"/>
  <c r="L38" i="12"/>
  <c r="N34" i="12"/>
  <c r="E20" i="9" s="1"/>
  <c r="L39" i="12"/>
  <c r="L45" i="12"/>
  <c r="N34" i="10"/>
  <c r="E20" i="7" s="1"/>
  <c r="L38" i="10"/>
  <c r="R70" i="12" l="1"/>
  <c r="R74" i="12"/>
  <c r="R73" i="12"/>
  <c r="R69" i="12"/>
  <c r="R75" i="12"/>
  <c r="R71" i="12"/>
  <c r="R66" i="12"/>
  <c r="R65" i="12"/>
  <c r="R72" i="12"/>
  <c r="R67" i="12"/>
  <c r="E21" i="14"/>
  <c r="D22" i="5" s="1"/>
  <c r="R64" i="12"/>
  <c r="R72" i="11"/>
  <c r="R68" i="11"/>
  <c r="R64" i="11"/>
  <c r="R66" i="11"/>
  <c r="R71" i="11"/>
  <c r="R73" i="11"/>
  <c r="R67" i="11"/>
  <c r="R74" i="11"/>
  <c r="R75" i="11"/>
  <c r="R69" i="11"/>
  <c r="R65" i="11"/>
  <c r="B65" i="10"/>
  <c r="B64" i="10"/>
  <c r="B71" i="10"/>
  <c r="B69" i="10"/>
  <c r="B74" i="10"/>
  <c r="B75" i="10"/>
  <c r="B70" i="10"/>
  <c r="B67" i="10"/>
  <c r="B72" i="10"/>
  <c r="B66" i="10"/>
  <c r="B68" i="10"/>
  <c r="B66" i="12"/>
  <c r="B74" i="12"/>
  <c r="B67" i="12"/>
  <c r="B65" i="12"/>
  <c r="B71" i="12"/>
  <c r="B69" i="12"/>
  <c r="B75" i="12"/>
  <c r="B73" i="12"/>
  <c r="B72" i="12"/>
  <c r="B64" i="12"/>
  <c r="B70" i="12"/>
  <c r="B68" i="12"/>
  <c r="R66" i="10"/>
  <c r="R75" i="10"/>
  <c r="R73" i="10"/>
  <c r="R70" i="10"/>
  <c r="R72" i="10"/>
  <c r="R71" i="10"/>
  <c r="R64" i="10"/>
  <c r="R74" i="10"/>
  <c r="R68" i="10"/>
  <c r="R69" i="10"/>
  <c r="R65" i="10"/>
  <c r="R67" i="10"/>
  <c r="B66" i="11"/>
  <c r="B64" i="11"/>
  <c r="B73" i="11"/>
  <c r="B68" i="11"/>
  <c r="B72" i="11"/>
  <c r="B70" i="11"/>
  <c r="B74" i="11"/>
  <c r="B65" i="11"/>
  <c r="B67" i="11"/>
  <c r="B71" i="11"/>
  <c r="B69" i="11"/>
  <c r="B75" i="11"/>
  <c r="R76" i="12" l="1"/>
  <c r="R78" i="12"/>
  <c r="R82" i="12" s="1"/>
  <c r="R84" i="12" s="1"/>
  <c r="R76" i="11"/>
  <c r="R78" i="11"/>
  <c r="R82" i="11" s="1"/>
  <c r="R84" i="11" s="1"/>
  <c r="B78" i="10"/>
  <c r="B82" i="10" s="1"/>
  <c r="B84" i="10" s="1"/>
  <c r="B76" i="10"/>
  <c r="R76" i="10"/>
  <c r="R78" i="10"/>
  <c r="R82" i="10" s="1"/>
  <c r="R84" i="10" s="1"/>
  <c r="B78" i="11"/>
  <c r="B82" i="11" s="1"/>
  <c r="B84" i="11" s="1"/>
  <c r="B76" i="11"/>
  <c r="B76" i="12"/>
  <c r="B78" i="12"/>
  <c r="B82" i="12" s="1"/>
  <c r="B84" i="12" s="1"/>
  <c r="E21" i="7"/>
  <c r="E21" i="8" l="1"/>
  <c r="E26" i="8"/>
  <c r="E26" i="9"/>
  <c r="E26" i="7"/>
  <c r="E27" i="14" l="1"/>
  <c r="D27" i="5" s="1"/>
  <c r="E21" i="9"/>
  <c r="E22" i="14" s="1"/>
  <c r="D23" i="5" s="1"/>
  <c r="L18" i="7" l="1"/>
  <c r="M18" i="7"/>
  <c r="F18" i="7"/>
  <c r="G18" i="7"/>
  <c r="I18" i="7"/>
  <c r="H18" i="7"/>
  <c r="P18" i="7"/>
  <c r="E18" i="7"/>
  <c r="J18" i="7"/>
  <c r="K18" i="7"/>
  <c r="O18" i="7" l="1"/>
  <c r="N18" i="7"/>
  <c r="G18" i="9"/>
  <c r="O18" i="9"/>
  <c r="H18" i="9"/>
  <c r="I18" i="9"/>
  <c r="E18" i="9"/>
  <c r="M18" i="9" l="1"/>
  <c r="K18" i="9"/>
  <c r="N18" i="9"/>
  <c r="L18" i="9"/>
  <c r="F18" i="9"/>
  <c r="J18" i="9"/>
  <c r="P18" i="9"/>
  <c r="P25" i="7"/>
  <c r="M25" i="7"/>
  <c r="F25" i="7"/>
  <c r="H25" i="7"/>
  <c r="O25" i="7"/>
  <c r="G25" i="7"/>
  <c r="K25" i="7"/>
  <c r="N25" i="7"/>
  <c r="L25" i="7"/>
  <c r="J25" i="7"/>
  <c r="I25" i="7"/>
  <c r="P18" i="8"/>
  <c r="I18" i="8"/>
  <c r="E18" i="8"/>
  <c r="J18" i="8"/>
  <c r="M18" i="8"/>
  <c r="O18" i="8"/>
  <c r="F18" i="8"/>
  <c r="E25" i="7"/>
  <c r="P25" i="9"/>
  <c r="G25" i="9"/>
  <c r="O25" i="9"/>
  <c r="J25" i="9"/>
  <c r="K25" i="9"/>
  <c r="L25" i="9"/>
  <c r="N18" i="8" l="1"/>
  <c r="G18" i="8"/>
  <c r="K18" i="8"/>
  <c r="L18" i="8"/>
  <c r="H18" i="8"/>
  <c r="E25" i="9"/>
  <c r="P25" i="8"/>
  <c r="P26" i="14" s="1"/>
  <c r="O26" i="5" s="1"/>
  <c r="M25" i="9"/>
  <c r="N25" i="9"/>
  <c r="I25" i="9"/>
  <c r="H25" i="9"/>
  <c r="F25" i="9"/>
  <c r="L25" i="8"/>
  <c r="L26" i="14" s="1"/>
  <c r="M25" i="8"/>
  <c r="G25" i="8"/>
  <c r="G26" i="14" s="1"/>
  <c r="F26" i="5" s="1"/>
  <c r="N25" i="8"/>
  <c r="J25" i="8"/>
  <c r="J26" i="14" s="1"/>
  <c r="O25" i="8"/>
  <c r="O26" i="14" s="1"/>
  <c r="F25" i="8"/>
  <c r="I25" i="8"/>
  <c r="K25" i="8"/>
  <c r="K26" i="14" s="1"/>
  <c r="I26" i="14" l="1"/>
  <c r="H26" i="15" s="1"/>
  <c r="N26" i="14"/>
  <c r="M26" i="5" s="1"/>
  <c r="F26" i="14"/>
  <c r="E26" i="5" s="1"/>
  <c r="K26" i="15"/>
  <c r="K26" i="5"/>
  <c r="J26" i="5"/>
  <c r="J26" i="15"/>
  <c r="N26" i="15"/>
  <c r="N26" i="5"/>
  <c r="I26" i="5"/>
  <c r="I26" i="15"/>
  <c r="O26" i="15"/>
  <c r="F26" i="15"/>
  <c r="M26" i="14"/>
  <c r="E25" i="8"/>
  <c r="E26" i="14" s="1"/>
  <c r="H25" i="8"/>
  <c r="H26" i="14" s="1"/>
  <c r="H26" i="5" l="1"/>
  <c r="M26" i="15"/>
  <c r="E26" i="15"/>
  <c r="G26" i="15"/>
  <c r="G26" i="5"/>
  <c r="L26" i="5"/>
  <c r="L26" i="15"/>
  <c r="D26" i="5"/>
  <c r="D26"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BCB85832-77EC-490E-A54C-AEF650025D64}">
      <text>
        <r>
          <rPr>
            <sz val="11"/>
            <color indexed="81"/>
            <rFont val="Meiryo UI"/>
            <family val="3"/>
            <charset val="128"/>
          </rPr>
          <t>ファイル名：
【2031】再エネ各月年間調整係数算定.ver2.xlsm
データ引用箇所：
　「年間」ワークシート
　「必要供給力」に記載の値（AE49～AM60）
ファイル保管場所：
\\172.18.25.72\容量市場_長期市場\10_システム・ツール\参加登録\期待容量等算定諸元一覧_更新版\作業中\調整係数（供給信頼度評価T⇒）</t>
        </r>
      </text>
    </comment>
    <comment ref="A17" authorId="0" shapeId="0" xr:uid="{14CDBA7E-92A9-4A1E-8149-4C8B08046B32}">
      <text>
        <r>
          <rPr>
            <sz val="11"/>
            <color indexed="81"/>
            <rFont val="Meiryo UI"/>
            <family val="3"/>
            <charset val="128"/>
          </rPr>
          <t>ファイル名：
【2031】再エネ各月年間調整係数算定.ver2.xlsm
データ引用箇所：
　「年間」ワークシート
　「Cace_No 1」の年間設備量の値（AC4）
※考え方※
再エネの安定電源代替価値を、調整係数として表現している。
このため、再エネ全なし（Cace_No 1）の年間設備量を基準に、再エネが入ることで減少する年間設備量（安定電源）と、入れた再エネ量の比率から、調整係数を求める。
（減少する安定電源量と、入れた変動電源量が１：１なら、調整係数は100%）
ファイル保管場所：
\\172.18.25.72\容量市場_長期市場\10_システム・ツール\参加登録\期待容量等算定諸元一覧_更新版\作業中\調整係数（供給信頼度評価T⇒）</t>
        </r>
      </text>
    </comment>
    <comment ref="A19" authorId="0" shapeId="0" xr:uid="{C0235830-5DCE-48DB-AA00-27D34FDD13C8}">
      <text>
        <r>
          <rPr>
            <sz val="11"/>
            <color indexed="81"/>
            <rFont val="Meiryo UI"/>
            <family val="3"/>
            <charset val="128"/>
          </rPr>
          <t>ファイル名：
【2031】再エネ各月年間調整係数算定.ver2.xlsm
データ引用箇所：
　「各月％」ワークシート
　「太陽光」に記載の値（C4～N12）を行列入れ替え
ファイル保管場所：
\\172.18.25.72\容量市場_長期市場\10_システム・ツール\参加登録\期待容量等算定諸元一覧_更新版\作業中\調整係数（供給信頼度評価T⇒）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9" authorId="0" shapeId="0" xr:uid="{D93C02AB-8A4F-44DB-B610-19E532B5E806}">
      <text>
        <r>
          <rPr>
            <sz val="11"/>
            <color indexed="81"/>
            <rFont val="Meiryo UI"/>
            <family val="3"/>
            <charset val="128"/>
          </rPr>
          <t>ファイル名：
【2031】再エネ各月年間調整係数算定.ver2.xlsm
データ引用箇所：
　「各月％」ワークシート
　「風力」に記載の値（C17～N25）を行列入れ替え
ファイル保管場所：
\\172.18.25.72\容量市場_長期市場\10_システム・ツール\参加登録\期待容量等算定諸元一覧_更新版\作業中\調整係数（供給信頼度評価T⇒）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9" authorId="0" shapeId="0" xr:uid="{CB0E0BCE-EDED-45C2-9DCE-799E33575B72}">
      <text>
        <r>
          <rPr>
            <sz val="11"/>
            <color indexed="81"/>
            <rFont val="Meiryo UI"/>
            <family val="3"/>
            <charset val="128"/>
          </rPr>
          <t>ファイル名：
【2031】再エネ各月年間調整係数算定.ver2.xlsm
データ引用箇所：
　「各月％」ワークシート
　「水力」に記載の値（C30～N38）を行列入れ替え
ファイル保管場所：
\\172.18.25.72\容量市場_長期市場\10_システム・ツール\参加登録\期待容量等算定諸元一覧_更新版\作業中\調整係数（供給信頼度評価T⇒）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BFEE47F4-F15B-4002-9C8B-AF11F63DDF49}">
      <text>
        <r>
          <rPr>
            <sz val="9"/>
            <color indexed="81"/>
            <rFont val="Meiryo UI"/>
            <family val="3"/>
            <charset val="128"/>
          </rPr>
          <t>ファイル名：
【2027メイン】揚水調整係数まとめ.xlsm
データ引用箇所：
　「北海道」～「九州」ワークシート
　「③年間調整係数の算出」に記載の値（C20～N39）
ファイル保管場所：
\\hn2nasf01a\容量市場\19_ツール\需要曲線作成要領\01_需要曲線作成要領\2027\EUE見直しあり\調整係数\03 揚水kW価値\03 調整係数算出</t>
        </r>
      </text>
    </comment>
  </commentList>
</comments>
</file>

<file path=xl/sharedStrings.xml><?xml version="1.0" encoding="utf-8"?>
<sst xmlns="http://schemas.openxmlformats.org/spreadsheetml/2006/main" count="1051" uniqueCount="172">
  <si>
    <t>エリア</t>
    <phoneticPr fontId="1"/>
  </si>
  <si>
    <t>北海道</t>
    <rPh sb="0" eb="3">
      <t>ホッカイドウ</t>
    </rPh>
    <phoneticPr fontId="1"/>
  </si>
  <si>
    <t>東北</t>
    <rPh sb="0" eb="2">
      <t>トウホク</t>
    </rPh>
    <phoneticPr fontId="1"/>
  </si>
  <si>
    <t>東京</t>
    <rPh sb="0" eb="2">
      <t>トウキョウ</t>
    </rPh>
    <phoneticPr fontId="1"/>
  </si>
  <si>
    <t>中部</t>
    <rPh sb="0" eb="2">
      <t>チュウブ</t>
    </rPh>
    <phoneticPr fontId="1"/>
  </si>
  <si>
    <t>北陸</t>
    <rPh sb="0" eb="2">
      <t>ホクリク</t>
    </rPh>
    <phoneticPr fontId="1"/>
  </si>
  <si>
    <t>関西</t>
    <rPh sb="0" eb="2">
      <t>カンサイ</t>
    </rPh>
    <phoneticPr fontId="1"/>
  </si>
  <si>
    <t>中国</t>
    <rPh sb="0" eb="2">
      <t>チュウゴク</t>
    </rPh>
    <phoneticPr fontId="1"/>
  </si>
  <si>
    <t>四国</t>
    <rPh sb="0" eb="2">
      <t>シコク</t>
    </rPh>
    <phoneticPr fontId="1"/>
  </si>
  <si>
    <t>九州</t>
    <rPh sb="0" eb="2">
      <t>キュウシュウ</t>
    </rPh>
    <phoneticPr fontId="1"/>
  </si>
  <si>
    <t>新設</t>
    <rPh sb="0" eb="2">
      <t>シンセツ</t>
    </rPh>
    <phoneticPr fontId="1"/>
  </si>
  <si>
    <t>リプレース</t>
    <phoneticPr fontId="1"/>
  </si>
  <si>
    <t>項目</t>
  </si>
  <si>
    <t>事業者入力</t>
  </si>
  <si>
    <t>単位</t>
  </si>
  <si>
    <t>電源等識別番号</t>
  </si>
  <si>
    <t>容量を提供する
電源等の区分</t>
  </si>
  <si>
    <t>エリア名</t>
  </si>
  <si>
    <t>kW</t>
  </si>
  <si>
    <t>4月</t>
  </si>
  <si>
    <t>5月</t>
  </si>
  <si>
    <t>6月</t>
  </si>
  <si>
    <t>7月</t>
  </si>
  <si>
    <t>8月</t>
  </si>
  <si>
    <t>9月</t>
  </si>
  <si>
    <t>10月</t>
  </si>
  <si>
    <t>11月</t>
  </si>
  <si>
    <t>12月</t>
  </si>
  <si>
    <t>1月</t>
  </si>
  <si>
    <t>2月</t>
  </si>
  <si>
    <t>3月</t>
  </si>
  <si>
    <t>期待容量</t>
  </si>
  <si>
    <t>提供する各月の供給力</t>
  </si>
  <si>
    <t>応札容量</t>
  </si>
  <si>
    <t>入力箇所(期待容量登録時)</t>
    <rPh sb="5" eb="7">
      <t>キタイ</t>
    </rPh>
    <rPh sb="7" eb="9">
      <t>ヨウリョウ</t>
    </rPh>
    <rPh sb="9" eb="11">
      <t>トウロク</t>
    </rPh>
    <rPh sb="11" eb="12">
      <t>ジ</t>
    </rPh>
    <phoneticPr fontId="1"/>
  </si>
  <si>
    <t>追加入力箇所(応札容量登録時)</t>
    <rPh sb="0" eb="2">
      <t>ツイカ</t>
    </rPh>
    <rPh sb="7" eb="9">
      <t>オウサツ</t>
    </rPh>
    <rPh sb="9" eb="11">
      <t>ヨウリョウ</t>
    </rPh>
    <rPh sb="11" eb="13">
      <t>トウロク</t>
    </rPh>
    <rPh sb="13" eb="14">
      <t>ジ</t>
    </rPh>
    <phoneticPr fontId="1"/>
  </si>
  <si>
    <t>エラー時</t>
    <rPh sb="3" eb="4">
      <t>ジ</t>
    </rPh>
    <phoneticPr fontId="1"/>
  </si>
  <si>
    <t>&lt;会社名&gt;</t>
    <rPh sb="1" eb="4">
      <t>カイシャメイ</t>
    </rPh>
    <phoneticPr fontId="1"/>
  </si>
  <si>
    <t>太陽光</t>
  </si>
  <si>
    <t>風力</t>
  </si>
  <si>
    <t>電源種</t>
    <rPh sb="0" eb="2">
      <t>デンゲン</t>
    </rPh>
    <rPh sb="2" eb="3">
      <t>シュ</t>
    </rPh>
    <phoneticPr fontId="1"/>
  </si>
  <si>
    <t>（記載要領）</t>
    <rPh sb="1" eb="3">
      <t>キサイ</t>
    </rPh>
    <rPh sb="3" eb="5">
      <t>ヨウリョウ</t>
    </rPh>
    <phoneticPr fontId="1"/>
  </si>
  <si>
    <r>
      <t>・電源等識別番号については、電源等情報</t>
    </r>
    <r>
      <rPr>
        <sz val="11"/>
        <color theme="1"/>
        <rFont val="Meiryo UI"/>
        <family val="3"/>
        <charset val="128"/>
      </rPr>
      <t>に登録した後に、容量市場システムで付番された番号を記載して下さい。</t>
    </r>
    <phoneticPr fontId="1"/>
  </si>
  <si>
    <r>
      <t>・期待容量については、自動計算されます。　※</t>
    </r>
    <r>
      <rPr>
        <u/>
        <sz val="11"/>
        <color theme="1"/>
        <rFont val="Meiryo UI"/>
        <family val="3"/>
        <charset val="128"/>
      </rPr>
      <t>この値が容量オークションに応札する際の応札容量の上限値になります。</t>
    </r>
    <phoneticPr fontId="1"/>
  </si>
  <si>
    <t>対象電源種</t>
    <rPh sb="0" eb="2">
      <t>タイショウ</t>
    </rPh>
    <rPh sb="2" eb="4">
      <t>デンゲン</t>
    </rPh>
    <rPh sb="4" eb="5">
      <t>シュ</t>
    </rPh>
    <phoneticPr fontId="1"/>
  </si>
  <si>
    <t>水力（流込式）</t>
  </si>
  <si>
    <t>【新設・リプレース】：太陽光,風力,水力（流込式）</t>
    <phoneticPr fontId="1"/>
  </si>
  <si>
    <t>新設/リプレース</t>
    <rPh sb="0" eb="2">
      <t>シンセツ</t>
    </rPh>
    <phoneticPr fontId="1"/>
  </si>
  <si>
    <t>送電可能電力</t>
    <rPh sb="0" eb="6">
      <t>ソウデンカノウデンリョク</t>
    </rPh>
    <phoneticPr fontId="1"/>
  </si>
  <si>
    <t>調整係数</t>
    <rPh sb="0" eb="2">
      <t>チョウセイ</t>
    </rPh>
    <rPh sb="2" eb="4">
      <t>ケイスウ</t>
    </rPh>
    <phoneticPr fontId="1"/>
  </si>
  <si>
    <t>%</t>
    <phoneticPr fontId="1"/>
  </si>
  <si>
    <t>・調整係数については、自動計算されます。</t>
    <phoneticPr fontId="1"/>
  </si>
  <si>
    <t>変動電源</t>
    <rPh sb="0" eb="2">
      <t>ヘンドウ</t>
    </rPh>
    <rPh sb="2" eb="4">
      <t>デンゲン</t>
    </rPh>
    <phoneticPr fontId="1"/>
  </si>
  <si>
    <t>1．以下の項目については、期待容量の登録期間中(2023/12/1～12/12)に容量市場システムに登録して下さい。</t>
    <phoneticPr fontId="1"/>
  </si>
  <si>
    <t>2．以下の項目については、応札容量算定に用いた期待容量等算定諸元一覧登録受付期間中(2024/1/31～2/7)に容量市場システムに登録して下さい。</t>
    <rPh sb="40" eb="41">
      <t>チュウ</t>
    </rPh>
    <phoneticPr fontId="1"/>
  </si>
  <si>
    <t>リプレース水力</t>
    <rPh sb="5" eb="7">
      <t>スイリョク</t>
    </rPh>
    <phoneticPr fontId="1"/>
  </si>
  <si>
    <t>水車および発電機、変圧器、遮断器その他の電気設備の全部並びに水圧管路の全部若しくは一部のみを新設し、又は更新するもの</t>
    <phoneticPr fontId="1"/>
  </si>
  <si>
    <t>設備容量（送電端）</t>
    <rPh sb="0" eb="4">
      <t>セツビヨウリョウ</t>
    </rPh>
    <rPh sb="5" eb="8">
      <t>ソウデンタン</t>
    </rPh>
    <phoneticPr fontId="1"/>
  </si>
  <si>
    <t>・容量を提供する電源等の区分については、変動電源で固定です。</t>
    <rPh sb="20" eb="22">
      <t>ヘンドウ</t>
    </rPh>
    <rPh sb="22" eb="24">
      <t>デンゲン</t>
    </rPh>
    <rPh sb="25" eb="27">
      <t>コテイ</t>
    </rPh>
    <phoneticPr fontId="1"/>
  </si>
  <si>
    <t>・発電方式の区分については、電源等情報に登録した区分を記載して下さい。</t>
    <phoneticPr fontId="1"/>
  </si>
  <si>
    <t>・エリア名については、電源等情報に登録した「エリア名」を記載して下さい。</t>
    <phoneticPr fontId="1"/>
  </si>
  <si>
    <t>リプレースに係る補足情報</t>
    <rPh sb="6" eb="7">
      <t>カカ</t>
    </rPh>
    <rPh sb="8" eb="12">
      <t>ホソクジョウホウ</t>
    </rPh>
    <phoneticPr fontId="1"/>
  </si>
  <si>
    <t>本オークションに参加可能な設備容量
(送電端)</t>
    <rPh sb="0" eb="1">
      <t>ホン</t>
    </rPh>
    <rPh sb="8" eb="12">
      <t>サンカカノウ</t>
    </rPh>
    <rPh sb="13" eb="17">
      <t>セツビヨウリョウ</t>
    </rPh>
    <rPh sb="19" eb="22">
      <t>ソウデンタン</t>
    </rPh>
    <phoneticPr fontId="1"/>
  </si>
  <si>
    <t>・本オークションに参加可能な設備容量(送電端)については、電源等情報登録様式に記載した値として下さい。</t>
    <rPh sb="34" eb="38">
      <t>トウロクヨウシキ</t>
    </rPh>
    <rPh sb="39" eb="41">
      <t>キサイ</t>
    </rPh>
    <rPh sb="43" eb="44">
      <t>アタイ</t>
    </rPh>
    <phoneticPr fontId="1"/>
  </si>
  <si>
    <t>入力(水力)</t>
    <rPh sb="3" eb="5">
      <t>スイリョク</t>
    </rPh>
    <phoneticPr fontId="1"/>
  </si>
  <si>
    <t>入力(風力)</t>
    <rPh sb="3" eb="5">
      <t>フウリョク</t>
    </rPh>
    <phoneticPr fontId="1"/>
  </si>
  <si>
    <t>入力(太陽光)</t>
    <rPh sb="3" eb="6">
      <t>タイヨウコウ</t>
    </rPh>
    <phoneticPr fontId="1"/>
  </si>
  <si>
    <t>合計</t>
    <rPh sb="0" eb="2">
      <t>ゴウケイ</t>
    </rPh>
    <phoneticPr fontId="1"/>
  </si>
  <si>
    <t>記載例(水力)</t>
    <rPh sb="0" eb="2">
      <t>キサイ</t>
    </rPh>
    <rPh sb="2" eb="3">
      <t>レイ</t>
    </rPh>
    <rPh sb="4" eb="6">
      <t>スイリョク</t>
    </rPh>
    <phoneticPr fontId="1"/>
  </si>
  <si>
    <t>記載例(風力)</t>
    <rPh sb="0" eb="2">
      <t>キサイ</t>
    </rPh>
    <rPh sb="2" eb="3">
      <t>レイ</t>
    </rPh>
    <rPh sb="4" eb="6">
      <t>フウリョク</t>
    </rPh>
    <phoneticPr fontId="1"/>
  </si>
  <si>
    <t>記載例(太陽光)</t>
    <rPh sb="0" eb="2">
      <t>キサイ</t>
    </rPh>
    <rPh sb="2" eb="3">
      <t>レイ</t>
    </rPh>
    <rPh sb="4" eb="7">
      <t>タイヨウコウ</t>
    </rPh>
    <phoneticPr fontId="1"/>
  </si>
  <si>
    <t>記載例(合計)</t>
    <rPh sb="0" eb="2">
      <t>キサイ</t>
    </rPh>
    <rPh sb="2" eb="3">
      <t>レイ</t>
    </rPh>
    <rPh sb="4" eb="6">
      <t>ゴウケイ</t>
    </rPh>
    <phoneticPr fontId="1"/>
  </si>
  <si>
    <r>
      <t>また、以下のシートの注釈を修正する必要があるので注意(現状、変更すべき箇所は</t>
    </r>
    <r>
      <rPr>
        <b/>
        <sz val="11"/>
        <color rgb="FFFF0000"/>
        <rFont val="Meiryo UI"/>
        <family val="3"/>
        <charset val="128"/>
      </rPr>
      <t>朱太字</t>
    </r>
    <r>
      <rPr>
        <sz val="11"/>
        <color theme="1"/>
        <rFont val="Meiryo UI"/>
        <family val="3"/>
        <charset val="128"/>
      </rPr>
      <t>としている)</t>
    </r>
    <rPh sb="3" eb="5">
      <t>イカ</t>
    </rPh>
    <rPh sb="10" eb="12">
      <t>チュウシャク</t>
    </rPh>
    <rPh sb="13" eb="15">
      <t>シュウセイ</t>
    </rPh>
    <rPh sb="17" eb="19">
      <t>ヒツヨウ</t>
    </rPh>
    <rPh sb="24" eb="26">
      <t>チュウイ</t>
    </rPh>
    <rPh sb="27" eb="29">
      <t>ゲンジョウ</t>
    </rPh>
    <rPh sb="30" eb="32">
      <t>ヘンコウ</t>
    </rPh>
    <rPh sb="35" eb="37">
      <t>カショ</t>
    </rPh>
    <rPh sb="38" eb="39">
      <t>シュ</t>
    </rPh>
    <rPh sb="39" eb="41">
      <t>フトジ</t>
    </rPh>
    <phoneticPr fontId="1"/>
  </si>
  <si>
    <t>計算用(水力)</t>
    <rPh sb="4" eb="6">
      <t>スイリョク</t>
    </rPh>
    <phoneticPr fontId="1"/>
  </si>
  <si>
    <t>計算用(風力)</t>
    <rPh sb="4" eb="6">
      <t>フウリョク</t>
    </rPh>
    <phoneticPr fontId="1"/>
  </si>
  <si>
    <t>　　</t>
    <phoneticPr fontId="1"/>
  </si>
  <si>
    <t>計算用(太陽光)</t>
    <rPh sb="4" eb="7">
      <t>タイヨウコウ</t>
    </rPh>
    <phoneticPr fontId="1"/>
  </si>
  <si>
    <t>年度更新時に数値をアップデートする必要があるのは、以下の3シート</t>
    <rPh sb="0" eb="2">
      <t>ネンド</t>
    </rPh>
    <rPh sb="2" eb="4">
      <t>コウシン</t>
    </rPh>
    <rPh sb="4" eb="5">
      <t>ジ</t>
    </rPh>
    <rPh sb="6" eb="8">
      <t>スウチ</t>
    </rPh>
    <rPh sb="17" eb="19">
      <t>ヒツヨウ</t>
    </rPh>
    <rPh sb="25" eb="27">
      <t>イカ</t>
    </rPh>
    <phoneticPr fontId="1"/>
  </si>
  <si>
    <t>kW</t>
    <phoneticPr fontId="1"/>
  </si>
  <si>
    <t>応札容量</t>
    <rPh sb="0" eb="2">
      <t>オウサツ</t>
    </rPh>
    <rPh sb="2" eb="4">
      <t>ヨウリョウ</t>
    </rPh>
    <phoneticPr fontId="1"/>
  </si>
  <si>
    <t>4月</t>
    <rPh sb="1" eb="2">
      <t>ガツ</t>
    </rPh>
    <phoneticPr fontId="1"/>
  </si>
  <si>
    <t>(参考)
アセスメント対象容量</t>
    <rPh sb="1" eb="3">
      <t>サンコウ</t>
    </rPh>
    <rPh sb="11" eb="13">
      <t>タイショウ</t>
    </rPh>
    <rPh sb="13" eb="15">
      <t>ヨウリョウ</t>
    </rPh>
    <phoneticPr fontId="1"/>
  </si>
  <si>
    <t>提供できる各月の
送電可能電力</t>
    <rPh sb="0" eb="2">
      <t>テイキョウ</t>
    </rPh>
    <rPh sb="5" eb="7">
      <t>カクツキ</t>
    </rPh>
    <rPh sb="9" eb="11">
      <t>ソウデン</t>
    </rPh>
    <rPh sb="11" eb="13">
      <t>カノウ</t>
    </rPh>
    <rPh sb="13" eb="15">
      <t>デンリョク</t>
    </rPh>
    <phoneticPr fontId="1"/>
  </si>
  <si>
    <t>期待容量</t>
    <rPh sb="0" eb="2">
      <t>キタイ</t>
    </rPh>
    <rPh sb="2" eb="4">
      <t>ヨウリョウ</t>
    </rPh>
    <phoneticPr fontId="1"/>
  </si>
  <si>
    <t>各月の供給力の最大値</t>
    <rPh sb="0" eb="2">
      <t>カクツキ</t>
    </rPh>
    <rPh sb="3" eb="6">
      <t>キョウキュウリョク</t>
    </rPh>
    <rPh sb="7" eb="9">
      <t>サイダイ</t>
    </rPh>
    <rPh sb="9" eb="10">
      <t>アタイ</t>
    </rPh>
    <phoneticPr fontId="1"/>
  </si>
  <si>
    <t>％</t>
    <phoneticPr fontId="1"/>
  </si>
  <si>
    <t>調整係数(月別)</t>
    <rPh sb="0" eb="2">
      <t>チョウセイ</t>
    </rPh>
    <rPh sb="2" eb="4">
      <t>ケイスウ</t>
    </rPh>
    <rPh sb="5" eb="7">
      <t>ツキベツ</t>
    </rPh>
    <phoneticPr fontId="1"/>
  </si>
  <si>
    <t>調整係数(年間)</t>
    <rPh sb="0" eb="2">
      <t>チョウセイ</t>
    </rPh>
    <rPh sb="2" eb="4">
      <t>ケイスウ</t>
    </rPh>
    <rPh sb="5" eb="7">
      <t>ネンカン</t>
    </rPh>
    <phoneticPr fontId="1"/>
  </si>
  <si>
    <t>送電可能電力</t>
    <rPh sb="0" eb="2">
      <t>ソウデン</t>
    </rPh>
    <rPh sb="2" eb="4">
      <t>カノウ</t>
    </rPh>
    <rPh sb="4" eb="6">
      <t>デンリョク</t>
    </rPh>
    <phoneticPr fontId="1"/>
  </si>
  <si>
    <t>設備容量</t>
    <rPh sb="0" eb="2">
      <t>セツビ</t>
    </rPh>
    <rPh sb="2" eb="4">
      <t>ヨウリョウ</t>
    </rPh>
    <phoneticPr fontId="1"/>
  </si>
  <si>
    <t>エリア名</t>
    <rPh sb="3" eb="4">
      <t>メイ</t>
    </rPh>
    <phoneticPr fontId="1"/>
  </si>
  <si>
    <t>発電方式の区分</t>
    <rPh sb="0" eb="2">
      <t>ハツデン</t>
    </rPh>
    <rPh sb="2" eb="4">
      <t>ホウシキ</t>
    </rPh>
    <rPh sb="5" eb="7">
      <t>クブン</t>
    </rPh>
    <phoneticPr fontId="1"/>
  </si>
  <si>
    <t>容量を提供する
電源等の区分</t>
    <rPh sb="0" eb="2">
      <t>ヨウリョウ</t>
    </rPh>
    <rPh sb="3" eb="5">
      <t>テイキョウ</t>
    </rPh>
    <rPh sb="8" eb="10">
      <t>デンゲン</t>
    </rPh>
    <rPh sb="10" eb="11">
      <t>ナド</t>
    </rPh>
    <rPh sb="12" eb="14">
      <t>クブン</t>
    </rPh>
    <phoneticPr fontId="1"/>
  </si>
  <si>
    <t>電源等識別番号</t>
    <rPh sb="0" eb="2">
      <t>デンゲン</t>
    </rPh>
    <rPh sb="2" eb="3">
      <t>ナド</t>
    </rPh>
    <rPh sb="3" eb="5">
      <t>シキベツ</t>
    </rPh>
    <rPh sb="5" eb="7">
      <t>バンゴウ</t>
    </rPh>
    <phoneticPr fontId="1"/>
  </si>
  <si>
    <t>単位</t>
    <rPh sb="0" eb="2">
      <t>タンイ</t>
    </rPh>
    <phoneticPr fontId="1"/>
  </si>
  <si>
    <t>事業者入力</t>
    <rPh sb="0" eb="3">
      <t>ジギョウシャ</t>
    </rPh>
    <rPh sb="3" eb="5">
      <t>ニュウリョク</t>
    </rPh>
    <phoneticPr fontId="1"/>
  </si>
  <si>
    <t>項目</t>
    <rPh sb="0" eb="2">
      <t>コウモク</t>
    </rPh>
    <phoneticPr fontId="1"/>
  </si>
  <si>
    <t>＜対象：水力（自流式のみ）、新エネ（太陽光,風力のみ）＞</t>
    <rPh sb="1" eb="3">
      <t>タイショウ</t>
    </rPh>
    <rPh sb="4" eb="6">
      <t>スイリョク</t>
    </rPh>
    <rPh sb="7" eb="8">
      <t>ジ</t>
    </rPh>
    <rPh sb="8" eb="9">
      <t>リュウ</t>
    </rPh>
    <rPh sb="9" eb="10">
      <t>シキ</t>
    </rPh>
    <rPh sb="14" eb="15">
      <t>シン</t>
    </rPh>
    <rPh sb="18" eb="21">
      <t>タイヨウコウ</t>
    </rPh>
    <rPh sb="22" eb="24">
      <t>フウリョク</t>
    </rPh>
    <phoneticPr fontId="1"/>
  </si>
  <si>
    <r>
      <t>期待容量等算定諸元一覧（対象実需給年度：</t>
    </r>
    <r>
      <rPr>
        <b/>
        <sz val="12"/>
        <color theme="1"/>
        <rFont val="Meiryo UI"/>
        <family val="3"/>
        <charset val="128"/>
      </rPr>
      <t>2027</t>
    </r>
    <r>
      <rPr>
        <sz val="12"/>
        <color theme="1"/>
        <rFont val="Meiryo UI"/>
        <family val="3"/>
        <charset val="128"/>
      </rPr>
      <t>年度）</t>
    </r>
    <rPh sb="0" eb="2">
      <t>キタイ</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1"/>
  </si>
  <si>
    <t>様式2</t>
    <rPh sb="0" eb="2">
      <t>ヨウシキ</t>
    </rPh>
    <phoneticPr fontId="1"/>
  </si>
  <si>
    <t>九州</t>
    <rPh sb="0" eb="2">
      <t>キュウシュウ</t>
    </rPh>
    <phoneticPr fontId="21"/>
  </si>
  <si>
    <t>四国</t>
    <rPh sb="0" eb="2">
      <t>シコク</t>
    </rPh>
    <phoneticPr fontId="21"/>
  </si>
  <si>
    <t>中国</t>
    <rPh sb="0" eb="2">
      <t>チュウゴク</t>
    </rPh>
    <phoneticPr fontId="21"/>
  </si>
  <si>
    <t>関西</t>
    <rPh sb="0" eb="2">
      <t>カンサイ</t>
    </rPh>
    <phoneticPr fontId="21"/>
  </si>
  <si>
    <t>北陸</t>
    <rPh sb="0" eb="2">
      <t>ホクリク</t>
    </rPh>
    <phoneticPr fontId="21"/>
  </si>
  <si>
    <t>中部</t>
    <rPh sb="0" eb="2">
      <t>チュウブ</t>
    </rPh>
    <phoneticPr fontId="21"/>
  </si>
  <si>
    <t>東京</t>
    <rPh sb="0" eb="2">
      <t>トウキョウ</t>
    </rPh>
    <phoneticPr fontId="21"/>
  </si>
  <si>
    <t>東北</t>
    <rPh sb="0" eb="2">
      <t>トウホク</t>
    </rPh>
    <phoneticPr fontId="21"/>
  </si>
  <si>
    <t>北海道</t>
    <rPh sb="0" eb="3">
      <t>ホッカイドウ</t>
    </rPh>
    <phoneticPr fontId="21"/>
  </si>
  <si>
    <t>太陽光調整係数（年間）</t>
    <rPh sb="0" eb="3">
      <t>タイヨウコウ</t>
    </rPh>
    <rPh sb="3" eb="7">
      <t>チョウセイケイスウ</t>
    </rPh>
    <rPh sb="8" eb="10">
      <t>ネンカン</t>
    </rPh>
    <phoneticPr fontId="1"/>
  </si>
  <si>
    <t xml:space="preserve"> ← 使わない</t>
    <rPh sb="3" eb="4">
      <t>ツカ</t>
    </rPh>
    <phoneticPr fontId="1"/>
  </si>
  <si>
    <t>（参考）計算式での計算結果</t>
    <rPh sb="1" eb="3">
      <t>サンコウ</t>
    </rPh>
    <rPh sb="4" eb="7">
      <t>ケイサンシキ</t>
    </rPh>
    <rPh sb="9" eb="13">
      <t>ケイサンケッカ</t>
    </rPh>
    <phoneticPr fontId="1"/>
  </si>
  <si>
    <t>⑨調整係数(%)</t>
    <rPh sb="1" eb="3">
      <t>チョウセイ</t>
    </rPh>
    <rPh sb="3" eb="5">
      <t>ケイスウ</t>
    </rPh>
    <phoneticPr fontId="1"/>
  </si>
  <si>
    <t>⑧期待容量(単位：kW)</t>
    <rPh sb="1" eb="3">
      <t>キタイ</t>
    </rPh>
    <rPh sb="3" eb="5">
      <t>ヨウリョウ</t>
    </rPh>
    <rPh sb="6" eb="8">
      <t>タンイ</t>
    </rPh>
    <phoneticPr fontId="1"/>
  </si>
  <si>
    <t>　（最小期待量からの増分）</t>
    <rPh sb="2" eb="4">
      <t>サイショウ</t>
    </rPh>
    <rPh sb="4" eb="6">
      <t>キタイ</t>
    </rPh>
    <rPh sb="6" eb="7">
      <t>リョウ</t>
    </rPh>
    <rPh sb="10" eb="12">
      <t>ゾウブン</t>
    </rPh>
    <phoneticPr fontId="1"/>
  </si>
  <si>
    <t>(参考)基準値</t>
    <rPh sb="1" eb="3">
      <t>サンコウ</t>
    </rPh>
    <rPh sb="4" eb="6">
      <t>キジュン</t>
    </rPh>
    <rPh sb="6" eb="7">
      <t>アタイ</t>
    </rPh>
    <phoneticPr fontId="1"/>
  </si>
  <si>
    <t>⑦カウント可能な設備量</t>
    <rPh sb="5" eb="7">
      <t>カノウ</t>
    </rPh>
    <rPh sb="8" eb="10">
      <t>セツビ</t>
    </rPh>
    <rPh sb="10" eb="11">
      <t>リョウ</t>
    </rPh>
    <phoneticPr fontId="1"/>
  </si>
  <si>
    <t>月換算</t>
    <rPh sb="0" eb="1">
      <t>ツキ</t>
    </rPh>
    <rPh sb="1" eb="3">
      <t>カンサン</t>
    </rPh>
    <phoneticPr fontId="1"/>
  </si>
  <si>
    <t>エリア合計</t>
    <rPh sb="3" eb="5">
      <t>ゴウケイ</t>
    </rPh>
    <phoneticPr fontId="1"/>
  </si>
  <si>
    <t>⑥停止可能量(最小期待量から増分)</t>
    <rPh sb="1" eb="3">
      <t>テイシ</t>
    </rPh>
    <rPh sb="3" eb="6">
      <t>カノウリョウ</t>
    </rPh>
    <rPh sb="7" eb="9">
      <t>サイショウ</t>
    </rPh>
    <rPh sb="9" eb="11">
      <t>キタイ</t>
    </rPh>
    <rPh sb="11" eb="12">
      <t>リョウ</t>
    </rPh>
    <rPh sb="14" eb="16">
      <t>ゾウブン</t>
    </rPh>
    <phoneticPr fontId="1"/>
  </si>
  <si>
    <t>⑤再エネ最小期待量除き設備量</t>
    <rPh sb="1" eb="2">
      <t>サイ</t>
    </rPh>
    <rPh sb="4" eb="6">
      <t>サイショウ</t>
    </rPh>
    <rPh sb="6" eb="8">
      <t>キタイ</t>
    </rPh>
    <rPh sb="8" eb="9">
      <t>リョウ</t>
    </rPh>
    <rPh sb="9" eb="10">
      <t>ノゾ</t>
    </rPh>
    <rPh sb="11" eb="13">
      <t>セツビ</t>
    </rPh>
    <rPh sb="13" eb="14">
      <t>リョウ</t>
    </rPh>
    <phoneticPr fontId="1"/>
  </si>
  <si>
    <t>④必要供給力(再エネ除き)</t>
    <rPh sb="1" eb="3">
      <t>ヒツヨウ</t>
    </rPh>
    <rPh sb="3" eb="6">
      <t>キョウキュウリョク</t>
    </rPh>
    <rPh sb="7" eb="8">
      <t>サイ</t>
    </rPh>
    <rPh sb="10" eb="11">
      <t>ノゾ</t>
    </rPh>
    <phoneticPr fontId="1"/>
  </si>
  <si>
    <t>最小値</t>
    <rPh sb="0" eb="2">
      <t>サイショウ</t>
    </rPh>
    <rPh sb="2" eb="3">
      <t>アタイ</t>
    </rPh>
    <phoneticPr fontId="1"/>
  </si>
  <si>
    <t>再エネ各月kW価値</t>
    <rPh sb="0" eb="1">
      <t>サイ</t>
    </rPh>
    <rPh sb="3" eb="5">
      <t>カクツキ</t>
    </rPh>
    <rPh sb="7" eb="9">
      <t>カチ</t>
    </rPh>
    <phoneticPr fontId="1"/>
  </si>
  <si>
    <t>表示用(kW)</t>
    <rPh sb="0" eb="3">
      <t>ヒョウジヨウ</t>
    </rPh>
    <phoneticPr fontId="1"/>
  </si>
  <si>
    <t>(MW)</t>
    <phoneticPr fontId="1"/>
  </si>
  <si>
    <t>＜応札容量算定用＞</t>
    <rPh sb="1" eb="3">
      <t>オウサツ</t>
    </rPh>
    <rPh sb="3" eb="5">
      <t>ヨウリョウ</t>
    </rPh>
    <rPh sb="5" eb="7">
      <t>サンテイ</t>
    </rPh>
    <rPh sb="7" eb="8">
      <t>ヨウ</t>
    </rPh>
    <phoneticPr fontId="1"/>
  </si>
  <si>
    <t>太陽光調整係数</t>
    <rPh sb="0" eb="3">
      <t>タイヨウコウ</t>
    </rPh>
    <rPh sb="3" eb="5">
      <t>チョウセイ</t>
    </rPh>
    <rPh sb="5" eb="7">
      <t>ケイスウ</t>
    </rPh>
    <phoneticPr fontId="1"/>
  </si>
  <si>
    <t>③再エネ各月kW</t>
    <rPh sb="1" eb="2">
      <t>サイ</t>
    </rPh>
    <rPh sb="4" eb="6">
      <t>カクツキ</t>
    </rPh>
    <phoneticPr fontId="1"/>
  </si>
  <si>
    <t>②再エネ除きの容量市場調達量</t>
    <rPh sb="1" eb="2">
      <t>サイ</t>
    </rPh>
    <rPh sb="4" eb="5">
      <t>ノゾ</t>
    </rPh>
    <rPh sb="7" eb="9">
      <t>ヨウリョウ</t>
    </rPh>
    <rPh sb="9" eb="11">
      <t>シジョウ</t>
    </rPh>
    <rPh sb="11" eb="13">
      <t>チョウタツ</t>
    </rPh>
    <rPh sb="13" eb="14">
      <t>リョウ</t>
    </rPh>
    <phoneticPr fontId="1"/>
  </si>
  <si>
    <t>再エネの供給力算定ファイルの各シートの下記の値を入力する。</t>
    <rPh sb="0" eb="1">
      <t>サイ</t>
    </rPh>
    <rPh sb="4" eb="7">
      <t>キョウキュウリョク</t>
    </rPh>
    <rPh sb="7" eb="9">
      <t>サンテイ</t>
    </rPh>
    <rPh sb="14" eb="15">
      <t>カク</t>
    </rPh>
    <rPh sb="19" eb="21">
      <t>カキ</t>
    </rPh>
    <rPh sb="22" eb="23">
      <t>アタイ</t>
    </rPh>
    <rPh sb="24" eb="26">
      <t>ニュウリョク</t>
    </rPh>
    <phoneticPr fontId="1"/>
  </si>
  <si>
    <t>＜入力手順＞</t>
    <rPh sb="1" eb="3">
      <t>ニュウリョク</t>
    </rPh>
    <rPh sb="3" eb="5">
      <t>テジュン</t>
    </rPh>
    <phoneticPr fontId="1"/>
  </si>
  <si>
    <t>年間調整係数を算定する仕組み。</t>
    <rPh sb="0" eb="2">
      <t>ネンカン</t>
    </rPh>
    <rPh sb="2" eb="4">
      <t>チョウセイ</t>
    </rPh>
    <rPh sb="4" eb="6">
      <t>ケイスウ</t>
    </rPh>
    <rPh sb="7" eb="9">
      <t>サンテイ</t>
    </rPh>
    <rPh sb="11" eb="13">
      <t>シク</t>
    </rPh>
    <phoneticPr fontId="1"/>
  </si>
  <si>
    <t>①必要供給力(安定電源)</t>
    <rPh sb="1" eb="3">
      <t>ヒツヨウ</t>
    </rPh>
    <rPh sb="3" eb="6">
      <t>キョウキュウリョク</t>
    </rPh>
    <rPh sb="7" eb="9">
      <t>アンテイ</t>
    </rPh>
    <rPh sb="9" eb="11">
      <t>デンゲン</t>
    </rPh>
    <phoneticPr fontId="1"/>
  </si>
  <si>
    <t>別ファイルの年間調整係数算定と同様の計算式であり、事業者による各月供給力を元に、</t>
    <rPh sb="0" eb="1">
      <t>ベツ</t>
    </rPh>
    <rPh sb="6" eb="8">
      <t>ネンカン</t>
    </rPh>
    <rPh sb="8" eb="10">
      <t>チョウセイ</t>
    </rPh>
    <rPh sb="10" eb="12">
      <t>ケイスウ</t>
    </rPh>
    <rPh sb="12" eb="14">
      <t>サンテイ</t>
    </rPh>
    <rPh sb="15" eb="17">
      <t>ドウヨウ</t>
    </rPh>
    <rPh sb="18" eb="21">
      <t>ケイサンシキ</t>
    </rPh>
    <rPh sb="25" eb="28">
      <t>ジギョウシャ</t>
    </rPh>
    <rPh sb="31" eb="33">
      <t>カクツキ</t>
    </rPh>
    <rPh sb="33" eb="36">
      <t>キョウキュウリョク</t>
    </rPh>
    <rPh sb="37" eb="38">
      <t>モト</t>
    </rPh>
    <phoneticPr fontId="1"/>
  </si>
  <si>
    <t>＜考え方、入力手順＞</t>
    <rPh sb="1" eb="2">
      <t>カンガ</t>
    </rPh>
    <rPh sb="3" eb="4">
      <t>カタ</t>
    </rPh>
    <rPh sb="5" eb="7">
      <t>ニュウリョク</t>
    </rPh>
    <rPh sb="7" eb="9">
      <t>テジュン</t>
    </rPh>
    <phoneticPr fontId="1"/>
  </si>
  <si>
    <t>：手入力(他ファイルよりマクロ貼り付け可能)</t>
    <rPh sb="1" eb="2">
      <t>テ</t>
    </rPh>
    <rPh sb="2" eb="4">
      <t>ニュウリョク</t>
    </rPh>
    <rPh sb="5" eb="6">
      <t>ホカ</t>
    </rPh>
    <rPh sb="15" eb="16">
      <t>ハ</t>
    </rPh>
    <rPh sb="17" eb="18">
      <t>ツ</t>
    </rPh>
    <rPh sb="19" eb="21">
      <t>カノウ</t>
    </rPh>
    <phoneticPr fontId="1"/>
  </si>
  <si>
    <t>風力調整係数（年間）</t>
    <rPh sb="0" eb="2">
      <t>フウリョク</t>
    </rPh>
    <rPh sb="2" eb="6">
      <t>チョウセイケイスウ</t>
    </rPh>
    <rPh sb="7" eb="9">
      <t>ネンカン</t>
    </rPh>
    <phoneticPr fontId="1"/>
  </si>
  <si>
    <t>表示用</t>
    <rPh sb="0" eb="3">
      <t>ヒョウジヨウ</t>
    </rPh>
    <phoneticPr fontId="1"/>
  </si>
  <si>
    <t>風力調整係数</t>
    <rPh sb="0" eb="2">
      <t>フウリョク</t>
    </rPh>
    <rPh sb="2" eb="4">
      <t>チョウセイ</t>
    </rPh>
    <rPh sb="4" eb="6">
      <t>ケイスウ</t>
    </rPh>
    <phoneticPr fontId="1"/>
  </si>
  <si>
    <t>水力調整係数（年間）</t>
    <rPh sb="0" eb="2">
      <t>スイリョク</t>
    </rPh>
    <rPh sb="2" eb="6">
      <t>チョウセイケイスウ</t>
    </rPh>
    <rPh sb="7" eb="9">
      <t>ネンカン</t>
    </rPh>
    <phoneticPr fontId="1"/>
  </si>
  <si>
    <t>水力調整係数</t>
    <rPh sb="0" eb="2">
      <t>スイリョク</t>
    </rPh>
    <rPh sb="2" eb="4">
      <t>チョウセイ</t>
    </rPh>
    <rPh sb="4" eb="6">
      <t>ケイスウ</t>
    </rPh>
    <phoneticPr fontId="1"/>
  </si>
  <si>
    <t>選択エリア</t>
    <rPh sb="0" eb="2">
      <t>センタク</t>
    </rPh>
    <phoneticPr fontId="1"/>
  </si>
  <si>
    <t>水力</t>
    <rPh sb="0" eb="2">
      <t>スイリョク</t>
    </rPh>
    <phoneticPr fontId="1"/>
  </si>
  <si>
    <t>風力</t>
    <rPh sb="0" eb="2">
      <t>フウリョク</t>
    </rPh>
    <phoneticPr fontId="1"/>
  </si>
  <si>
    <t>太陽光</t>
    <rPh sb="0" eb="3">
      <t>タイヨウコウ</t>
    </rPh>
    <phoneticPr fontId="1"/>
  </si>
  <si>
    <t>エリア別調整係数</t>
    <rPh sb="3" eb="4">
      <t>ベツ</t>
    </rPh>
    <rPh sb="4" eb="8">
      <t>チョウセイケイスウ</t>
    </rPh>
    <phoneticPr fontId="1"/>
  </si>
  <si>
    <t>・アセスメント対象容量については、自動計算されます。</t>
    <rPh sb="7" eb="9">
      <t>タイショウ</t>
    </rPh>
    <rPh sb="9" eb="11">
      <t>ヨウリョウ</t>
    </rPh>
    <rPh sb="17" eb="19">
      <t>ジドウ</t>
    </rPh>
    <rPh sb="19" eb="21">
      <t>ケイサン</t>
    </rPh>
    <phoneticPr fontId="1"/>
  </si>
  <si>
    <t>・応札容量については、自動計算されます。　※応札時、この値を容量市場システムで応札容量に入力してください。</t>
    <rPh sb="1" eb="3">
      <t>オウサツ</t>
    </rPh>
    <rPh sb="3" eb="5">
      <t>ヨウリョウ</t>
    </rPh>
    <phoneticPr fontId="1"/>
  </si>
  <si>
    <t>・提供する各月の供給力については、自動計算されます。</t>
    <rPh sb="17" eb="19">
      <t>ジドウ</t>
    </rPh>
    <rPh sb="19" eb="21">
      <t>ケイサン</t>
    </rPh>
    <phoneticPr fontId="1"/>
  </si>
  <si>
    <r>
      <t>2．以下の項目については、期待容量等算定諸元一覧の登録期間中（</t>
    </r>
    <r>
      <rPr>
        <b/>
        <sz val="11"/>
        <color theme="1"/>
        <rFont val="Meiryo UI"/>
        <family val="3"/>
        <charset val="128"/>
      </rPr>
      <t>2023/10/26～11/1）</t>
    </r>
    <r>
      <rPr>
        <sz val="11"/>
        <color theme="1"/>
        <rFont val="Meiryo UI"/>
        <family val="3"/>
        <charset val="128"/>
      </rPr>
      <t>に容量市場システムに登録して下さい。</t>
    </r>
    <rPh sb="13" eb="15">
      <t>キタイ</t>
    </rPh>
    <rPh sb="15" eb="17">
      <t>ヨウリョウ</t>
    </rPh>
    <rPh sb="17" eb="18">
      <t>トウ</t>
    </rPh>
    <rPh sb="18" eb="20">
      <t>サンテイ</t>
    </rPh>
    <rPh sb="20" eb="22">
      <t>ショゲン</t>
    </rPh>
    <rPh sb="22" eb="24">
      <t>イチラン</t>
    </rPh>
    <rPh sb="25" eb="27">
      <t>トウロク</t>
    </rPh>
    <rPh sb="27" eb="29">
      <t>キカン</t>
    </rPh>
    <rPh sb="29" eb="30">
      <t>ナカ</t>
    </rPh>
    <phoneticPr fontId="1"/>
  </si>
  <si>
    <r>
      <t>・期待容量については、自動計算されます。　※</t>
    </r>
    <r>
      <rPr>
        <u/>
        <sz val="11"/>
        <rFont val="Meiryo UI"/>
        <family val="3"/>
        <charset val="128"/>
      </rPr>
      <t>この値が容量オークションに応札する際の応札容量の上限値になります。</t>
    </r>
    <phoneticPr fontId="1"/>
  </si>
  <si>
    <t>・各月の供給力の最大値については、自動計算されます。応札時に応札容量を減少させる際の参考としてください。</t>
    <phoneticPr fontId="1"/>
  </si>
  <si>
    <t>・エリア名については、電源等情報(基本情報)に登録した「エリア名」を記載して下さい。</t>
    <phoneticPr fontId="1"/>
  </si>
  <si>
    <t>・発電方式の区分については、選択した入力シートの発電方式の区分が自動で記載されます。</t>
    <rPh sb="14" eb="16">
      <t>センタク</t>
    </rPh>
    <rPh sb="18" eb="20">
      <t>ニュウリョク</t>
    </rPh>
    <rPh sb="24" eb="26">
      <t>ハツデン</t>
    </rPh>
    <rPh sb="26" eb="28">
      <t>ホウシキ</t>
    </rPh>
    <rPh sb="29" eb="30">
      <t>ク</t>
    </rPh>
    <rPh sb="30" eb="31">
      <t>ブン</t>
    </rPh>
    <rPh sb="32" eb="34">
      <t>ジドウ</t>
    </rPh>
    <rPh sb="35" eb="37">
      <t>キサイ</t>
    </rPh>
    <phoneticPr fontId="1"/>
  </si>
  <si>
    <r>
      <t>・容量を提供する電源等の区分については、</t>
    </r>
    <r>
      <rPr>
        <u/>
        <sz val="11"/>
        <rFont val="Meiryo UI"/>
        <family val="3"/>
        <charset val="128"/>
      </rPr>
      <t>電源等情報(基本情報)に登録した区分を選択して下さい。</t>
    </r>
    <rPh sb="39" eb="41">
      <t>センタク</t>
    </rPh>
    <phoneticPr fontId="1"/>
  </si>
  <si>
    <t>・電源等識別番号については、電源等情報(基本情報)に登録した後に、容量市場システムで付番された番号を記載して下さい。</t>
    <rPh sb="20" eb="22">
      <t>キホン</t>
    </rPh>
    <rPh sb="22" eb="24">
      <t>ジョウホウ</t>
    </rPh>
    <phoneticPr fontId="1"/>
  </si>
  <si>
    <r>
      <t>1．以下の項目については、期待容量の登録期間中</t>
    </r>
    <r>
      <rPr>
        <b/>
        <sz val="11"/>
        <color theme="1"/>
        <rFont val="Meiryo UI"/>
        <family val="3"/>
        <charset val="128"/>
      </rPr>
      <t>(2023/9/8～9/20)</t>
    </r>
    <r>
      <rPr>
        <sz val="11"/>
        <color theme="1"/>
        <rFont val="Meiryo UI"/>
        <family val="3"/>
        <charset val="128"/>
      </rPr>
      <t>に容量市場システムに登録して下さい。</t>
    </r>
    <phoneticPr fontId="1"/>
  </si>
  <si>
    <t>アセスメント対象容量</t>
    <rPh sb="6" eb="8">
      <t>タイショウ</t>
    </rPh>
    <rPh sb="8" eb="10">
      <t>ヨウリョウ</t>
    </rPh>
    <phoneticPr fontId="1"/>
  </si>
  <si>
    <t>&lt;会社名&gt;</t>
    <rPh sb="1" eb="3">
      <t>カイシャ</t>
    </rPh>
    <rPh sb="3" eb="4">
      <t>メイ</t>
    </rPh>
    <phoneticPr fontId="1"/>
  </si>
  <si>
    <t>電源等情報に実需給年度の時点で想定される情報が登録されていることを確認しました。</t>
    <rPh sb="0" eb="2">
      <t>デンゲン</t>
    </rPh>
    <rPh sb="2" eb="3">
      <t>トウ</t>
    </rPh>
    <rPh sb="3" eb="5">
      <t>ジョウホウ</t>
    </rPh>
    <rPh sb="6" eb="7">
      <t>ジツ</t>
    </rPh>
    <rPh sb="7" eb="9">
      <t>ジュキュウ</t>
    </rPh>
    <rPh sb="9" eb="11">
      <t>ネンド</t>
    </rPh>
    <rPh sb="12" eb="14">
      <t>ジテン</t>
    </rPh>
    <rPh sb="15" eb="17">
      <t>ソウテイ</t>
    </rPh>
    <rPh sb="20" eb="22">
      <t>ジョウホウ</t>
    </rPh>
    <rPh sb="23" eb="25">
      <t>トウロク</t>
    </rPh>
    <rPh sb="33" eb="35">
      <t>カクニン</t>
    </rPh>
    <phoneticPr fontId="1"/>
  </si>
  <si>
    <t>※期待容量の登録申込の際、チェックしてください</t>
    <rPh sb="1" eb="3">
      <t>キタイ</t>
    </rPh>
    <rPh sb="3" eb="5">
      <t>ヨウリョウ</t>
    </rPh>
    <rPh sb="6" eb="8">
      <t>トウロク</t>
    </rPh>
    <rPh sb="8" eb="9">
      <t>モウ</t>
    </rPh>
    <rPh sb="9" eb="10">
      <t>コ</t>
    </rPh>
    <rPh sb="11" eb="12">
      <t>サイ</t>
    </rPh>
    <phoneticPr fontId="1"/>
  </si>
  <si>
    <t>水力（流込式）</t>
    <phoneticPr fontId="1"/>
  </si>
  <si>
    <t>新設</t>
  </si>
  <si>
    <r>
      <t>期待容量等算定諸元一覧（応札年度：2023年度）</t>
    </r>
    <r>
      <rPr>
        <vertAlign val="superscript"/>
        <sz val="11"/>
        <color theme="1"/>
        <rFont val="Meiryo UI"/>
        <family val="3"/>
        <charset val="128"/>
      </rPr>
      <t>※</t>
    </r>
    <rPh sb="0" eb="2">
      <t>キタイ</t>
    </rPh>
    <rPh sb="2" eb="4">
      <t>ヨウリョウ</t>
    </rPh>
    <rPh sb="4" eb="5">
      <t>ナド</t>
    </rPh>
    <rPh sb="5" eb="7">
      <t>サンテイ</t>
    </rPh>
    <rPh sb="7" eb="9">
      <t>ショゲン</t>
    </rPh>
    <rPh sb="9" eb="11">
      <t>イチラン</t>
    </rPh>
    <rPh sb="12" eb="14">
      <t>オウサツ</t>
    </rPh>
    <rPh sb="14" eb="16">
      <t>ネンド</t>
    </rPh>
    <rPh sb="21" eb="23">
      <t>ネンド</t>
    </rPh>
    <phoneticPr fontId="2"/>
  </si>
  <si>
    <t>※落札した場合、制度適用期間中の全ての年度において、当算定諸元一覧で算定した期待容量が契約容量や金額計算に用いられます。</t>
    <rPh sb="10" eb="12">
      <t>テキヨウ</t>
    </rPh>
    <phoneticPr fontId="1"/>
  </si>
  <si>
    <t>・応札の結果落札した場合、制度適用期間中の全ての年度において、当算定諸元一覧で算定した期待容量が契約容量や金額計算に用いられます。</t>
    <rPh sb="1" eb="3">
      <t>オウサツ</t>
    </rPh>
    <rPh sb="4" eb="6">
      <t>ケッカ</t>
    </rPh>
    <rPh sb="6" eb="8">
      <t>ラクサツ</t>
    </rPh>
    <rPh sb="10" eb="12">
      <t>バアイ</t>
    </rPh>
    <rPh sb="13" eb="15">
      <t>セイド</t>
    </rPh>
    <rPh sb="15" eb="17">
      <t>テキヨウ</t>
    </rPh>
    <rPh sb="17" eb="20">
      <t>キカンチュウ</t>
    </rPh>
    <rPh sb="21" eb="22">
      <t>スベ</t>
    </rPh>
    <rPh sb="24" eb="26">
      <t>ネンド</t>
    </rPh>
    <rPh sb="31" eb="32">
      <t>トウ</t>
    </rPh>
    <rPh sb="32" eb="38">
      <t>サンテイショゲンイチラン</t>
    </rPh>
    <rPh sb="39" eb="41">
      <t>サンテイ</t>
    </rPh>
    <rPh sb="43" eb="45">
      <t>キタイ</t>
    </rPh>
    <rPh sb="45" eb="47">
      <t>ヨウリョウ</t>
    </rPh>
    <rPh sb="48" eb="50">
      <t>ケイヤク</t>
    </rPh>
    <rPh sb="50" eb="52">
      <t>ヨウリョウ</t>
    </rPh>
    <rPh sb="53" eb="55">
      <t>キンガク</t>
    </rPh>
    <rPh sb="55" eb="57">
      <t>ケイサン</t>
    </rPh>
    <rPh sb="58" eb="59">
      <t>モチ</t>
    </rPh>
    <phoneticPr fontId="1"/>
  </si>
  <si>
    <t>(参考)
アセスメント対象容量</t>
    <phoneticPr fontId="1"/>
  </si>
  <si>
    <t>各月の供給力の最大値</t>
    <phoneticPr fontId="1"/>
  </si>
  <si>
    <t>・応札容量については、自動計算されます。※応札時、この値を容量市場システムで応札容量に入力してください。</t>
    <rPh sb="1" eb="5">
      <t>オウサツヨウリョウ</t>
    </rPh>
    <phoneticPr fontId="1"/>
  </si>
  <si>
    <r>
      <t>・提供する各月の供給力については、本オークションに参加可能な設備容量(送電端)を上限に任意に記載して下さい。</t>
    </r>
    <r>
      <rPr>
        <u/>
        <sz val="11"/>
        <rFont val="Meiryo UI"/>
        <family val="3"/>
        <charset val="128"/>
      </rPr>
      <t>※この値がアセスメント対象容量となります。</t>
    </r>
    <rPh sb="17" eb="18">
      <t>ホン</t>
    </rPh>
    <rPh sb="25" eb="27">
      <t>サンカ</t>
    </rPh>
    <rPh sb="27" eb="29">
      <t>カノウ</t>
    </rPh>
    <rPh sb="30" eb="32">
      <t>セツビ</t>
    </rPh>
    <rPh sb="32" eb="34">
      <t>ヨウリョウ</t>
    </rPh>
    <rPh sb="35" eb="37">
      <t>ソウデン</t>
    </rPh>
    <rPh sb="37" eb="38">
      <t>タン</t>
    </rPh>
    <rPh sb="57" eb="58">
      <t>アタイ</t>
    </rPh>
    <rPh sb="65" eb="69">
      <t>タイショウヨウリョウ</t>
    </rPh>
    <phoneticPr fontId="1"/>
  </si>
  <si>
    <t>2023/9/20差替版</t>
    <rPh sb="9" eb="11">
      <t>サシカ</t>
    </rPh>
    <rPh sb="11" eb="12">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</si>
</sst>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00000000"/>
    <numFmt numFmtId="177" formatCode="#,##0_ "/>
    <numFmt numFmtId="178" formatCode="0.0%"/>
    <numFmt numFmtId="179" formatCode="#,##0_ ;[Red]\-#,##0\ "/>
    <numFmt numFmtId="180" formatCode="#,##0.000_ "/>
    <numFmt numFmtId="181" formatCode="0.0&quot;ヶ月&quot;"/>
    <numFmt numFmtId="182" formatCode="0.000&quot;ヶ月&quot;"/>
    <numFmt numFmtId="183" formatCode="#,##0_);[Red]\(#,##0\)"/>
    <numFmt numFmtId="184" formatCode="#,##0.00000;[Red]\-#,##0.00000"/>
    <numFmt numFmtId="185" formatCode="#,##0.00000000000000_ ;[Red]\-#,##0.00000000000000\ "/>
    <numFmt numFmtId="186" formatCode="#,##0.0000;[Red]\-#,##0.0000"/>
    <numFmt numFmtId="187" formatCode="0&quot;h&quot;"/>
    <numFmt numFmtId="188" formatCode="0&quot;月&quot;"/>
  </numFmts>
  <fonts count="26" x14ac:knownFonts="1">
    <font>
      <sz val="11"/>
      <color theme="1"/>
      <name val="游ゴシック"/>
      <family val="2"/>
      <scheme val="minor"/>
    </font>
    <font>
      <sz val="6"/>
      <name val="游ゴシック"/>
      <family val="3"/>
      <charset val="128"/>
      <scheme val="minor"/>
    </font>
    <font>
      <b/>
      <u/>
      <sz val="11"/>
      <color theme="1"/>
      <name val="Meiryo UI"/>
      <family val="3"/>
      <charset val="128"/>
    </font>
    <font>
      <sz val="11"/>
      <color theme="1"/>
      <name val="Meiryo UI"/>
      <family val="3"/>
      <charset val="128"/>
    </font>
    <font>
      <sz val="11"/>
      <name val="Meiryo UI"/>
      <family val="3"/>
      <charset val="128"/>
    </font>
    <font>
      <sz val="11"/>
      <color rgb="FF000000"/>
      <name val="Meiryo UI"/>
      <family val="3"/>
      <charset val="128"/>
    </font>
    <font>
      <sz val="10"/>
      <color rgb="FF000000"/>
      <name val="Meiryo UI"/>
      <family val="3"/>
      <charset val="128"/>
    </font>
    <font>
      <sz val="12"/>
      <color theme="1"/>
      <name val="Meiryo UI"/>
      <family val="3"/>
      <charset val="128"/>
    </font>
    <font>
      <sz val="11"/>
      <color theme="0"/>
      <name val="Meiryo UI"/>
      <family val="3"/>
      <charset val="128"/>
    </font>
    <font>
      <sz val="10"/>
      <color theme="1"/>
      <name val="Meiryo UI"/>
      <family val="3"/>
      <charset val="128"/>
    </font>
    <font>
      <sz val="11"/>
      <color rgb="FFFF0000"/>
      <name val="Meiryo UI"/>
      <family val="3"/>
      <charset val="128"/>
    </font>
    <font>
      <sz val="11"/>
      <color theme="1"/>
      <name val="ＭＳ Ｐゴシック"/>
      <family val="2"/>
      <charset val="128"/>
    </font>
    <font>
      <u/>
      <sz val="11"/>
      <color theme="1"/>
      <name val="Meiryo UI"/>
      <family val="3"/>
      <charset val="128"/>
    </font>
    <font>
      <u/>
      <sz val="11"/>
      <color theme="10"/>
      <name val="ＭＳ Ｐゴシック"/>
      <family val="2"/>
      <charset val="128"/>
    </font>
    <font>
      <sz val="11"/>
      <color theme="0" tint="-0.34998626667073579"/>
      <name val="Meiryo UI"/>
      <family val="3"/>
      <charset val="128"/>
    </font>
    <font>
      <u/>
      <sz val="11"/>
      <name val="Meiryo UI"/>
      <family val="3"/>
      <charset val="128"/>
    </font>
    <font>
      <vertAlign val="superscript"/>
      <sz val="11"/>
      <color theme="1"/>
      <name val="Meiryo UI"/>
      <family val="3"/>
      <charset val="128"/>
    </font>
    <font>
      <sz val="11"/>
      <color theme="1"/>
      <name val="游ゴシック"/>
      <family val="2"/>
      <scheme val="minor"/>
    </font>
    <font>
      <b/>
      <sz val="11"/>
      <color theme="1"/>
      <name val="Meiryo UI"/>
      <family val="3"/>
      <charset val="128"/>
    </font>
    <font>
      <b/>
      <sz val="11"/>
      <color rgb="FFFF0000"/>
      <name val="Meiryo UI"/>
      <family val="3"/>
      <charset val="128"/>
    </font>
    <font>
      <b/>
      <sz val="12"/>
      <color theme="1"/>
      <name val="Meiryo UI"/>
      <family val="3"/>
      <charset val="128"/>
    </font>
    <font>
      <sz val="6"/>
      <name val="游ゴシック"/>
      <family val="2"/>
      <charset val="128"/>
      <scheme val="minor"/>
    </font>
    <font>
      <u/>
      <sz val="11"/>
      <color theme="10"/>
      <name val="游ゴシック"/>
      <family val="2"/>
      <scheme val="minor"/>
    </font>
    <font>
      <sz val="11"/>
      <color indexed="81"/>
      <name val="Meiryo UI"/>
      <family val="3"/>
      <charset val="128"/>
    </font>
    <font>
      <sz val="9"/>
      <color indexed="81"/>
      <name val="Meiryo UI"/>
      <family val="3"/>
      <charset val="128"/>
    </font>
    <font>
      <sz val="12"/>
      <name val="Meiryo UI"/>
      <family val="3"/>
      <charset val="128"/>
    </font>
  </fonts>
  <fills count="15">
    <fill>
      <patternFill patternType="none"/>
    </fill>
    <fill>
      <patternFill patternType="gray125"/>
    </fill>
    <fill>
      <patternFill patternType="solid">
        <fgColor theme="7" tint="0.79998168889431442"/>
        <bgColor indexed="64"/>
      </patternFill>
    </fill>
    <fill>
      <patternFill patternType="solid">
        <fgColor rgb="FFD9D9D9"/>
        <bgColor rgb="FF000000"/>
      </patternFill>
    </fill>
    <fill>
      <patternFill patternType="solid">
        <fgColor rgb="FFFFFF66"/>
        <bgColor rgb="FF000000"/>
      </patternFill>
    </fill>
    <fill>
      <patternFill patternType="solid">
        <fgColor rgb="FFFFFF66"/>
        <bgColor indexed="64"/>
      </patternFill>
    </fill>
    <fill>
      <patternFill patternType="solid">
        <fgColor theme="5" tint="0.59999389629810485"/>
        <bgColor indexed="64"/>
      </patternFill>
    </fill>
    <fill>
      <patternFill patternType="solid">
        <fgColor rgb="FFFF0000"/>
        <bgColor indexed="64"/>
      </patternFill>
    </fill>
    <fill>
      <patternFill patternType="solid">
        <fgColor rgb="FFFFFF00"/>
        <bgColor indexed="64"/>
      </patternFill>
    </fill>
    <fill>
      <patternFill patternType="solid">
        <fgColor rgb="FFFFFF00"/>
        <bgColor rgb="FF000000"/>
      </patternFill>
    </fill>
    <fill>
      <patternFill patternType="solid">
        <fgColor theme="0" tint="-0.14999847407452621"/>
        <bgColor indexed="64"/>
      </patternFill>
    </fill>
    <fill>
      <patternFill patternType="solid">
        <fgColor theme="8" tint="0.59999389629810485"/>
        <bgColor indexed="64"/>
      </patternFill>
    </fill>
    <fill>
      <patternFill patternType="solid">
        <fgColor rgb="FFFFFFCC"/>
        <bgColor indexed="64"/>
      </patternFill>
    </fill>
    <fill>
      <patternFill patternType="solid">
        <fgColor rgb="FFFFCCFF"/>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indexed="64"/>
      </left>
      <right/>
      <top/>
      <bottom style="thin">
        <color indexed="64"/>
      </bottom>
      <diagonal/>
    </border>
    <border>
      <left style="thin">
        <color theme="1" tint="0.249977111117893"/>
      </left>
      <right style="thin">
        <color theme="1" tint="0.249977111117893"/>
      </right>
      <top style="thin">
        <color theme="1" tint="0.249977111117893"/>
      </top>
      <bottom style="thin">
        <color theme="1" tint="0.249977111117893"/>
      </bottom>
      <diagonal/>
    </border>
    <border diagonalUp="1">
      <left style="medium">
        <color indexed="64"/>
      </left>
      <right style="medium">
        <color indexed="64"/>
      </right>
      <top style="medium">
        <color indexed="64"/>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style="thin">
        <color theme="1" tint="0.249977111117893"/>
      </left>
      <right style="thin">
        <color theme="1" tint="0.249977111117893"/>
      </right>
      <top/>
      <bottom style="thin">
        <color theme="1" tint="0.249977111117893"/>
      </bottom>
      <diagonal/>
    </border>
    <border>
      <left style="thin">
        <color theme="1" tint="0.249977111117893"/>
      </left>
      <right style="double">
        <color theme="1" tint="0.249977111117893"/>
      </right>
      <top style="thin">
        <color theme="1" tint="0.249977111117893"/>
      </top>
      <bottom style="thin">
        <color theme="1" tint="0.249977111117893"/>
      </bottom>
      <diagonal/>
    </border>
    <border>
      <left style="thin">
        <color theme="1" tint="0.499984740745262"/>
      </left>
      <right style="thin">
        <color theme="1"/>
      </right>
      <top style="thin">
        <color theme="1" tint="0.499984740745262"/>
      </top>
      <bottom style="thin">
        <color theme="1"/>
      </bottom>
      <diagonal/>
    </border>
    <border>
      <left style="thin">
        <color theme="1" tint="0.499984740745262"/>
      </left>
      <right style="thin">
        <color theme="1" tint="0.499984740745262"/>
      </right>
      <top style="thin">
        <color theme="1" tint="0.499984740745262"/>
      </top>
      <bottom style="thin">
        <color theme="1"/>
      </bottom>
      <diagonal/>
    </border>
    <border>
      <left style="thin">
        <color theme="1"/>
      </left>
      <right style="thin">
        <color theme="1" tint="0.499984740745262"/>
      </right>
      <top style="thin">
        <color theme="1" tint="0.499984740745262"/>
      </top>
      <bottom style="thin">
        <color theme="1"/>
      </bottom>
      <diagonal/>
    </border>
    <border>
      <left style="thin">
        <color theme="1" tint="0.499984740745262"/>
      </left>
      <right style="thin">
        <color theme="1"/>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left>
      <right style="thin">
        <color theme="1" tint="0.499984740745262"/>
      </right>
      <top style="thin">
        <color theme="1" tint="0.499984740745262"/>
      </top>
      <bottom style="thin">
        <color theme="1" tint="0.499984740745262"/>
      </bottom>
      <diagonal/>
    </border>
    <border>
      <left style="thin">
        <color theme="1" tint="0.499984740745262"/>
      </left>
      <right style="thin">
        <color theme="1"/>
      </right>
      <top style="thin">
        <color theme="1"/>
      </top>
      <bottom style="thin">
        <color theme="1" tint="0.499984740745262"/>
      </bottom>
      <diagonal/>
    </border>
    <border>
      <left style="thin">
        <color theme="1" tint="0.499984740745262"/>
      </left>
      <right style="thin">
        <color theme="1" tint="0.499984740745262"/>
      </right>
      <top style="thin">
        <color theme="1"/>
      </top>
      <bottom style="thin">
        <color theme="1" tint="0.499984740745262"/>
      </bottom>
      <diagonal/>
    </border>
    <border>
      <left style="thin">
        <color theme="1"/>
      </left>
      <right style="thin">
        <color theme="1" tint="0.499984740745262"/>
      </right>
      <top style="thin">
        <color theme="1"/>
      </top>
      <bottom style="thin">
        <color theme="1" tint="0.499984740745262"/>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bottom/>
      <diagonal/>
    </border>
  </borders>
  <cellStyleXfs count="6">
    <xf numFmtId="0" fontId="0" fillId="0" borderId="0"/>
    <xf numFmtId="0" fontId="11" fillId="0" borderId="0">
      <alignment vertical="center"/>
    </xf>
    <xf numFmtId="0" fontId="13" fillId="0" borderId="0" applyNumberFormat="0" applyFill="0" applyBorder="0" applyAlignment="0" applyProtection="0">
      <alignment vertical="center"/>
    </xf>
    <xf numFmtId="38" fontId="17" fillId="0" borderId="0" applyFont="0" applyFill="0" applyBorder="0" applyAlignment="0" applyProtection="0">
      <alignment vertical="center"/>
    </xf>
    <xf numFmtId="9" fontId="17" fillId="0" borderId="0" applyFont="0" applyFill="0" applyBorder="0" applyAlignment="0" applyProtection="0">
      <alignment vertical="center"/>
    </xf>
    <xf numFmtId="0" fontId="22" fillId="0" borderId="0" applyNumberFormat="0" applyFill="0" applyBorder="0" applyAlignment="0" applyProtection="0"/>
  </cellStyleXfs>
  <cellXfs count="267">
    <xf numFmtId="0" fontId="0" fillId="0" borderId="0" xfId="0"/>
    <xf numFmtId="0" fontId="3" fillId="0" borderId="0" xfId="0" applyFont="1"/>
    <xf numFmtId="0" fontId="0" fillId="0" borderId="0" xfId="0" applyBorder="1"/>
    <xf numFmtId="0" fontId="0" fillId="2" borderId="0" xfId="0" applyFill="1" applyBorder="1"/>
    <xf numFmtId="0" fontId="0" fillId="0" borderId="0" xfId="0" applyFill="1" applyBorder="1"/>
    <xf numFmtId="0" fontId="5" fillId="3" borderId="2" xfId="0" applyFont="1" applyFill="1" applyBorder="1" applyAlignment="1">
      <alignment horizontal="center" vertical="center"/>
    </xf>
    <xf numFmtId="0" fontId="5" fillId="3" borderId="4" xfId="0" applyFont="1" applyFill="1" applyBorder="1" applyAlignment="1">
      <alignment horizontal="center" vertical="center"/>
    </xf>
    <xf numFmtId="0" fontId="5" fillId="0" borderId="6" xfId="0" applyFont="1" applyBorder="1"/>
    <xf numFmtId="0" fontId="5" fillId="0" borderId="6" xfId="0" applyFont="1" applyBorder="1" applyAlignment="1">
      <alignment horizontal="center" vertical="center"/>
    </xf>
    <xf numFmtId="0" fontId="5" fillId="3" borderId="6" xfId="0" applyFont="1" applyFill="1" applyBorder="1" applyAlignment="1">
      <alignment horizontal="center" vertical="center"/>
    </xf>
    <xf numFmtId="0" fontId="7" fillId="6" borderId="0" xfId="0" applyFont="1" applyFill="1" applyAlignment="1">
      <alignment horizontal="centerContinuous"/>
    </xf>
    <xf numFmtId="0" fontId="9" fillId="6" borderId="0" xfId="0" applyFont="1" applyFill="1" applyAlignment="1">
      <alignment horizontal="centerContinuous" vertical="center"/>
    </xf>
    <xf numFmtId="0" fontId="8" fillId="7" borderId="0" xfId="0" applyFont="1" applyFill="1" applyAlignment="1">
      <alignment horizontal="center" vertical="center"/>
    </xf>
    <xf numFmtId="0" fontId="3" fillId="0" borderId="0" xfId="0" applyFont="1"/>
    <xf numFmtId="0" fontId="3" fillId="0" borderId="0" xfId="0" applyFont="1"/>
    <xf numFmtId="0" fontId="4" fillId="0" borderId="0" xfId="0" applyFont="1"/>
    <xf numFmtId="0" fontId="10" fillId="0" borderId="0" xfId="0" applyFont="1"/>
    <xf numFmtId="0" fontId="5" fillId="3" borderId="9" xfId="0" applyFont="1" applyFill="1" applyBorder="1" applyAlignment="1">
      <alignment horizontal="center" vertical="center"/>
    </xf>
    <xf numFmtId="0" fontId="3"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xf>
    <xf numFmtId="177" fontId="9" fillId="0" borderId="1" xfId="0" applyNumberFormat="1" applyFont="1" applyBorder="1" applyAlignment="1" applyProtection="1">
      <alignment horizontal="center" vertical="center" shrinkToFit="1"/>
      <protection hidden="1"/>
    </xf>
    <xf numFmtId="0" fontId="3" fillId="0" borderId="0" xfId="0" applyFont="1"/>
    <xf numFmtId="0" fontId="12" fillId="0" borderId="0" xfId="0" applyFont="1"/>
    <xf numFmtId="0" fontId="4" fillId="3" borderId="2"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wrapText="1"/>
    </xf>
    <xf numFmtId="0" fontId="9" fillId="5" borderId="0" xfId="0" applyFont="1" applyFill="1" applyAlignment="1">
      <alignment horizontal="center" vertical="center"/>
    </xf>
    <xf numFmtId="0" fontId="5" fillId="3" borderId="9" xfId="0" applyFont="1" applyFill="1" applyBorder="1" applyAlignment="1">
      <alignment horizontal="center" vertical="center"/>
    </xf>
    <xf numFmtId="0" fontId="3" fillId="0" borderId="0" xfId="0" applyFont="1" applyAlignment="1">
      <alignment horizontal="center"/>
    </xf>
    <xf numFmtId="0" fontId="5" fillId="3" borderId="2" xfId="0" applyFont="1" applyFill="1" applyBorder="1" applyAlignment="1">
      <alignment horizontal="center" vertical="center"/>
    </xf>
    <xf numFmtId="0" fontId="18" fillId="0" borderId="0" xfId="0" applyFont="1"/>
    <xf numFmtId="0" fontId="3" fillId="0" borderId="1" xfId="0" applyFont="1" applyBorder="1" applyAlignment="1">
      <alignment horizontal="center" vertical="center"/>
    </xf>
    <xf numFmtId="0" fontId="3" fillId="0" borderId="1" xfId="0" applyFont="1" applyBorder="1"/>
    <xf numFmtId="0" fontId="3" fillId="10" borderId="1" xfId="0" applyFont="1" applyFill="1" applyBorder="1" applyAlignment="1">
      <alignment horizontal="center" vertical="center"/>
    </xf>
    <xf numFmtId="0" fontId="3" fillId="0" borderId="8" xfId="0" applyFont="1" applyBorder="1" applyAlignment="1">
      <alignment horizontal="center" vertical="center"/>
    </xf>
    <xf numFmtId="177" fontId="9" fillId="8" borderId="1" xfId="0" applyNumberFormat="1" applyFont="1" applyFill="1" applyBorder="1" applyAlignment="1" applyProtection="1">
      <alignment horizontal="center" vertical="center" shrinkToFit="1"/>
      <protection hidden="1"/>
    </xf>
    <xf numFmtId="178" fontId="9" fillId="0" borderId="1" xfId="4" applyNumberFormat="1" applyFont="1" applyFill="1" applyBorder="1" applyAlignment="1" applyProtection="1">
      <alignment horizontal="center" vertical="center" shrinkToFit="1"/>
      <protection hidden="1"/>
    </xf>
    <xf numFmtId="0" fontId="7" fillId="0" borderId="0" xfId="0" applyFont="1" applyAlignment="1" applyProtection="1">
      <alignment vertical="center"/>
    </xf>
    <xf numFmtId="0" fontId="7" fillId="0" borderId="0" xfId="0" applyFont="1"/>
    <xf numFmtId="0" fontId="7" fillId="0" borderId="0" xfId="0" applyFont="1" applyBorder="1" applyAlignment="1">
      <alignment horizontal="center" vertical="center"/>
    </xf>
    <xf numFmtId="0" fontId="8" fillId="7" borderId="0" xfId="0" applyFont="1" applyFill="1" applyAlignment="1">
      <alignment horizontal="center"/>
    </xf>
    <xf numFmtId="0" fontId="7" fillId="5" borderId="0" xfId="0" applyFont="1" applyFill="1" applyAlignment="1">
      <alignment horizontal="centerContinuous"/>
    </xf>
    <xf numFmtId="0" fontId="3" fillId="0" borderId="9" xfId="0" applyFont="1" applyBorder="1" applyAlignment="1">
      <alignment horizontal="center" vertical="center"/>
    </xf>
    <xf numFmtId="178" fontId="3" fillId="8" borderId="0" xfId="4" applyNumberFormat="1" applyFont="1" applyFill="1" applyAlignment="1">
      <alignment horizontal="center"/>
    </xf>
    <xf numFmtId="0" fontId="3" fillId="0" borderId="11" xfId="0" applyFont="1" applyBorder="1" applyAlignment="1">
      <alignment horizontal="center" vertical="center"/>
    </xf>
    <xf numFmtId="0" fontId="3" fillId="0" borderId="0" xfId="0" applyFont="1" applyAlignment="1">
      <alignment horizontal="left" vertical="center"/>
    </xf>
    <xf numFmtId="178" fontId="3" fillId="0" borderId="0" xfId="0" applyNumberFormat="1" applyFont="1" applyBorder="1" applyAlignment="1">
      <alignment horizontal="right"/>
    </xf>
    <xf numFmtId="0" fontId="14" fillId="0" borderId="0" xfId="0" applyFont="1" applyFill="1" applyAlignment="1">
      <alignment horizontal="right"/>
    </xf>
    <xf numFmtId="178" fontId="14" fillId="0" borderId="0" xfId="0" applyNumberFormat="1" applyFont="1" applyBorder="1" applyAlignment="1">
      <alignment horizontal="center" vertical="center"/>
    </xf>
    <xf numFmtId="0" fontId="3" fillId="0" borderId="12" xfId="0" applyFont="1" applyBorder="1"/>
    <xf numFmtId="178" fontId="3" fillId="0" borderId="13" xfId="4" applyNumberFormat="1" applyFont="1" applyBorder="1" applyAlignment="1"/>
    <xf numFmtId="38" fontId="3" fillId="0" borderId="0" xfId="3" applyFont="1" applyBorder="1" applyAlignment="1">
      <alignment horizontal="right" vertical="center" shrinkToFit="1"/>
    </xf>
    <xf numFmtId="180" fontId="14" fillId="0" borderId="0" xfId="0" applyNumberFormat="1" applyFont="1" applyBorder="1" applyAlignment="1">
      <alignment shrinkToFit="1"/>
    </xf>
    <xf numFmtId="177" fontId="3" fillId="0" borderId="0" xfId="0" applyNumberFormat="1" applyFont="1"/>
    <xf numFmtId="38" fontId="3" fillId="0" borderId="13" xfId="3" applyFont="1" applyBorder="1" applyAlignment="1"/>
    <xf numFmtId="0" fontId="3" fillId="0" borderId="13" xfId="0" applyFont="1" applyBorder="1"/>
    <xf numFmtId="181" fontId="10" fillId="12" borderId="0" xfId="0" applyNumberFormat="1" applyFont="1" applyFill="1" applyAlignment="1">
      <alignment horizontal="center" vertical="center"/>
    </xf>
    <xf numFmtId="180" fontId="3" fillId="0" borderId="11" xfId="0" applyNumberFormat="1" applyFont="1" applyBorder="1" applyAlignment="1">
      <alignment horizontal="center" vertical="center"/>
    </xf>
    <xf numFmtId="182" fontId="3" fillId="0" borderId="11" xfId="0" applyNumberFormat="1" applyFont="1" applyBorder="1"/>
    <xf numFmtId="0" fontId="3" fillId="0" borderId="0" xfId="0" applyFont="1" applyAlignment="1">
      <alignment horizontal="right"/>
    </xf>
    <xf numFmtId="183" fontId="3" fillId="0" borderId="0" xfId="0" applyNumberFormat="1" applyFont="1"/>
    <xf numFmtId="177" fontId="3" fillId="0" borderId="14" xfId="0" applyNumberFormat="1" applyFont="1" applyBorder="1" applyAlignment="1">
      <alignment horizontal="center" vertical="center"/>
    </xf>
    <xf numFmtId="0" fontId="3" fillId="0" borderId="0" xfId="0" applyFont="1" applyAlignment="1">
      <alignment horizontal="right" vertical="center"/>
    </xf>
    <xf numFmtId="177" fontId="3" fillId="0" borderId="11" xfId="0" applyNumberFormat="1" applyFont="1" applyBorder="1" applyAlignment="1">
      <alignment horizontal="center" vertical="center"/>
    </xf>
    <xf numFmtId="0" fontId="3" fillId="0" borderId="1" xfId="0" applyFont="1" applyBorder="1" applyAlignment="1">
      <alignment vertical="center"/>
    </xf>
    <xf numFmtId="177" fontId="3" fillId="0" borderId="0" xfId="0" applyNumberFormat="1" applyFont="1" applyBorder="1"/>
    <xf numFmtId="177" fontId="3" fillId="0" borderId="1" xfId="0" applyNumberFormat="1" applyFont="1" applyBorder="1"/>
    <xf numFmtId="177" fontId="3" fillId="0" borderId="4" xfId="0" applyNumberFormat="1" applyFont="1" applyBorder="1" applyAlignment="1">
      <alignment horizontal="center" vertical="center"/>
    </xf>
    <xf numFmtId="177" fontId="3" fillId="0" borderId="15" xfId="0" applyNumberFormat="1" applyFont="1" applyBorder="1" applyAlignment="1">
      <alignment horizontal="center" vertical="center"/>
    </xf>
    <xf numFmtId="0" fontId="3" fillId="0" borderId="0" xfId="0" applyFont="1" applyBorder="1" applyAlignment="1">
      <alignment horizontal="center" vertical="center"/>
    </xf>
    <xf numFmtId="184" fontId="3" fillId="0" borderId="0" xfId="0" applyNumberFormat="1" applyFont="1"/>
    <xf numFmtId="38" fontId="3" fillId="0" borderId="1" xfId="3" applyFont="1" applyBorder="1" applyAlignment="1">
      <alignment horizontal="center" vertical="center"/>
    </xf>
    <xf numFmtId="184" fontId="3" fillId="0" borderId="1" xfId="3" applyNumberFormat="1" applyFont="1" applyBorder="1" applyAlignment="1">
      <alignment horizontal="center" vertical="center"/>
    </xf>
    <xf numFmtId="184" fontId="3" fillId="0" borderId="4" xfId="3" applyNumberFormat="1" applyFont="1" applyBorder="1" applyAlignment="1">
      <alignment horizontal="center" vertical="center"/>
    </xf>
    <xf numFmtId="184" fontId="4" fillId="0" borderId="15" xfId="3" applyNumberFormat="1" applyFont="1" applyFill="1" applyBorder="1" applyAlignment="1">
      <alignment horizontal="center" vertical="center"/>
    </xf>
    <xf numFmtId="184" fontId="4" fillId="0" borderId="11" xfId="3" applyNumberFormat="1" applyFont="1" applyFill="1" applyBorder="1" applyAlignment="1">
      <alignment horizontal="center" vertical="center"/>
    </xf>
    <xf numFmtId="178" fontId="4" fillId="0" borderId="11" xfId="0" applyNumberFormat="1" applyFont="1" applyFill="1" applyBorder="1" applyAlignment="1">
      <alignment horizontal="center" vertical="center"/>
    </xf>
    <xf numFmtId="178" fontId="10" fillId="12" borderId="11" xfId="0" applyNumberFormat="1" applyFont="1" applyFill="1" applyBorder="1" applyAlignment="1">
      <alignment horizontal="center" vertical="center"/>
    </xf>
    <xf numFmtId="178" fontId="3" fillId="0" borderId="0" xfId="0" applyNumberFormat="1" applyFont="1"/>
    <xf numFmtId="0" fontId="3" fillId="0" borderId="0" xfId="0" applyFont="1" applyAlignment="1">
      <alignment horizontal="left"/>
    </xf>
    <xf numFmtId="0" fontId="22" fillId="0" borderId="0" xfId="5"/>
    <xf numFmtId="0" fontId="3" fillId="0" borderId="0" xfId="0" applyFont="1" applyAlignment="1">
      <alignment horizontal="center" vertical="center"/>
    </xf>
    <xf numFmtId="183" fontId="10" fillId="12" borderId="11" xfId="0" applyNumberFormat="1" applyFont="1" applyFill="1" applyBorder="1"/>
    <xf numFmtId="177" fontId="10" fillId="12" borderId="11" xfId="0" applyNumberFormat="1" applyFont="1" applyFill="1" applyBorder="1" applyAlignment="1">
      <alignment horizontal="center" vertical="center"/>
    </xf>
    <xf numFmtId="0" fontId="3" fillId="12" borderId="0" xfId="0" applyFont="1" applyFill="1"/>
    <xf numFmtId="0" fontId="3" fillId="0" borderId="0" xfId="0" applyFont="1" applyFill="1"/>
    <xf numFmtId="178" fontId="3" fillId="0" borderId="0" xfId="0" applyNumberFormat="1" applyFont="1" applyBorder="1" applyAlignment="1">
      <alignment horizontal="right" vertical="center"/>
    </xf>
    <xf numFmtId="180" fontId="14" fillId="0" borderId="0" xfId="0" applyNumberFormat="1" applyFont="1" applyBorder="1" applyAlignment="1">
      <alignment horizontal="center" vertical="center" shrinkToFit="1"/>
    </xf>
    <xf numFmtId="181" fontId="4" fillId="0" borderId="0" xfId="0" applyNumberFormat="1" applyFont="1" applyFill="1" applyAlignment="1">
      <alignment horizontal="center" vertical="center"/>
    </xf>
    <xf numFmtId="182" fontId="3" fillId="0" borderId="11" xfId="0" applyNumberFormat="1" applyFont="1" applyBorder="1" applyAlignment="1">
      <alignment horizontal="center" vertical="center"/>
    </xf>
    <xf numFmtId="177" fontId="3" fillId="0" borderId="1" xfId="0" applyNumberFormat="1" applyFont="1" applyBorder="1" applyAlignment="1">
      <alignment horizontal="center" vertical="center"/>
    </xf>
    <xf numFmtId="184" fontId="3" fillId="0" borderId="1" xfId="3" applyNumberFormat="1" applyFont="1" applyBorder="1" applyAlignment="1"/>
    <xf numFmtId="184" fontId="3" fillId="0" borderId="4" xfId="3" applyNumberFormat="1" applyFont="1" applyBorder="1" applyAlignment="1"/>
    <xf numFmtId="184" fontId="4" fillId="0" borderId="15" xfId="3" applyNumberFormat="1" applyFont="1" applyFill="1" applyBorder="1" applyAlignment="1"/>
    <xf numFmtId="184" fontId="4" fillId="0" borderId="11" xfId="3" applyNumberFormat="1" applyFont="1" applyFill="1" applyBorder="1" applyAlignment="1"/>
    <xf numFmtId="183" fontId="3" fillId="0" borderId="0" xfId="0" applyNumberFormat="1" applyFont="1" applyFill="1" applyBorder="1"/>
    <xf numFmtId="183" fontId="4" fillId="0" borderId="11" xfId="0" applyNumberFormat="1" applyFont="1" applyFill="1" applyBorder="1"/>
    <xf numFmtId="177" fontId="4" fillId="0" borderId="11" xfId="0" applyNumberFormat="1" applyFont="1" applyFill="1" applyBorder="1" applyAlignment="1">
      <alignment horizontal="center" vertical="center"/>
    </xf>
    <xf numFmtId="177" fontId="14" fillId="0" borderId="0" xfId="0" applyNumberFormat="1" applyFont="1" applyBorder="1" applyAlignment="1">
      <alignment horizontal="center" vertical="center" shrinkToFit="1"/>
    </xf>
    <xf numFmtId="185" fontId="3" fillId="0" borderId="0" xfId="0" applyNumberFormat="1" applyFont="1"/>
    <xf numFmtId="180" fontId="3" fillId="0" borderId="0" xfId="0" applyNumberFormat="1" applyFont="1"/>
    <xf numFmtId="186" fontId="3" fillId="0" borderId="1" xfId="3" applyNumberFormat="1" applyFont="1" applyBorder="1" applyAlignment="1">
      <alignment horizontal="center" vertical="center"/>
    </xf>
    <xf numFmtId="186" fontId="3" fillId="0" borderId="4" xfId="3" applyNumberFormat="1" applyFont="1" applyBorder="1" applyAlignment="1">
      <alignment horizontal="center" vertical="center"/>
    </xf>
    <xf numFmtId="186" fontId="4" fillId="0" borderId="15" xfId="3" applyNumberFormat="1" applyFont="1" applyFill="1" applyBorder="1" applyAlignment="1">
      <alignment horizontal="center" vertical="center"/>
    </xf>
    <xf numFmtId="186" fontId="4" fillId="0" borderId="11" xfId="3" applyNumberFormat="1" applyFont="1" applyFill="1" applyBorder="1" applyAlignment="1">
      <alignment horizontal="center" vertical="center"/>
    </xf>
    <xf numFmtId="183" fontId="4" fillId="0" borderId="11" xfId="0" applyNumberFormat="1" applyFont="1" applyFill="1" applyBorder="1" applyAlignment="1">
      <alignment horizontal="center" vertical="center"/>
    </xf>
    <xf numFmtId="178" fontId="4" fillId="0" borderId="16" xfId="0" applyNumberFormat="1" applyFont="1" applyFill="1" applyBorder="1"/>
    <xf numFmtId="178" fontId="4" fillId="0" borderId="17" xfId="0" applyNumberFormat="1" applyFont="1" applyFill="1" applyBorder="1"/>
    <xf numFmtId="178" fontId="4" fillId="0" borderId="18" xfId="0" applyNumberFormat="1" applyFont="1" applyFill="1" applyBorder="1"/>
    <xf numFmtId="187" fontId="3" fillId="0" borderId="2" xfId="0" applyNumberFormat="1" applyFont="1" applyFill="1" applyBorder="1" applyAlignment="1">
      <alignment horizontal="center" vertical="center"/>
    </xf>
    <xf numFmtId="178" fontId="4" fillId="0" borderId="19" xfId="0" applyNumberFormat="1" applyFont="1" applyFill="1" applyBorder="1"/>
    <xf numFmtId="178" fontId="4" fillId="0" borderId="20" xfId="0" applyNumberFormat="1" applyFont="1" applyFill="1" applyBorder="1"/>
    <xf numFmtId="178" fontId="4" fillId="0" borderId="21" xfId="0" applyNumberFormat="1" applyFont="1" applyFill="1" applyBorder="1"/>
    <xf numFmtId="178" fontId="4" fillId="0" borderId="22" xfId="0" applyNumberFormat="1" applyFont="1" applyFill="1" applyBorder="1"/>
    <xf numFmtId="178" fontId="4" fillId="0" borderId="23" xfId="0" applyNumberFormat="1" applyFont="1" applyFill="1" applyBorder="1"/>
    <xf numFmtId="178" fontId="4" fillId="0" borderId="24" xfId="0" applyNumberFormat="1" applyFont="1" applyFill="1" applyBorder="1"/>
    <xf numFmtId="188" fontId="3" fillId="0" borderId="8" xfId="0" applyNumberFormat="1" applyFont="1" applyFill="1" applyBorder="1" applyAlignment="1">
      <alignment horizontal="center" vertical="center"/>
    </xf>
    <xf numFmtId="0" fontId="3" fillId="0" borderId="1" xfId="0" applyFont="1" applyFill="1" applyBorder="1" applyAlignment="1">
      <alignment horizontal="center" vertical="center"/>
    </xf>
    <xf numFmtId="178" fontId="10" fillId="12" borderId="19" xfId="0" applyNumberFormat="1" applyFont="1" applyFill="1" applyBorder="1" applyAlignment="1">
      <alignment horizontal="center" vertical="center"/>
    </xf>
    <xf numFmtId="178" fontId="10" fillId="12" borderId="20" xfId="0" applyNumberFormat="1" applyFont="1" applyFill="1" applyBorder="1" applyAlignment="1">
      <alignment horizontal="center" vertical="center"/>
    </xf>
    <xf numFmtId="178" fontId="10" fillId="12" borderId="21" xfId="0" applyNumberFormat="1" applyFont="1" applyFill="1" applyBorder="1" applyAlignment="1">
      <alignment horizontal="center" vertical="center"/>
    </xf>
    <xf numFmtId="187" fontId="3" fillId="10" borderId="2" xfId="0" applyNumberFormat="1" applyFont="1" applyFill="1" applyBorder="1" applyAlignment="1">
      <alignment horizontal="center" vertical="center"/>
    </xf>
    <xf numFmtId="178" fontId="10" fillId="12" borderId="22" xfId="0" applyNumberFormat="1" applyFont="1" applyFill="1" applyBorder="1" applyAlignment="1">
      <alignment horizontal="center" vertical="center"/>
    </xf>
    <xf numFmtId="178" fontId="10" fillId="12" borderId="23" xfId="0" applyNumberFormat="1" applyFont="1" applyFill="1" applyBorder="1" applyAlignment="1">
      <alignment horizontal="center" vertical="center"/>
    </xf>
    <xf numFmtId="178" fontId="10" fillId="12" borderId="24" xfId="0" applyNumberFormat="1" applyFont="1" applyFill="1" applyBorder="1" applyAlignment="1">
      <alignment horizontal="center" vertical="center"/>
    </xf>
    <xf numFmtId="188" fontId="3" fillId="10" borderId="8" xfId="0" applyNumberFormat="1" applyFont="1" applyFill="1" applyBorder="1" applyAlignment="1">
      <alignment horizontal="center" vertical="center"/>
    </xf>
    <xf numFmtId="0" fontId="3" fillId="13" borderId="1" xfId="0" applyFont="1" applyFill="1" applyBorder="1" applyAlignment="1">
      <alignment horizontal="center" vertical="center"/>
    </xf>
    <xf numFmtId="177" fontId="9" fillId="0" borderId="1" xfId="0" applyNumberFormat="1" applyFont="1" applyFill="1" applyBorder="1" applyAlignment="1" applyProtection="1">
      <alignment horizontal="center" vertical="center" shrinkToFit="1"/>
      <protection hidden="1"/>
    </xf>
    <xf numFmtId="0" fontId="7" fillId="0" borderId="0" xfId="0" applyFont="1" applyAlignment="1" applyProtection="1">
      <alignment vertical="center"/>
      <protection locked="0"/>
    </xf>
    <xf numFmtId="0" fontId="7" fillId="0" borderId="0" xfId="0" applyFont="1" applyAlignment="1">
      <alignment horizontal="center" vertical="center"/>
    </xf>
    <xf numFmtId="0" fontId="7" fillId="0" borderId="0" xfId="0" applyFont="1" applyAlignment="1">
      <alignment horizontal="left" vertical="center"/>
    </xf>
    <xf numFmtId="177" fontId="6" fillId="6" borderId="9" xfId="0" applyNumberFormat="1" applyFont="1" applyFill="1" applyBorder="1" applyAlignment="1" applyProtection="1">
      <alignment vertical="center" shrinkToFit="1"/>
      <protection locked="0"/>
    </xf>
    <xf numFmtId="177" fontId="6" fillId="6" borderId="6" xfId="0" applyNumberFormat="1" applyFont="1" applyFill="1" applyBorder="1" applyAlignment="1" applyProtection="1">
      <alignment vertical="center" shrinkToFit="1"/>
      <protection locked="0"/>
    </xf>
    <xf numFmtId="177" fontId="9" fillId="0" borderId="1" xfId="0" applyNumberFormat="1" applyFont="1" applyFill="1" applyBorder="1" applyAlignment="1">
      <alignment horizontal="center" vertical="center" shrinkToFit="1"/>
    </xf>
    <xf numFmtId="177" fontId="9" fillId="14" borderId="1" xfId="0" applyNumberFormat="1" applyFont="1" applyFill="1" applyBorder="1" applyAlignment="1">
      <alignment horizontal="center" vertical="center" shrinkToFit="1"/>
    </xf>
    <xf numFmtId="177" fontId="9" fillId="11" borderId="1" xfId="0" applyNumberFormat="1" applyFont="1" applyFill="1" applyBorder="1" applyAlignment="1">
      <alignment horizontal="center" vertical="center" shrinkToFit="1"/>
    </xf>
    <xf numFmtId="0" fontId="3" fillId="0" borderId="0" xfId="0" applyFont="1"/>
    <xf numFmtId="0" fontId="10" fillId="0" borderId="0" xfId="0" applyFont="1"/>
    <xf numFmtId="0" fontId="5" fillId="3" borderId="10" xfId="0" applyFont="1" applyFill="1" applyBorder="1" applyAlignment="1">
      <alignment horizontal="center" vertical="center" wrapText="1"/>
    </xf>
    <xf numFmtId="177" fontId="6" fillId="14" borderId="1" xfId="0" applyNumberFormat="1" applyFont="1" applyFill="1" applyBorder="1" applyAlignment="1" applyProtection="1">
      <alignment horizontal="center" vertical="center" shrinkToFit="1"/>
      <protection hidden="1"/>
    </xf>
    <xf numFmtId="0" fontId="3" fillId="0" borderId="0" xfId="0" applyFont="1" applyBorder="1" applyAlignment="1">
      <alignment horizontal="center"/>
    </xf>
    <xf numFmtId="0" fontId="5" fillId="0" borderId="28" xfId="0" applyFont="1" applyFill="1" applyBorder="1" applyAlignment="1">
      <alignment horizontal="center" vertical="center"/>
    </xf>
    <xf numFmtId="0" fontId="5" fillId="0" borderId="28" xfId="0" applyFont="1" applyFill="1" applyBorder="1" applyAlignment="1">
      <alignment horizontal="center" vertical="center" wrapText="1"/>
    </xf>
    <xf numFmtId="0" fontId="3" fillId="0" borderId="0" xfId="0" applyFont="1" applyFill="1" applyAlignment="1">
      <alignment horizontal="right"/>
    </xf>
    <xf numFmtId="177" fontId="5" fillId="0" borderId="2" xfId="0" applyNumberFormat="1" applyFont="1" applyBorder="1" applyAlignment="1" applyProtection="1">
      <alignment horizontal="center" vertical="center"/>
      <protection hidden="1"/>
    </xf>
    <xf numFmtId="177" fontId="5" fillId="0" borderId="3" xfId="0" applyNumberFormat="1" applyFont="1" applyBorder="1" applyAlignment="1" applyProtection="1">
      <alignment horizontal="center" vertical="center"/>
      <protection hidden="1"/>
    </xf>
    <xf numFmtId="177" fontId="5" fillId="0" borderId="4" xfId="0" applyNumberFormat="1" applyFont="1" applyBorder="1" applyAlignment="1" applyProtection="1">
      <alignment horizontal="center" vertical="center"/>
      <protection hidden="1"/>
    </xf>
    <xf numFmtId="0" fontId="5" fillId="0" borderId="28" xfId="0" applyFont="1" applyFill="1" applyBorder="1" applyAlignment="1">
      <alignment horizontal="center" vertical="center" wrapText="1"/>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177" fontId="5" fillId="0" borderId="2" xfId="0" applyNumberFormat="1" applyFont="1" applyFill="1" applyBorder="1" applyAlignment="1" applyProtection="1">
      <alignment horizontal="center" vertical="center"/>
      <protection hidden="1"/>
    </xf>
    <xf numFmtId="177" fontId="5" fillId="0" borderId="3" xfId="0" applyNumberFormat="1" applyFont="1" applyFill="1" applyBorder="1" applyAlignment="1" applyProtection="1">
      <alignment horizontal="center" vertical="center"/>
      <protection hidden="1"/>
    </xf>
    <xf numFmtId="177" fontId="5" fillId="0" borderId="4" xfId="0" applyNumberFormat="1" applyFont="1" applyFill="1" applyBorder="1" applyAlignment="1" applyProtection="1">
      <alignment horizontal="center" vertical="center"/>
      <protection hidden="1"/>
    </xf>
    <xf numFmtId="0" fontId="5" fillId="4" borderId="2" xfId="0" applyFont="1" applyFill="1" applyBorder="1" applyAlignment="1" applyProtection="1">
      <alignment horizontal="center" vertical="center"/>
      <protection locked="0"/>
    </xf>
    <xf numFmtId="0" fontId="5" fillId="4" borderId="3"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protection locked="0"/>
    </xf>
    <xf numFmtId="177" fontId="5" fillId="4" borderId="2" xfId="0" applyNumberFormat="1" applyFont="1" applyFill="1" applyBorder="1" applyAlignment="1" applyProtection="1">
      <alignment horizontal="center" vertical="center"/>
      <protection locked="0"/>
    </xf>
    <xf numFmtId="177" fontId="5" fillId="4" borderId="3" xfId="0" applyNumberFormat="1" applyFont="1" applyFill="1" applyBorder="1" applyAlignment="1" applyProtection="1">
      <alignment horizontal="center" vertical="center"/>
      <protection locked="0"/>
    </xf>
    <xf numFmtId="177" fontId="5" fillId="4" borderId="4" xfId="0" applyNumberFormat="1" applyFont="1" applyFill="1" applyBorder="1" applyAlignment="1" applyProtection="1">
      <alignment horizontal="center" vertical="center"/>
      <protection locked="0"/>
    </xf>
    <xf numFmtId="177" fontId="5" fillId="9" borderId="2" xfId="0" applyNumberFormat="1" applyFont="1" applyFill="1" applyBorder="1" applyAlignment="1" applyProtection="1">
      <alignment horizontal="center" vertical="center"/>
      <protection locked="0"/>
    </xf>
    <xf numFmtId="177" fontId="5" fillId="9" borderId="3" xfId="0" applyNumberFormat="1" applyFont="1" applyFill="1" applyBorder="1" applyAlignment="1" applyProtection="1">
      <alignment horizontal="center" vertical="center"/>
      <protection locked="0"/>
    </xf>
    <xf numFmtId="177" fontId="5" fillId="9" borderId="4" xfId="0" applyNumberFormat="1" applyFont="1" applyFill="1" applyBorder="1" applyAlignment="1" applyProtection="1">
      <alignment horizontal="center" vertical="center"/>
      <protection locked="0"/>
    </xf>
    <xf numFmtId="178" fontId="3" fillId="0" borderId="2" xfId="0" applyNumberFormat="1" applyFont="1" applyBorder="1" applyAlignment="1" applyProtection="1">
      <alignment horizontal="center" vertical="center"/>
      <protection hidden="1"/>
    </xf>
    <xf numFmtId="178" fontId="3" fillId="0" borderId="3" xfId="0" applyNumberFormat="1" applyFont="1" applyBorder="1" applyAlignment="1" applyProtection="1">
      <alignment horizontal="center" vertical="center"/>
      <protection hidden="1"/>
    </xf>
    <xf numFmtId="178" fontId="3" fillId="0" borderId="4" xfId="0" applyNumberFormat="1" applyFont="1" applyBorder="1" applyAlignment="1" applyProtection="1">
      <alignment horizontal="center" vertical="center"/>
      <protection hidden="1"/>
    </xf>
    <xf numFmtId="0" fontId="5" fillId="0" borderId="28" xfId="0"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8" borderId="2" xfId="0" applyFont="1" applyFill="1" applyBorder="1" applyAlignment="1">
      <alignment horizontal="center" vertical="center"/>
    </xf>
    <xf numFmtId="0" fontId="3" fillId="8" borderId="3" xfId="0" applyFont="1" applyFill="1" applyBorder="1" applyAlignment="1">
      <alignment horizontal="center" vertical="center"/>
    </xf>
    <xf numFmtId="0" fontId="3" fillId="8" borderId="4"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Alignment="1">
      <alignment horizontal="center"/>
    </xf>
    <xf numFmtId="0" fontId="3" fillId="0" borderId="1" xfId="0" applyFont="1" applyBorder="1" applyAlignment="1">
      <alignment horizontal="left" vertical="center" wrapText="1"/>
    </xf>
    <xf numFmtId="0" fontId="7" fillId="5" borderId="7" xfId="0" applyFont="1" applyFill="1" applyBorder="1" applyAlignment="1" applyProtection="1">
      <alignment horizontal="right" vertical="center"/>
      <protection locked="0"/>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5" xfId="0" applyFont="1" applyFill="1" applyBorder="1" applyAlignment="1">
      <alignment horizontal="center" vertical="center"/>
    </xf>
    <xf numFmtId="176" fontId="5" fillId="4" borderId="2" xfId="0" applyNumberFormat="1" applyFont="1" applyFill="1" applyBorder="1" applyAlignment="1" applyProtection="1">
      <alignment horizontal="center" vertical="center"/>
      <protection locked="0"/>
    </xf>
    <xf numFmtId="176" fontId="5" fillId="4" borderId="3" xfId="0" applyNumberFormat="1" applyFont="1" applyFill="1" applyBorder="1" applyAlignment="1" applyProtection="1">
      <alignment horizontal="center" vertical="center"/>
      <protection locked="0"/>
    </xf>
    <xf numFmtId="176" fontId="5" fillId="4" borderId="4" xfId="0" applyNumberFormat="1" applyFont="1" applyFill="1" applyBorder="1" applyAlignment="1" applyProtection="1">
      <alignment horizontal="center" vertical="center"/>
      <protection locked="0"/>
    </xf>
    <xf numFmtId="0" fontId="3" fillId="8" borderId="2" xfId="0" applyFont="1" applyFill="1" applyBorder="1" applyAlignment="1" applyProtection="1">
      <alignment horizontal="center" vertical="center"/>
      <protection locked="0"/>
    </xf>
    <xf numFmtId="0" fontId="3" fillId="8" borderId="3" xfId="0" applyFont="1" applyFill="1" applyBorder="1" applyAlignment="1" applyProtection="1">
      <alignment horizontal="center" vertical="center"/>
      <protection locked="0"/>
    </xf>
    <xf numFmtId="0" fontId="3" fillId="8" borderId="4" xfId="0" applyFont="1" applyFill="1" applyBorder="1" applyAlignment="1" applyProtection="1">
      <alignment horizontal="center" vertical="center"/>
      <protection locked="0"/>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25" fillId="0" borderId="0" xfId="0" applyFont="1" applyAlignment="1">
      <alignment horizontal="center" vertical="center"/>
    </xf>
    <xf numFmtId="0" fontId="7" fillId="0" borderId="0" xfId="0" applyFont="1" applyAlignment="1">
      <alignment horizontal="center" vertical="center"/>
    </xf>
    <xf numFmtId="0" fontId="3" fillId="10" borderId="1" xfId="0" applyFont="1" applyFill="1" applyBorder="1" applyAlignment="1">
      <alignment horizontal="center" vertical="center"/>
    </xf>
    <xf numFmtId="0" fontId="3" fillId="10" borderId="2" xfId="0" applyFont="1" applyFill="1" applyBorder="1" applyAlignment="1">
      <alignment horizontal="center" vertical="center"/>
    </xf>
    <xf numFmtId="0" fontId="3" fillId="10" borderId="3" xfId="0" applyFont="1" applyFill="1" applyBorder="1" applyAlignment="1">
      <alignment horizontal="center" vertical="center"/>
    </xf>
    <xf numFmtId="0" fontId="3" fillId="10" borderId="4" xfId="0" applyFont="1" applyFill="1" applyBorder="1" applyAlignment="1">
      <alignment horizontal="center" vertical="center"/>
    </xf>
    <xf numFmtId="176" fontId="4" fillId="5" borderId="2" xfId="0" quotePrefix="1" applyNumberFormat="1" applyFont="1" applyFill="1" applyBorder="1" applyAlignment="1" applyProtection="1">
      <alignment horizontal="center" vertical="center"/>
      <protection locked="0"/>
    </xf>
    <xf numFmtId="176" fontId="4" fillId="5" borderId="3" xfId="0" applyNumberFormat="1" applyFont="1" applyFill="1" applyBorder="1" applyAlignment="1" applyProtection="1">
      <alignment horizontal="center" vertical="center"/>
      <protection locked="0"/>
    </xf>
    <xf numFmtId="176" fontId="4" fillId="5" borderId="4" xfId="0" applyNumberFormat="1" applyFont="1" applyFill="1" applyBorder="1" applyAlignment="1" applyProtection="1">
      <alignment horizontal="center" vertical="center"/>
      <protection locked="0"/>
    </xf>
    <xf numFmtId="0" fontId="4" fillId="10" borderId="25" xfId="0" applyFont="1" applyFill="1" applyBorder="1" applyAlignment="1" applyProtection="1">
      <alignment horizontal="center" vertical="center"/>
      <protection hidden="1"/>
    </xf>
    <xf numFmtId="0" fontId="4" fillId="10" borderId="26" xfId="0" applyFont="1" applyFill="1" applyBorder="1" applyAlignment="1" applyProtection="1">
      <alignment horizontal="center" vertical="center"/>
      <protection hidden="1"/>
    </xf>
    <xf numFmtId="0" fontId="4" fillId="10" borderId="27" xfId="0" applyFont="1" applyFill="1" applyBorder="1" applyAlignment="1" applyProtection="1">
      <alignment horizontal="center" vertical="center"/>
      <protection hidden="1"/>
    </xf>
    <xf numFmtId="0" fontId="4" fillId="0" borderId="2" xfId="0" applyFont="1" applyFill="1" applyBorder="1" applyAlignment="1" applyProtection="1">
      <alignment horizontal="center" vertical="center"/>
      <protection hidden="1"/>
    </xf>
    <xf numFmtId="0" fontId="4" fillId="0" borderId="3" xfId="0" applyFont="1" applyFill="1" applyBorder="1" applyAlignment="1" applyProtection="1">
      <alignment horizontal="center" vertical="center"/>
      <protection hidden="1"/>
    </xf>
    <xf numFmtId="0" fontId="4" fillId="0" borderId="4" xfId="0" applyFont="1" applyFill="1" applyBorder="1" applyAlignment="1" applyProtection="1">
      <alignment horizontal="center" vertical="center"/>
      <protection hidden="1"/>
    </xf>
    <xf numFmtId="0" fontId="3" fillId="10" borderId="1" xfId="0" applyFont="1" applyFill="1" applyBorder="1" applyAlignment="1">
      <alignment horizontal="center" vertical="center" wrapText="1"/>
    </xf>
    <xf numFmtId="0" fontId="3" fillId="10" borderId="25" xfId="0" applyFont="1" applyFill="1" applyBorder="1" applyAlignment="1" applyProtection="1">
      <alignment horizontal="center" vertical="center"/>
      <protection locked="0"/>
    </xf>
    <xf numFmtId="0" fontId="3" fillId="10" borderId="26" xfId="0" applyFont="1" applyFill="1" applyBorder="1" applyAlignment="1" applyProtection="1">
      <alignment horizontal="center" vertical="center"/>
      <protection locked="0"/>
    </xf>
    <xf numFmtId="0" fontId="3" fillId="10" borderId="27" xfId="0" applyFont="1" applyFill="1" applyBorder="1" applyAlignment="1" applyProtection="1">
      <alignment horizontal="center" vertical="center"/>
      <protection locked="0"/>
    </xf>
    <xf numFmtId="0" fontId="3" fillId="10" borderId="25" xfId="0" applyFont="1" applyFill="1" applyBorder="1" applyAlignment="1" applyProtection="1">
      <alignment horizontal="center" vertical="center"/>
      <protection hidden="1"/>
    </xf>
    <xf numFmtId="0" fontId="3" fillId="10" borderId="26" xfId="0" applyFont="1" applyFill="1" applyBorder="1" applyAlignment="1" applyProtection="1">
      <alignment horizontal="center" vertical="center"/>
      <protection hidden="1"/>
    </xf>
    <xf numFmtId="0" fontId="3" fillId="10" borderId="27" xfId="0" applyFont="1" applyFill="1" applyBorder="1" applyAlignment="1" applyProtection="1">
      <alignment horizontal="center" vertical="center"/>
      <protection hidden="1"/>
    </xf>
    <xf numFmtId="177" fontId="3" fillId="0" borderId="2" xfId="0" applyNumberFormat="1" applyFont="1" applyFill="1" applyBorder="1" applyAlignment="1" applyProtection="1">
      <alignment horizontal="center" vertical="center"/>
      <protection hidden="1"/>
    </xf>
    <xf numFmtId="177" fontId="3" fillId="0" borderId="3" xfId="0" applyNumberFormat="1" applyFont="1" applyFill="1" applyBorder="1" applyAlignment="1" applyProtection="1">
      <alignment horizontal="center" vertical="center"/>
      <protection hidden="1"/>
    </xf>
    <xf numFmtId="177" fontId="3" fillId="0" borderId="4" xfId="0" applyNumberFormat="1" applyFont="1" applyFill="1" applyBorder="1" applyAlignment="1" applyProtection="1">
      <alignment horizontal="center" vertical="center"/>
      <protection hidden="1"/>
    </xf>
    <xf numFmtId="0" fontId="3" fillId="5" borderId="2" xfId="0" applyFont="1" applyFill="1" applyBorder="1" applyAlignment="1" applyProtection="1">
      <alignment horizontal="center" vertical="center"/>
      <protection locked="0"/>
    </xf>
    <xf numFmtId="0" fontId="3" fillId="5" borderId="3" xfId="0" applyFont="1" applyFill="1" applyBorder="1" applyAlignment="1" applyProtection="1">
      <alignment horizontal="center" vertical="center"/>
      <protection locked="0"/>
    </xf>
    <xf numFmtId="0" fontId="3" fillId="5" borderId="4" xfId="0" applyFont="1" applyFill="1" applyBorder="1" applyAlignment="1" applyProtection="1">
      <alignment horizontal="center" vertical="center"/>
      <protection locked="0"/>
    </xf>
    <xf numFmtId="178" fontId="4" fillId="10" borderId="2" xfId="4" quotePrefix="1" applyNumberFormat="1" applyFont="1" applyFill="1" applyBorder="1" applyAlignment="1" applyProtection="1">
      <alignment horizontal="center" vertical="center"/>
      <protection hidden="1"/>
    </xf>
    <xf numFmtId="178" fontId="4" fillId="10" borderId="3" xfId="4" applyNumberFormat="1" applyFont="1" applyFill="1" applyBorder="1" applyAlignment="1" applyProtection="1">
      <alignment horizontal="center" vertical="center"/>
      <protection hidden="1"/>
    </xf>
    <xf numFmtId="178" fontId="4" fillId="10" borderId="4" xfId="4" applyNumberFormat="1" applyFont="1" applyFill="1" applyBorder="1" applyAlignment="1" applyProtection="1">
      <alignment horizontal="center" vertical="center"/>
      <protection hidden="1"/>
    </xf>
    <xf numFmtId="177" fontId="3" fillId="0" borderId="2" xfId="0" applyNumberFormat="1" applyFont="1" applyBorder="1" applyAlignment="1" applyProtection="1">
      <alignment horizontal="center" vertical="center"/>
      <protection hidden="1"/>
    </xf>
    <xf numFmtId="177" fontId="3" fillId="0" borderId="3" xfId="0" applyNumberFormat="1" applyFont="1" applyBorder="1" applyAlignment="1" applyProtection="1">
      <alignment horizontal="center" vertical="center"/>
      <protection hidden="1"/>
    </xf>
    <xf numFmtId="177" fontId="3" fillId="0" borderId="4" xfId="0" applyNumberFormat="1" applyFont="1" applyBorder="1" applyAlignment="1" applyProtection="1">
      <alignment horizontal="center" vertical="center"/>
      <protection hidden="1"/>
    </xf>
    <xf numFmtId="0" fontId="4" fillId="10" borderId="1" xfId="0" applyFont="1" applyFill="1" applyBorder="1" applyAlignment="1">
      <alignment horizontal="center" vertical="center" wrapText="1"/>
    </xf>
    <xf numFmtId="0" fontId="4" fillId="10" borderId="1" xfId="0" applyFont="1" applyFill="1" applyBorder="1" applyAlignment="1">
      <alignment horizontal="center" vertical="center"/>
    </xf>
    <xf numFmtId="177" fontId="3" fillId="8" borderId="2" xfId="0" applyNumberFormat="1" applyFont="1" applyFill="1" applyBorder="1" applyAlignment="1" applyProtection="1">
      <alignment horizontal="center" vertical="center"/>
    </xf>
    <xf numFmtId="177" fontId="3" fillId="8" borderId="3" xfId="0" applyNumberFormat="1" applyFont="1" applyFill="1" applyBorder="1" applyAlignment="1" applyProtection="1">
      <alignment horizontal="center" vertical="center"/>
    </xf>
    <xf numFmtId="177" fontId="3" fillId="8" borderId="4" xfId="0" applyNumberFormat="1" applyFont="1" applyFill="1" applyBorder="1" applyAlignment="1" applyProtection="1">
      <alignment horizontal="center" vertical="center"/>
    </xf>
    <xf numFmtId="178" fontId="3" fillId="8" borderId="2" xfId="0" applyNumberFormat="1" applyFont="1" applyFill="1" applyBorder="1" applyAlignment="1" applyProtection="1">
      <alignment horizontal="center" vertical="center"/>
      <protection hidden="1"/>
    </xf>
    <xf numFmtId="178" fontId="3" fillId="8" borderId="3" xfId="0" applyNumberFormat="1" applyFont="1" applyFill="1" applyBorder="1" applyAlignment="1" applyProtection="1">
      <alignment horizontal="center" vertical="center"/>
      <protection hidden="1"/>
    </xf>
    <xf numFmtId="178" fontId="3" fillId="8" borderId="4" xfId="0" applyNumberFormat="1" applyFont="1" applyFill="1" applyBorder="1" applyAlignment="1" applyProtection="1">
      <alignment horizontal="center" vertical="center"/>
      <protection hidden="1"/>
    </xf>
    <xf numFmtId="0" fontId="19" fillId="10" borderId="1" xfId="0" applyFont="1" applyFill="1" applyBorder="1" applyAlignment="1">
      <alignment horizontal="center" vertical="center" wrapText="1"/>
    </xf>
    <xf numFmtId="0" fontId="19" fillId="10" borderId="1" xfId="0" applyFont="1" applyFill="1" applyBorder="1" applyAlignment="1">
      <alignment horizontal="center" vertical="center"/>
    </xf>
    <xf numFmtId="0" fontId="3" fillId="10" borderId="10" xfId="0" applyFont="1" applyFill="1" applyBorder="1" applyAlignment="1">
      <alignment horizontal="center" vertical="center"/>
    </xf>
    <xf numFmtId="0" fontId="3" fillId="10" borderId="7" xfId="0" applyFont="1" applyFill="1" applyBorder="1" applyAlignment="1">
      <alignment horizontal="center" vertical="center"/>
    </xf>
    <xf numFmtId="0" fontId="3" fillId="10" borderId="6" xfId="0" applyFont="1" applyFill="1" applyBorder="1" applyAlignment="1">
      <alignment horizontal="center" vertical="center"/>
    </xf>
    <xf numFmtId="177" fontId="3" fillId="8" borderId="2" xfId="0" applyNumberFormat="1" applyFont="1" applyFill="1" applyBorder="1" applyAlignment="1" applyProtection="1">
      <alignment horizontal="center" vertical="center"/>
      <protection hidden="1"/>
    </xf>
    <xf numFmtId="177" fontId="3" fillId="8" borderId="3" xfId="0" applyNumberFormat="1" applyFont="1" applyFill="1" applyBorder="1" applyAlignment="1" applyProtection="1">
      <alignment horizontal="center" vertical="center"/>
      <protection hidden="1"/>
    </xf>
    <xf numFmtId="177" fontId="3" fillId="8" borderId="4" xfId="0" applyNumberFormat="1" applyFont="1" applyFill="1" applyBorder="1" applyAlignment="1" applyProtection="1">
      <alignment horizontal="center" vertical="center"/>
      <protection hidden="1"/>
    </xf>
    <xf numFmtId="179" fontId="3" fillId="11" borderId="2" xfId="3" applyNumberFormat="1" applyFont="1" applyFill="1" applyBorder="1" applyAlignment="1" applyProtection="1">
      <alignment horizontal="center" vertical="center"/>
      <protection locked="0"/>
    </xf>
    <xf numFmtId="179" fontId="3" fillId="11" borderId="3" xfId="3" applyNumberFormat="1" applyFont="1" applyFill="1" applyBorder="1" applyAlignment="1" applyProtection="1">
      <alignment horizontal="center" vertical="center"/>
      <protection locked="0"/>
    </xf>
    <xf numFmtId="179" fontId="3" fillId="11" borderId="4" xfId="3" applyNumberFormat="1" applyFont="1" applyFill="1" applyBorder="1" applyAlignment="1" applyProtection="1">
      <alignment horizontal="center" vertical="center"/>
      <protection locked="0"/>
    </xf>
    <xf numFmtId="0" fontId="7" fillId="0" borderId="7" xfId="0" applyFont="1" applyBorder="1" applyAlignment="1" applyProtection="1">
      <alignment horizontal="right" vertical="center"/>
    </xf>
    <xf numFmtId="179" fontId="3" fillId="10" borderId="25" xfId="3" applyNumberFormat="1" applyFont="1" applyFill="1" applyBorder="1" applyAlignment="1" applyProtection="1">
      <alignment horizontal="center" vertical="center"/>
      <protection locked="0"/>
    </xf>
    <xf numFmtId="179" fontId="3" fillId="10" borderId="26" xfId="3" applyNumberFormat="1" applyFont="1" applyFill="1" applyBorder="1" applyAlignment="1" applyProtection="1">
      <alignment horizontal="center" vertical="center"/>
      <protection locked="0"/>
    </xf>
    <xf numFmtId="179" fontId="3" fillId="10" borderId="27" xfId="3" applyNumberFormat="1" applyFont="1" applyFill="1" applyBorder="1" applyAlignment="1" applyProtection="1">
      <alignment horizontal="center" vertical="center"/>
      <protection locked="0"/>
    </xf>
    <xf numFmtId="0" fontId="3" fillId="10" borderId="25" xfId="0" applyFont="1" applyFill="1" applyBorder="1" applyAlignment="1">
      <alignment horizontal="center" vertical="center"/>
    </xf>
    <xf numFmtId="0" fontId="3" fillId="10" borderId="26" xfId="0" applyFont="1" applyFill="1" applyBorder="1" applyAlignment="1">
      <alignment horizontal="center" vertical="center"/>
    </xf>
    <xf numFmtId="0" fontId="3" fillId="10" borderId="27" xfId="0" applyFont="1" applyFill="1" applyBorder="1" applyAlignment="1">
      <alignment horizontal="center" vertical="center"/>
    </xf>
    <xf numFmtId="0" fontId="3" fillId="11" borderId="2" xfId="0" applyFont="1" applyFill="1" applyBorder="1" applyAlignment="1" applyProtection="1">
      <alignment horizontal="center" vertical="center"/>
    </xf>
    <xf numFmtId="0" fontId="3" fillId="11" borderId="3" xfId="0" applyFont="1" applyFill="1" applyBorder="1" applyAlignment="1" applyProtection="1">
      <alignment horizontal="center" vertical="center"/>
    </xf>
    <xf numFmtId="0" fontId="3" fillId="11" borderId="4" xfId="0" applyFont="1" applyFill="1" applyBorder="1" applyAlignment="1" applyProtection="1">
      <alignment horizontal="center" vertical="center"/>
    </xf>
    <xf numFmtId="38" fontId="3" fillId="11" borderId="2" xfId="3" applyFont="1" applyFill="1" applyBorder="1" applyAlignment="1" applyProtection="1">
      <alignment horizontal="center" vertical="center"/>
      <protection locked="0"/>
    </xf>
    <xf numFmtId="38" fontId="3" fillId="11" borderId="3" xfId="3" applyFont="1" applyFill="1" applyBorder="1" applyAlignment="1" applyProtection="1">
      <alignment horizontal="center" vertical="center"/>
      <protection locked="0"/>
    </xf>
    <xf numFmtId="38" fontId="3" fillId="11" borderId="4" xfId="3" applyFont="1" applyFill="1" applyBorder="1" applyAlignment="1" applyProtection="1">
      <alignment horizontal="center" vertical="center"/>
      <protection locked="0"/>
    </xf>
    <xf numFmtId="0" fontId="3" fillId="10" borderId="25" xfId="0" applyNumberFormat="1" applyFont="1" applyFill="1" applyBorder="1" applyAlignment="1" applyProtection="1">
      <alignment horizontal="center" vertical="center"/>
    </xf>
    <xf numFmtId="0" fontId="3" fillId="10" borderId="26" xfId="0" applyNumberFormat="1" applyFont="1" applyFill="1" applyBorder="1" applyAlignment="1" applyProtection="1">
      <alignment horizontal="center" vertical="center"/>
    </xf>
    <xf numFmtId="0" fontId="3" fillId="10" borderId="27" xfId="0" applyNumberFormat="1" applyFont="1" applyFill="1" applyBorder="1" applyAlignment="1" applyProtection="1">
      <alignment horizontal="center" vertical="center"/>
    </xf>
    <xf numFmtId="179" fontId="4" fillId="10" borderId="25" xfId="3" applyNumberFormat="1" applyFont="1" applyFill="1" applyBorder="1" applyAlignment="1" applyProtection="1">
      <alignment horizontal="center" vertical="center"/>
      <protection locked="0"/>
    </xf>
    <xf numFmtId="179" fontId="4" fillId="10" borderId="26" xfId="3" applyNumberFormat="1" applyFont="1" applyFill="1" applyBorder="1" applyAlignment="1" applyProtection="1">
      <alignment horizontal="center" vertical="center"/>
      <protection locked="0"/>
    </xf>
    <xf numFmtId="179" fontId="4" fillId="10" borderId="27" xfId="3" applyNumberFormat="1" applyFont="1" applyFill="1" applyBorder="1" applyAlignment="1" applyProtection="1">
      <alignment horizontal="center" vertical="center"/>
      <protection locked="0"/>
    </xf>
    <xf numFmtId="179" fontId="4" fillId="11" borderId="2" xfId="3" applyNumberFormat="1" applyFont="1" applyFill="1" applyBorder="1" applyAlignment="1" applyProtection="1">
      <alignment horizontal="center" vertical="center"/>
      <protection locked="0"/>
    </xf>
    <xf numFmtId="179" fontId="4" fillId="11" borderId="3" xfId="3" applyNumberFormat="1" applyFont="1" applyFill="1" applyBorder="1" applyAlignment="1" applyProtection="1">
      <alignment horizontal="center" vertical="center"/>
      <protection locked="0"/>
    </xf>
    <xf numFmtId="179" fontId="4" fillId="11" borderId="4" xfId="3" applyNumberFormat="1" applyFont="1" applyFill="1" applyBorder="1" applyAlignment="1" applyProtection="1">
      <alignment horizontal="center" vertical="center"/>
      <protection locked="0"/>
    </xf>
  </cellXfs>
  <cellStyles count="6">
    <cellStyle name="パーセント" xfId="4" builtinId="5"/>
    <cellStyle name="ハイパーリンク" xfId="5" builtinId="8"/>
    <cellStyle name="ハイパーリンク 2" xfId="2" xr:uid="{59557373-815A-46FC-B3B4-3A54BA0386D8}"/>
    <cellStyle name="桁区切り" xfId="3" builtinId="6"/>
    <cellStyle name="標準" xfId="0" builtinId="0"/>
    <cellStyle name="標準 2" xfId="1" xr:uid="{F5C5E535-7586-431B-8667-0D15675B1696}"/>
  </cellStyles>
  <dxfs count="29">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numFmt numFmtId="177" formatCode="#,##0_ "/>
    </dxf>
    <dxf>
      <font>
        <color theme="0"/>
      </font>
      <fill>
        <patternFill>
          <bgColor rgb="FFFF0000"/>
        </patternFill>
      </fill>
    </dxf>
    <dxf>
      <font>
        <color theme="0"/>
      </font>
      <fill>
        <patternFill>
          <bgColor rgb="FFFF0000"/>
        </patternFill>
      </fill>
    </dxf>
    <dxf>
      <numFmt numFmtId="179" formatCode="#,##0_ ;[Red]\-#,##0\ "/>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tint="-0.34998626667073579"/>
      </font>
    </dxf>
    <dxf>
      <fill>
        <patternFill>
          <bgColor rgb="FFFFFF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tint="-0.34998626667073579"/>
      </font>
    </dxf>
    <dxf>
      <fill>
        <patternFill>
          <bgColor rgb="FFFFFF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00FFFF"/>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12</xdr:col>
      <xdr:colOff>619125</xdr:colOff>
      <xdr:row>1</xdr:row>
      <xdr:rowOff>76200</xdr:rowOff>
    </xdr:from>
    <xdr:ext cx="2191562" cy="47346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356725" y="279400"/>
          <a:ext cx="2191562"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en-US" altLang="ja-JP" sz="1800" b="1">
              <a:solidFill>
                <a:srgbClr val="FF0000"/>
              </a:solidFill>
              <a:latin typeface="Meiryo UI" panose="020B0604030504040204" pitchFamily="50" charset="-128"/>
              <a:ea typeface="Meiryo UI" panose="020B0604030504040204" pitchFamily="50" charset="-128"/>
            </a:rPr>
            <a:t>2023</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10</xdr:col>
      <xdr:colOff>285750</xdr:colOff>
      <xdr:row>9</xdr:row>
      <xdr:rowOff>47625</xdr:rowOff>
    </xdr:from>
    <xdr:to>
      <xdr:col>14</xdr:col>
      <xdr:colOff>247837</xdr:colOff>
      <xdr:row>10</xdr:row>
      <xdr:rowOff>130559</xdr:rowOff>
    </xdr:to>
    <xdr:sp macro="" textlink="">
      <xdr:nvSpPr>
        <xdr:cNvPr id="4" name="角丸四角形吹き出し 9">
          <a:extLst>
            <a:ext uri="{FF2B5EF4-FFF2-40B4-BE49-F238E27FC236}">
              <a16:creationId xmlns:a16="http://schemas.microsoft.com/office/drawing/2014/main" id="{00000000-0008-0000-0000-000004000000}"/>
            </a:ext>
          </a:extLst>
        </xdr:cNvPr>
        <xdr:cNvSpPr/>
      </xdr:nvSpPr>
      <xdr:spPr>
        <a:xfrm>
          <a:off x="7731125" y="1809750"/>
          <a:ext cx="2629087" cy="400434"/>
        </a:xfrm>
        <a:prstGeom prst="wedgeRoundRectCallout">
          <a:avLst>
            <a:gd name="adj1" fmla="val -66402"/>
            <a:gd name="adj2" fmla="val 52485"/>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システムで発行された識別番号を入力</a:t>
          </a:r>
        </a:p>
      </xdr:txBody>
    </xdr:sp>
    <xdr:clientData/>
  </xdr:twoCellAnchor>
  <xdr:twoCellAnchor>
    <xdr:from>
      <xdr:col>6</xdr:col>
      <xdr:colOff>75565</xdr:colOff>
      <xdr:row>13</xdr:row>
      <xdr:rowOff>58239</xdr:rowOff>
    </xdr:from>
    <xdr:to>
      <xdr:col>7</xdr:col>
      <xdr:colOff>554547</xdr:colOff>
      <xdr:row>14</xdr:row>
      <xdr:rowOff>21765</xdr:rowOff>
    </xdr:to>
    <xdr:sp macro="" textlink="">
      <xdr:nvSpPr>
        <xdr:cNvPr id="5" name="角丸四角形吹き出し 11">
          <a:extLst>
            <a:ext uri="{FF2B5EF4-FFF2-40B4-BE49-F238E27FC236}">
              <a16:creationId xmlns:a16="http://schemas.microsoft.com/office/drawing/2014/main" id="{00000000-0008-0000-0000-000005000000}"/>
            </a:ext>
          </a:extLst>
        </xdr:cNvPr>
        <xdr:cNvSpPr/>
      </xdr:nvSpPr>
      <xdr:spPr>
        <a:xfrm>
          <a:off x="4853940" y="3280864"/>
          <a:ext cx="1145732" cy="344526"/>
        </a:xfrm>
        <a:prstGeom prst="wedgeRoundRectCallout">
          <a:avLst>
            <a:gd name="adj1" fmla="val 90882"/>
            <a:gd name="adj2" fmla="val -18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リストから選択</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6</xdr:col>
      <xdr:colOff>75565</xdr:colOff>
      <xdr:row>12</xdr:row>
      <xdr:rowOff>0</xdr:rowOff>
    </xdr:from>
    <xdr:to>
      <xdr:col>7</xdr:col>
      <xdr:colOff>554547</xdr:colOff>
      <xdr:row>12</xdr:row>
      <xdr:rowOff>340716</xdr:rowOff>
    </xdr:to>
    <xdr:sp macro="" textlink="">
      <xdr:nvSpPr>
        <xdr:cNvPr id="6" name="角丸四角形吹き出し 11">
          <a:extLst>
            <a:ext uri="{FF2B5EF4-FFF2-40B4-BE49-F238E27FC236}">
              <a16:creationId xmlns:a16="http://schemas.microsoft.com/office/drawing/2014/main" id="{00000000-0008-0000-0000-000006000000}"/>
            </a:ext>
          </a:extLst>
        </xdr:cNvPr>
        <xdr:cNvSpPr/>
      </xdr:nvSpPr>
      <xdr:spPr>
        <a:xfrm>
          <a:off x="4853940" y="2841625"/>
          <a:ext cx="1145732" cy="340716"/>
        </a:xfrm>
        <a:prstGeom prst="wedgeRoundRectCallout">
          <a:avLst>
            <a:gd name="adj1" fmla="val 90882"/>
            <a:gd name="adj2" fmla="val -18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リストから選択</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6</xdr:col>
      <xdr:colOff>75565</xdr:colOff>
      <xdr:row>14</xdr:row>
      <xdr:rowOff>365579</xdr:rowOff>
    </xdr:from>
    <xdr:to>
      <xdr:col>7</xdr:col>
      <xdr:colOff>554547</xdr:colOff>
      <xdr:row>15</xdr:row>
      <xdr:rowOff>323390</xdr:rowOff>
    </xdr:to>
    <xdr:sp macro="" textlink="">
      <xdr:nvSpPr>
        <xdr:cNvPr id="7" name="角丸四角形吹き出し 11">
          <a:extLst>
            <a:ext uri="{FF2B5EF4-FFF2-40B4-BE49-F238E27FC236}">
              <a16:creationId xmlns:a16="http://schemas.microsoft.com/office/drawing/2014/main" id="{00000000-0008-0000-0000-000007000000}"/>
            </a:ext>
          </a:extLst>
        </xdr:cNvPr>
        <xdr:cNvSpPr/>
      </xdr:nvSpPr>
      <xdr:spPr>
        <a:xfrm>
          <a:off x="4853940" y="3969204"/>
          <a:ext cx="1145732" cy="338811"/>
        </a:xfrm>
        <a:prstGeom prst="wedgeRoundRectCallout">
          <a:avLst>
            <a:gd name="adj1" fmla="val 90882"/>
            <a:gd name="adj2" fmla="val -18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リストから選択</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10</xdr:col>
      <xdr:colOff>631620</xdr:colOff>
      <xdr:row>12</xdr:row>
      <xdr:rowOff>239485</xdr:rowOff>
    </xdr:from>
    <xdr:to>
      <xdr:col>18</xdr:col>
      <xdr:colOff>327659</xdr:colOff>
      <xdr:row>19</xdr:row>
      <xdr:rowOff>131445</xdr:rowOff>
    </xdr:to>
    <xdr:sp macro="" textlink="">
      <xdr:nvSpPr>
        <xdr:cNvPr id="9" name="角丸四角形吹き出し 10">
          <a:extLst>
            <a:ext uri="{FF2B5EF4-FFF2-40B4-BE49-F238E27FC236}">
              <a16:creationId xmlns:a16="http://schemas.microsoft.com/office/drawing/2014/main" id="{00000000-0008-0000-0000-000009000000}"/>
            </a:ext>
          </a:extLst>
        </xdr:cNvPr>
        <xdr:cNvSpPr/>
      </xdr:nvSpPr>
      <xdr:spPr>
        <a:xfrm>
          <a:off x="8066563" y="3113314"/>
          <a:ext cx="4561953" cy="1415960"/>
        </a:xfrm>
        <a:prstGeom prst="wedgeRoundRectCallout">
          <a:avLst>
            <a:gd name="adj1" fmla="val -70806"/>
            <a:gd name="adj2" fmla="val 26492"/>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10</a:t>
          </a:r>
          <a:r>
            <a:rPr kumimoji="1" lang="ja-JP" altLang="en-US" sz="1100" b="0">
              <a:solidFill>
                <a:sysClr val="windowText" lastClr="000000"/>
              </a:solidFill>
              <a:latin typeface="Meiryo UI" panose="020B0604030504040204" pitchFamily="50" charset="-128"/>
              <a:ea typeface="Meiryo UI" panose="020B0604030504040204" pitchFamily="50" charset="-128"/>
            </a:rPr>
            <a:t>万</a:t>
          </a:r>
          <a:r>
            <a:rPr kumimoji="1" lang="en-US" altLang="ja-JP" sz="1100" b="0">
              <a:solidFill>
                <a:sysClr val="windowText" lastClr="000000"/>
              </a:solidFill>
              <a:latin typeface="Meiryo UI" panose="020B0604030504040204" pitchFamily="50" charset="-128"/>
              <a:ea typeface="Meiryo UI" panose="020B0604030504040204" pitchFamily="50" charset="-128"/>
            </a:rPr>
            <a:t>kW</a:t>
          </a:r>
          <a:r>
            <a:rPr kumimoji="1" lang="ja-JP" altLang="en-US" sz="1100" b="0">
              <a:solidFill>
                <a:sysClr val="windowText" lastClr="000000"/>
              </a:solidFill>
              <a:latin typeface="Meiryo UI" panose="020B0604030504040204" pitchFamily="50" charset="-128"/>
              <a:ea typeface="Meiryo UI" panose="020B0604030504040204" pitchFamily="50" charset="-128"/>
            </a:rPr>
            <a:t>以上の整数値で入力してください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小数以下は四捨五入して期待容量を計算します</a:t>
          </a: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同時落札条件により、「本オークションに参加可能な設備容量</a:t>
          </a:r>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送電端</a:t>
          </a:r>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　が</a:t>
          </a:r>
          <a:r>
            <a:rPr kumimoji="1" lang="en-US" altLang="ja-JP" sz="1100" b="0">
              <a:solidFill>
                <a:sysClr val="windowText" lastClr="000000"/>
              </a:solidFill>
              <a:latin typeface="Meiryo UI" panose="020B0604030504040204" pitchFamily="50" charset="-128"/>
              <a:ea typeface="Meiryo UI" panose="020B0604030504040204" pitchFamily="50" charset="-128"/>
            </a:rPr>
            <a:t>10</a:t>
          </a:r>
          <a:r>
            <a:rPr kumimoji="1" lang="ja-JP" altLang="en-US" sz="1100" b="0">
              <a:solidFill>
                <a:sysClr val="windowText" lastClr="000000"/>
              </a:solidFill>
              <a:latin typeface="Meiryo UI" panose="020B0604030504040204" pitchFamily="50" charset="-128"/>
              <a:ea typeface="Meiryo UI" panose="020B0604030504040204" pitchFamily="50" charset="-128"/>
            </a:rPr>
            <a:t>万</a:t>
          </a:r>
          <a:r>
            <a:rPr kumimoji="1" lang="en-US" altLang="ja-JP" sz="1100" b="0">
              <a:solidFill>
                <a:sysClr val="windowText" lastClr="000000"/>
              </a:solidFill>
              <a:latin typeface="Meiryo UI" panose="020B0604030504040204" pitchFamily="50" charset="-128"/>
              <a:ea typeface="Meiryo UI" panose="020B0604030504040204" pitchFamily="50" charset="-128"/>
            </a:rPr>
            <a:t>kW</a:t>
          </a:r>
          <a:r>
            <a:rPr kumimoji="1" lang="ja-JP" altLang="en-US" sz="1100" b="0">
              <a:solidFill>
                <a:sysClr val="windowText" lastClr="000000"/>
              </a:solidFill>
              <a:latin typeface="Meiryo UI" panose="020B0604030504040204" pitchFamily="50" charset="-128"/>
              <a:ea typeface="Meiryo UI" panose="020B0604030504040204" pitchFamily="50" charset="-128"/>
            </a:rPr>
            <a:t>未満の電源を別の電源と合算する場合、エラー表示のまま提出</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　してください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12</xdr:col>
      <xdr:colOff>565471</xdr:colOff>
      <xdr:row>27</xdr:row>
      <xdr:rowOff>80257</xdr:rowOff>
    </xdr:from>
    <xdr:to>
      <xdr:col>18</xdr:col>
      <xdr:colOff>538389</xdr:colOff>
      <xdr:row>39</xdr:row>
      <xdr:rowOff>130614</xdr:rowOff>
    </xdr:to>
    <xdr:sp macro="" textlink="">
      <xdr:nvSpPr>
        <xdr:cNvPr id="11" name="角丸四角形吹き出し 6">
          <a:extLst>
            <a:ext uri="{FF2B5EF4-FFF2-40B4-BE49-F238E27FC236}">
              <a16:creationId xmlns:a16="http://schemas.microsoft.com/office/drawing/2014/main" id="{00000000-0008-0000-0000-00000B000000}"/>
            </a:ext>
          </a:extLst>
        </xdr:cNvPr>
        <xdr:cNvSpPr/>
      </xdr:nvSpPr>
      <xdr:spPr>
        <a:xfrm>
          <a:off x="9303071" y="6277857"/>
          <a:ext cx="3490818" cy="2336357"/>
        </a:xfrm>
        <a:prstGeom prst="wedgeRoundRectCallout">
          <a:avLst>
            <a:gd name="adj1" fmla="val -28020"/>
            <a:gd name="adj2" fmla="val -72095"/>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入力不要です</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エラー表示は無視してください</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本オークションに参加可能な設備容量</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送電端</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以下の整数値を入力してください。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小数以下は四捨五入して応札容量を計算します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この値がアセスメント対象容量になります。</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13</xdr:col>
      <xdr:colOff>89647</xdr:colOff>
      <xdr:row>2</xdr:row>
      <xdr:rowOff>33618</xdr:rowOff>
    </xdr:from>
    <xdr:ext cx="2646922" cy="600421"/>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8142082" y="374613"/>
          <a:ext cx="2646922"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メイン</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共計需要</a:t>
          </a:r>
          <a:r>
            <a:rPr kumimoji="1" lang="en-US" altLang="ja-JP" sz="1200" b="0">
              <a:solidFill>
                <a:srgbClr val="FF0000"/>
              </a:solidFill>
              <a:latin typeface="Meiryo UI" panose="020B0604030504040204" pitchFamily="50" charset="-128"/>
              <a:ea typeface="Meiryo UI" panose="020B0604030504040204" pitchFamily="50" charset="-128"/>
            </a:rPr>
            <a:t>_EUE</a:t>
          </a:r>
          <a:r>
            <a:rPr kumimoji="1" lang="ja-JP" altLang="en-US" sz="1200" b="0">
              <a:solidFill>
                <a:srgbClr val="FF0000"/>
              </a:solidFill>
              <a:latin typeface="Meiryo UI" panose="020B0604030504040204" pitchFamily="50" charset="-128"/>
              <a:ea typeface="Meiryo UI" panose="020B0604030504040204" pitchFamily="50" charset="-128"/>
            </a:rPr>
            <a:t>見直しあり）</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12</xdr:col>
      <xdr:colOff>619125</xdr:colOff>
      <xdr:row>1</xdr:row>
      <xdr:rowOff>38100</xdr:rowOff>
    </xdr:from>
    <xdr:ext cx="2191562" cy="473463"/>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9356725" y="241300"/>
          <a:ext cx="2191562"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en-US" altLang="ja-JP" sz="1800" b="1">
              <a:solidFill>
                <a:srgbClr val="FF0000"/>
              </a:solidFill>
              <a:latin typeface="Meiryo UI" panose="020B0604030504040204" pitchFamily="50" charset="-128"/>
              <a:ea typeface="Meiryo UI" panose="020B0604030504040204" pitchFamily="50" charset="-128"/>
            </a:rPr>
            <a:t>2023</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99060</xdr:colOff>
          <xdr:row>9</xdr:row>
          <xdr:rowOff>45720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325120</xdr:colOff>
      <xdr:row>11</xdr:row>
      <xdr:rowOff>63500</xdr:rowOff>
    </xdr:from>
    <xdr:to>
      <xdr:col>24</xdr:col>
      <xdr:colOff>446405</xdr:colOff>
      <xdr:row>13</xdr:row>
      <xdr:rowOff>254000</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11882120" y="2333625"/>
          <a:ext cx="2597785" cy="793750"/>
        </a:xfrm>
        <a:prstGeom prst="rect">
          <a:avLst/>
        </a:prstGeom>
        <a:solidFill>
          <a:srgbClr val="CCFFCC"/>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外部連携ツール取り込み位置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a:p>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13</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24</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xdr:txBody>
    </xdr:sp>
    <xdr:clientData/>
  </xdr:twoCellAnchor>
  <xdr:twoCellAnchor>
    <xdr:from>
      <xdr:col>16</xdr:col>
      <xdr:colOff>381000</xdr:colOff>
      <xdr:row>12</xdr:row>
      <xdr:rowOff>119380</xdr:rowOff>
    </xdr:from>
    <xdr:to>
      <xdr:col>20</xdr:col>
      <xdr:colOff>325120</xdr:colOff>
      <xdr:row>12</xdr:row>
      <xdr:rowOff>156845</xdr:rowOff>
    </xdr:to>
    <xdr:cxnSp macro="">
      <xdr:nvCxnSpPr>
        <xdr:cNvPr id="6" name="直線矢印コネクタ 5">
          <a:extLst>
            <a:ext uri="{FF2B5EF4-FFF2-40B4-BE49-F238E27FC236}">
              <a16:creationId xmlns:a16="http://schemas.microsoft.com/office/drawing/2014/main" id="{00000000-0008-0000-0300-000006000000}"/>
            </a:ext>
          </a:extLst>
        </xdr:cNvPr>
        <xdr:cNvCxnSpPr>
          <a:stCxn id="5" idx="1"/>
        </xdr:cNvCxnSpPr>
      </xdr:nvCxnSpPr>
      <xdr:spPr>
        <a:xfrm flipH="1" flipV="1">
          <a:off x="10350500" y="2691130"/>
          <a:ext cx="1531620" cy="37465"/>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603250</xdr:colOff>
      <xdr:row>12</xdr:row>
      <xdr:rowOff>154940</xdr:rowOff>
    </xdr:from>
    <xdr:to>
      <xdr:col>20</xdr:col>
      <xdr:colOff>321310</xdr:colOff>
      <xdr:row>23</xdr:row>
      <xdr:rowOff>127000</xdr:rowOff>
    </xdr:to>
    <xdr:cxnSp macro="">
      <xdr:nvCxnSpPr>
        <xdr:cNvPr id="7" name="直線矢印コネクタ 6">
          <a:extLst>
            <a:ext uri="{FF2B5EF4-FFF2-40B4-BE49-F238E27FC236}">
              <a16:creationId xmlns:a16="http://schemas.microsoft.com/office/drawing/2014/main" id="{00000000-0008-0000-0300-000007000000}"/>
            </a:ext>
          </a:extLst>
        </xdr:cNvPr>
        <xdr:cNvCxnSpPr>
          <a:stCxn id="5" idx="1"/>
        </xdr:cNvCxnSpPr>
      </xdr:nvCxnSpPr>
      <xdr:spPr>
        <a:xfrm flipH="1">
          <a:off x="9874250" y="2726690"/>
          <a:ext cx="2004060" cy="3369310"/>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163286</xdr:colOff>
      <xdr:row>0</xdr:row>
      <xdr:rowOff>95250</xdr:rowOff>
    </xdr:from>
    <xdr:to>
      <xdr:col>27</xdr:col>
      <xdr:colOff>460375</xdr:colOff>
      <xdr:row>6</xdr:row>
      <xdr:rowOff>27214</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0071191" y="91440"/>
          <a:ext cx="7105559" cy="962569"/>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rgbClr val="FF0000"/>
              </a:solidFill>
              <a:effectLst/>
              <a:latin typeface="Meiryo UI" panose="020B0604030504040204" pitchFamily="50" charset="-128"/>
              <a:ea typeface="Meiryo UI" panose="020B0604030504040204" pitchFamily="50" charset="-128"/>
              <a:cs typeface="+mn-cs"/>
            </a:rPr>
            <a:t>容量提供事業者のデータ入力用シートを新設</a:t>
          </a:r>
          <a:endParaRPr lang="ja-JP" altLang="ja-JP">
            <a:solidFill>
              <a:srgbClr val="FF0000"/>
            </a:solidFill>
            <a:effectLst/>
            <a:latin typeface="Meiryo UI" panose="020B0604030504040204" pitchFamily="50" charset="-128"/>
            <a:ea typeface="Meiryo UI" panose="020B0604030504040204" pitchFamily="50" charset="-128"/>
          </a:endParaRPr>
        </a:p>
        <a:p>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シート内の計算式は「入力」シートを参照するようにしている</a:t>
          </a:r>
          <a:endParaRPr lang="ja-JP" altLang="ja-JP">
            <a:solidFill>
              <a:srgbClr val="FF0000"/>
            </a:solidFill>
            <a:effectLst/>
            <a:latin typeface="Meiryo UI" panose="020B0604030504040204" pitchFamily="50" charset="-128"/>
            <a:ea typeface="Meiryo UI" panose="020B0604030504040204" pitchFamily="50" charset="-128"/>
          </a:endParaRPr>
        </a:p>
        <a:p>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これにより、容量提供事業者のデータ入力用シートのレイアウトが変わっても、外部連携ツールの改修</a:t>
          </a:r>
          <a:r>
            <a:rPr kumimoji="1" lang="ja-JP" altLang="en-US" sz="1100">
              <a:solidFill>
                <a:srgbClr val="FF0000"/>
              </a:solidFill>
              <a:effectLst/>
              <a:latin typeface="Meiryo UI" panose="020B0604030504040204" pitchFamily="50" charset="-128"/>
              <a:ea typeface="Meiryo UI" panose="020B0604030504040204" pitchFamily="50" charset="-128"/>
              <a:cs typeface="+mn-cs"/>
            </a:rPr>
            <a:t>やシート内計算式の変更は発生しない。</a:t>
          </a:r>
          <a:endParaRPr lang="ja-JP" altLang="ja-JP">
            <a:solidFill>
              <a:srgbClr val="FF0000"/>
            </a:solidFill>
            <a:effectLst/>
            <a:latin typeface="Meiryo UI" panose="020B0604030504040204" pitchFamily="50" charset="-128"/>
            <a:ea typeface="Meiryo UI" panose="020B0604030504040204" pitchFamily="50" charset="-128"/>
          </a:endParaRPr>
        </a:p>
        <a:p>
          <a:endParaRPr kumimoji="1" lang="ja-JP" altLang="en-US"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19</xdr:col>
      <xdr:colOff>74839</xdr:colOff>
      <xdr:row>11</xdr:row>
      <xdr:rowOff>6804</xdr:rowOff>
    </xdr:from>
    <xdr:to>
      <xdr:col>23</xdr:col>
      <xdr:colOff>424089</xdr:colOff>
      <xdr:row>13</xdr:row>
      <xdr:rowOff>197303</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1838214" y="1894659"/>
          <a:ext cx="2827655" cy="504824"/>
        </a:xfrm>
        <a:prstGeom prst="rect">
          <a:avLst/>
        </a:prstGeom>
        <a:solidFill>
          <a:schemeClr val="accent5">
            <a:lumMod val="40000"/>
            <a:lumOff val="60000"/>
          </a:schemeClr>
        </a:solidFill>
        <a:ln w="19050" cmpd="sng">
          <a:solidFill>
            <a:srgbClr val="0000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0000CC"/>
              </a:solidFill>
              <a:effectLst/>
              <a:latin typeface="Meiryo UI" panose="020B0604030504040204" pitchFamily="50" charset="-128"/>
              <a:ea typeface="Meiryo UI" panose="020B0604030504040204" pitchFamily="50" charset="-128"/>
              <a:cs typeface="+mn-cs"/>
            </a:rPr>
            <a:t>計算用シート読み込み</a:t>
          </a:r>
          <a:r>
            <a:rPr kumimoji="1" lang="ja-JP" altLang="ja-JP" sz="1400">
              <a:solidFill>
                <a:srgbClr val="0000CC"/>
              </a:solidFill>
              <a:effectLst/>
              <a:latin typeface="Meiryo UI" panose="020B0604030504040204" pitchFamily="50" charset="-128"/>
              <a:ea typeface="Meiryo UI" panose="020B0604030504040204" pitchFamily="50" charset="-128"/>
              <a:cs typeface="+mn-cs"/>
            </a:rPr>
            <a:t>位置</a:t>
          </a:r>
          <a:endParaRPr lang="ja-JP" altLang="ja-JP" sz="1400">
            <a:solidFill>
              <a:srgbClr val="0000CC"/>
            </a:solidFill>
            <a:effectLst/>
            <a:latin typeface="Meiryo UI" panose="020B0604030504040204" pitchFamily="50" charset="-128"/>
            <a:ea typeface="Meiryo UI" panose="020B0604030504040204" pitchFamily="50" charset="-128"/>
          </a:endParaRPr>
        </a:p>
        <a:p>
          <a:r>
            <a:rPr kumimoji="1" lang="en-US" altLang="ja-JP" sz="1400">
              <a:solidFill>
                <a:srgbClr val="0000CC"/>
              </a:solidFill>
              <a:effectLst/>
              <a:latin typeface="Meiryo UI" panose="020B0604030504040204" pitchFamily="50" charset="-128"/>
              <a:ea typeface="Meiryo UI" panose="020B0604030504040204" pitchFamily="50" charset="-128"/>
              <a:cs typeface="+mn-cs"/>
            </a:rPr>
            <a:t>13</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r>
            <a:rPr kumimoji="1" lang="en-US" altLang="ja-JP" sz="1400">
              <a:solidFill>
                <a:srgbClr val="0000CC"/>
              </a:solidFill>
              <a:effectLst/>
              <a:latin typeface="Meiryo UI" panose="020B0604030504040204" pitchFamily="50" charset="-128"/>
              <a:ea typeface="Meiryo UI" panose="020B0604030504040204" pitchFamily="50" charset="-128"/>
              <a:cs typeface="+mn-cs"/>
            </a:rPr>
            <a:t>15</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p>
      </xdr:txBody>
    </xdr:sp>
    <xdr:clientData/>
  </xdr:twoCellAnchor>
  <xdr:twoCellAnchor>
    <xdr:from>
      <xdr:col>15</xdr:col>
      <xdr:colOff>598714</xdr:colOff>
      <xdr:row>12</xdr:row>
      <xdr:rowOff>102053</xdr:rowOff>
    </xdr:from>
    <xdr:to>
      <xdr:col>19</xdr:col>
      <xdr:colOff>74839</xdr:colOff>
      <xdr:row>12</xdr:row>
      <xdr:rowOff>116718</xdr:rowOff>
    </xdr:to>
    <xdr:cxnSp macro="">
      <xdr:nvCxnSpPr>
        <xdr:cNvPr id="4" name="直線矢印コネクタ 3">
          <a:extLst>
            <a:ext uri="{FF2B5EF4-FFF2-40B4-BE49-F238E27FC236}">
              <a16:creationId xmlns:a16="http://schemas.microsoft.com/office/drawing/2014/main" id="{00000000-0008-0000-0400-000004000000}"/>
            </a:ext>
          </a:extLst>
        </xdr:cNvPr>
        <xdr:cNvCxnSpPr>
          <a:stCxn id="3" idx="1"/>
        </xdr:cNvCxnSpPr>
      </xdr:nvCxnSpPr>
      <xdr:spPr>
        <a:xfrm flipH="1">
          <a:off x="9883684" y="2155643"/>
          <a:ext cx="1954530" cy="18475"/>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598714</xdr:colOff>
      <xdr:row>12</xdr:row>
      <xdr:rowOff>102053</xdr:rowOff>
    </xdr:from>
    <xdr:to>
      <xdr:col>19</xdr:col>
      <xdr:colOff>74839</xdr:colOff>
      <xdr:row>14</xdr:row>
      <xdr:rowOff>190500</xdr:rowOff>
    </xdr:to>
    <xdr:cxnSp macro="">
      <xdr:nvCxnSpPr>
        <xdr:cNvPr id="5" name="直線矢印コネクタ 4">
          <a:extLst>
            <a:ext uri="{FF2B5EF4-FFF2-40B4-BE49-F238E27FC236}">
              <a16:creationId xmlns:a16="http://schemas.microsoft.com/office/drawing/2014/main" id="{00000000-0008-0000-0400-000005000000}"/>
            </a:ext>
          </a:extLst>
        </xdr:cNvPr>
        <xdr:cNvCxnSpPr>
          <a:stCxn id="3" idx="1"/>
        </xdr:cNvCxnSpPr>
      </xdr:nvCxnSpPr>
      <xdr:spPr>
        <a:xfrm flipH="1">
          <a:off x="9883684" y="2155643"/>
          <a:ext cx="1954530" cy="416107"/>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74838</xdr:colOff>
      <xdr:row>18</xdr:row>
      <xdr:rowOff>61233</xdr:rowOff>
    </xdr:from>
    <xdr:to>
      <xdr:col>23</xdr:col>
      <xdr:colOff>625927</xdr:colOff>
      <xdr:row>20</xdr:row>
      <xdr:rowOff>251732</xdr:rowOff>
    </xdr:to>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11838213" y="3143523"/>
          <a:ext cx="3021874" cy="457199"/>
        </a:xfrm>
        <a:prstGeom prst="rect">
          <a:avLst/>
        </a:prstGeom>
        <a:solidFill>
          <a:srgbClr val="FFFF00"/>
        </a:solidFill>
        <a:ln w="19050" cmpd="sng">
          <a:solidFill>
            <a:schemeClr val="accent6">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合計シート読み込み</a:t>
          </a:r>
          <a:r>
            <a:rPr kumimoji="1" lang="ja-JP" altLang="ja-JP" sz="1400">
              <a:solidFill>
                <a:schemeClr val="accent6">
                  <a:lumMod val="50000"/>
                </a:schemeClr>
              </a:solidFill>
              <a:effectLst/>
              <a:latin typeface="Meiryo UI" panose="020B0604030504040204" pitchFamily="50" charset="-128"/>
              <a:ea typeface="Meiryo UI" panose="020B0604030504040204" pitchFamily="50" charset="-128"/>
              <a:cs typeface="+mn-cs"/>
            </a:rPr>
            <a:t>位置</a:t>
          </a:r>
          <a:endParaRPr lang="ja-JP" altLang="ja-JP" sz="1400">
            <a:solidFill>
              <a:schemeClr val="accent6">
                <a:lumMod val="50000"/>
              </a:schemeClr>
            </a:solidFill>
            <a:effectLst/>
            <a:latin typeface="Meiryo UI" panose="020B0604030504040204" pitchFamily="50" charset="-128"/>
            <a:ea typeface="Meiryo UI" panose="020B0604030504040204" pitchFamily="50" charset="-128"/>
          </a:endParaRPr>
        </a:p>
        <a:p>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12</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20</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21</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23</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25</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26</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行目</a:t>
          </a:r>
        </a:p>
      </xdr:txBody>
    </xdr:sp>
    <xdr:clientData/>
  </xdr:twoCellAnchor>
  <xdr:twoCellAnchor>
    <xdr:from>
      <xdr:col>15</xdr:col>
      <xdr:colOff>571501</xdr:colOff>
      <xdr:row>19</xdr:row>
      <xdr:rowOff>156482</xdr:rowOff>
    </xdr:from>
    <xdr:to>
      <xdr:col>19</xdr:col>
      <xdr:colOff>74838</xdr:colOff>
      <xdr:row>19</xdr:row>
      <xdr:rowOff>157539</xdr:rowOff>
    </xdr:to>
    <xdr:cxnSp macro="">
      <xdr:nvCxnSpPr>
        <xdr:cNvPr id="7" name="直線矢印コネクタ 6">
          <a:extLst>
            <a:ext uri="{FF2B5EF4-FFF2-40B4-BE49-F238E27FC236}">
              <a16:creationId xmlns:a16="http://schemas.microsoft.com/office/drawing/2014/main" id="{00000000-0008-0000-0400-000007000000}"/>
            </a:ext>
          </a:extLst>
        </xdr:cNvPr>
        <xdr:cNvCxnSpPr>
          <a:stCxn id="6" idx="1"/>
        </xdr:cNvCxnSpPr>
      </xdr:nvCxnSpPr>
      <xdr:spPr>
        <a:xfrm flipH="1">
          <a:off x="9858376" y="3415937"/>
          <a:ext cx="1979837" cy="1057"/>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612324</xdr:colOff>
      <xdr:row>19</xdr:row>
      <xdr:rowOff>156482</xdr:rowOff>
    </xdr:from>
    <xdr:to>
      <xdr:col>19</xdr:col>
      <xdr:colOff>74838</xdr:colOff>
      <xdr:row>25</xdr:row>
      <xdr:rowOff>171147</xdr:rowOff>
    </xdr:to>
    <xdr:cxnSp macro="">
      <xdr:nvCxnSpPr>
        <xdr:cNvPr id="10" name="直線矢印コネクタ 9">
          <a:extLst>
            <a:ext uri="{FF2B5EF4-FFF2-40B4-BE49-F238E27FC236}">
              <a16:creationId xmlns:a16="http://schemas.microsoft.com/office/drawing/2014/main" id="{00000000-0008-0000-0400-00000A000000}"/>
            </a:ext>
          </a:extLst>
        </xdr:cNvPr>
        <xdr:cNvCxnSpPr>
          <a:stCxn id="6" idx="1"/>
        </xdr:cNvCxnSpPr>
      </xdr:nvCxnSpPr>
      <xdr:spPr>
        <a:xfrm flipH="1">
          <a:off x="9899199" y="3415937"/>
          <a:ext cx="1939014" cy="1045270"/>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462644</xdr:colOff>
      <xdr:row>19</xdr:row>
      <xdr:rowOff>156483</xdr:rowOff>
    </xdr:from>
    <xdr:to>
      <xdr:col>19</xdr:col>
      <xdr:colOff>74838</xdr:colOff>
      <xdr:row>20</xdr:row>
      <xdr:rowOff>168425</xdr:rowOff>
    </xdr:to>
    <xdr:cxnSp macro="">
      <xdr:nvCxnSpPr>
        <xdr:cNvPr id="11" name="直線矢印コネクタ 10">
          <a:extLst>
            <a:ext uri="{FF2B5EF4-FFF2-40B4-BE49-F238E27FC236}">
              <a16:creationId xmlns:a16="http://schemas.microsoft.com/office/drawing/2014/main" id="{00000000-0008-0000-0400-00000B000000}"/>
            </a:ext>
          </a:extLst>
        </xdr:cNvPr>
        <xdr:cNvCxnSpPr>
          <a:stCxn id="6" idx="1"/>
        </xdr:cNvCxnSpPr>
      </xdr:nvCxnSpPr>
      <xdr:spPr>
        <a:xfrm flipH="1">
          <a:off x="9751424" y="3415938"/>
          <a:ext cx="2086789" cy="185297"/>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593000</xdr:colOff>
      <xdr:row>12</xdr:row>
      <xdr:rowOff>103958</xdr:rowOff>
    </xdr:from>
    <xdr:to>
      <xdr:col>19</xdr:col>
      <xdr:colOff>74839</xdr:colOff>
      <xdr:row>22</xdr:row>
      <xdr:rowOff>149679</xdr:rowOff>
    </xdr:to>
    <xdr:cxnSp macro="">
      <xdr:nvCxnSpPr>
        <xdr:cNvPr id="13" name="直線矢印コネクタ 12">
          <a:extLst>
            <a:ext uri="{FF2B5EF4-FFF2-40B4-BE49-F238E27FC236}">
              <a16:creationId xmlns:a16="http://schemas.microsoft.com/office/drawing/2014/main" id="{00000000-0008-0000-0400-00000D000000}"/>
            </a:ext>
          </a:extLst>
        </xdr:cNvPr>
        <xdr:cNvCxnSpPr>
          <a:stCxn id="3" idx="1"/>
        </xdr:cNvCxnSpPr>
      </xdr:nvCxnSpPr>
      <xdr:spPr>
        <a:xfrm flipH="1">
          <a:off x="9954714" y="3015887"/>
          <a:ext cx="1373232" cy="3039292"/>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235403</xdr:colOff>
      <xdr:row>80</xdr:row>
      <xdr:rowOff>27215</xdr:rowOff>
    </xdr:from>
    <xdr:to>
      <xdr:col>11</xdr:col>
      <xdr:colOff>238941</xdr:colOff>
      <xdr:row>83</xdr:row>
      <xdr:rowOff>132262</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475558" y="13741310"/>
          <a:ext cx="5575663" cy="62511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2023/4/14</a:t>
          </a:r>
          <a:r>
            <a:rPr kumimoji="1" lang="ja-JP" altLang="en-US" sz="1100"/>
            <a:t>（</a:t>
          </a:r>
          <a:r>
            <a:rPr kumimoji="1" lang="en-US" altLang="ja-JP" sz="1100"/>
            <a:t>2023</a:t>
          </a:r>
          <a:r>
            <a:rPr kumimoji="1" lang="ja-JP" altLang="en-US" sz="1100"/>
            <a:t>追加</a:t>
          </a:r>
          <a:r>
            <a:rPr kumimoji="1" lang="en-US" altLang="ja-JP" sz="1100"/>
            <a:t>AX</a:t>
          </a:r>
          <a:r>
            <a:rPr kumimoji="1" lang="ja-JP" altLang="en-US" sz="1100"/>
            <a:t>時）</a:t>
          </a:r>
          <a:endParaRPr kumimoji="1" lang="en-US" altLang="ja-JP" sz="1100"/>
        </a:p>
        <a:p>
          <a:r>
            <a:rPr kumimoji="1" lang="ja-JP" altLang="en-US" sz="1100"/>
            <a:t>計算結果の調整係数が、調整係数一覧の年間調整係数と一致しないため、年間調整係数を手入力。</a:t>
          </a:r>
          <a:endParaRPr kumimoji="1" lang="en-US" altLang="ja-JP" sz="1100"/>
        </a:p>
        <a:p>
          <a:r>
            <a:rPr kumimoji="1" lang="ja-JP" altLang="en-US" sz="1100"/>
            <a:t>期待容量は、「年間調整係数</a:t>
          </a:r>
          <a:r>
            <a:rPr kumimoji="1" lang="en-US" altLang="ja-JP" sz="1100"/>
            <a:t>×</a:t>
          </a:r>
          <a:r>
            <a:rPr kumimoji="1" lang="ja-JP" altLang="en-US" sz="1100"/>
            <a:t>送電可能電力（小数点以下四捨五入）」で求める。</a:t>
          </a:r>
        </a:p>
      </xdr:txBody>
    </xdr:sp>
    <xdr:clientData/>
  </xdr:twoCellAnchor>
  <xdr:oneCellAnchor>
    <xdr:from>
      <xdr:col>10</xdr:col>
      <xdr:colOff>108857</xdr:colOff>
      <xdr:row>7</xdr:row>
      <xdr:rowOff>27214</xdr:rowOff>
    </xdr:from>
    <xdr:ext cx="2925536" cy="1108509"/>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6298202" y="1225459"/>
          <a:ext cx="2925536" cy="1108509"/>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en-US" altLang="ja-JP" sz="1200" b="0">
              <a:solidFill>
                <a:srgbClr val="FF0000"/>
              </a:solidFill>
              <a:latin typeface="Meiryo UI" panose="020B0604030504040204" pitchFamily="50" charset="-128"/>
              <a:ea typeface="Meiryo UI" panose="020B0604030504040204" pitchFamily="50" charset="-128"/>
            </a:rPr>
            <a:t>※</a:t>
          </a:r>
          <a:r>
            <a:rPr kumimoji="1" lang="ja-JP" altLang="en-US" sz="1200" b="0">
              <a:solidFill>
                <a:srgbClr val="FF0000"/>
              </a:solidFill>
              <a:latin typeface="Meiryo UI" panose="020B0604030504040204" pitchFamily="50" charset="-128"/>
              <a:ea typeface="Meiryo UI" panose="020B0604030504040204" pitchFamily="50" charset="-128"/>
            </a:rPr>
            <a:t>注意</a:t>
          </a:r>
          <a:r>
            <a:rPr kumimoji="1" lang="en-US" altLang="ja-JP" sz="1200" b="0">
              <a:solidFill>
                <a:srgbClr val="FF0000"/>
              </a:solidFill>
              <a:latin typeface="Meiryo UI" panose="020B0604030504040204" pitchFamily="50" charset="-128"/>
              <a:ea typeface="Meiryo UI" panose="020B0604030504040204" pitchFamily="50" charset="-128"/>
            </a:rPr>
            <a:t>※</a:t>
          </a:r>
        </a:p>
        <a:p>
          <a:pPr algn="l"/>
          <a:r>
            <a:rPr kumimoji="1" lang="en-US" altLang="ja-JP" sz="1200" b="0">
              <a:solidFill>
                <a:srgbClr val="FF0000"/>
              </a:solidFill>
              <a:latin typeface="Meiryo UI" panose="020B0604030504040204" pitchFamily="50" charset="-128"/>
              <a:ea typeface="Meiryo UI" panose="020B0604030504040204" pitchFamily="50" charset="-128"/>
            </a:rPr>
            <a:t>EUE</a:t>
          </a:r>
          <a:r>
            <a:rPr kumimoji="1" lang="ja-JP" altLang="en-US" sz="1200" b="0">
              <a:solidFill>
                <a:srgbClr val="FF0000"/>
              </a:solidFill>
              <a:latin typeface="Meiryo UI" panose="020B0604030504040204" pitchFamily="50" charset="-128"/>
              <a:ea typeface="Meiryo UI" panose="020B0604030504040204" pitchFamily="50" charset="-128"/>
            </a:rPr>
            <a:t>チームの資料は１月はじまりの表となっている場合があるので、貼り付け時には</a:t>
          </a:r>
          <a:r>
            <a:rPr kumimoji="1" lang="en-US" altLang="ja-JP" sz="1200" b="0">
              <a:solidFill>
                <a:srgbClr val="FF0000"/>
              </a:solidFill>
              <a:latin typeface="Meiryo UI" panose="020B0604030504040204" pitchFamily="50" charset="-128"/>
              <a:ea typeface="Meiryo UI" panose="020B0604030504040204" pitchFamily="50" charset="-128"/>
            </a:rPr>
            <a:t>1</a:t>
          </a:r>
          <a:r>
            <a:rPr kumimoji="1" lang="ja-JP" altLang="en-US" sz="1200" b="0">
              <a:solidFill>
                <a:srgbClr val="FF0000"/>
              </a:solidFill>
              <a:latin typeface="Meiryo UI" panose="020B0604030504040204" pitchFamily="50" charset="-128"/>
              <a:ea typeface="Meiryo UI" panose="020B0604030504040204" pitchFamily="50" charset="-128"/>
            </a:rPr>
            <a:t>行目が何月になっているかを確認する事。</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10</xdr:col>
      <xdr:colOff>27215</xdr:colOff>
      <xdr:row>19</xdr:row>
      <xdr:rowOff>68036</xdr:rowOff>
    </xdr:from>
    <xdr:ext cx="2646922" cy="600421"/>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8354786" y="3810000"/>
          <a:ext cx="2646922"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共計作成用調整係数</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2032</a:t>
          </a:r>
          <a:r>
            <a:rPr kumimoji="1" lang="ja-JP" altLang="en-US" sz="1200" b="0">
              <a:solidFill>
                <a:srgbClr val="FF0000"/>
              </a:solidFill>
              <a:latin typeface="Meiryo UI" panose="020B0604030504040204" pitchFamily="50" charset="-128"/>
              <a:ea typeface="Meiryo UI" panose="020B0604030504040204" pitchFamily="50" charset="-128"/>
            </a:rPr>
            <a:t>年度断面）</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10</xdr:col>
      <xdr:colOff>106953</xdr:colOff>
      <xdr:row>3</xdr:row>
      <xdr:rowOff>52524</xdr:rowOff>
    </xdr:from>
    <xdr:ext cx="2646922" cy="600421"/>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8434524" y="664845"/>
          <a:ext cx="2646922"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共計作成用調整係数</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2032</a:t>
          </a:r>
          <a:r>
            <a:rPr kumimoji="1" lang="ja-JP" altLang="en-US" sz="1200" b="0">
              <a:solidFill>
                <a:srgbClr val="FF0000"/>
              </a:solidFill>
              <a:latin typeface="Meiryo UI" panose="020B0604030504040204" pitchFamily="50" charset="-128"/>
              <a:ea typeface="Meiryo UI" panose="020B0604030504040204" pitchFamily="50" charset="-128"/>
            </a:rPr>
            <a:t>年度断面）</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2</xdr:col>
      <xdr:colOff>93345</xdr:colOff>
      <xdr:row>15</xdr:row>
      <xdr:rowOff>79738</xdr:rowOff>
    </xdr:from>
    <xdr:ext cx="2646922" cy="600421"/>
    <xdr:sp macro="" textlink="">
      <xdr:nvSpPr>
        <xdr:cNvPr id="9" name="テキスト ボックス 8">
          <a:extLst>
            <a:ext uri="{FF2B5EF4-FFF2-40B4-BE49-F238E27FC236}">
              <a16:creationId xmlns:a16="http://schemas.microsoft.com/office/drawing/2014/main" id="{00000000-0008-0000-0500-000009000000}"/>
            </a:ext>
          </a:extLst>
        </xdr:cNvPr>
        <xdr:cNvSpPr txBox="1"/>
      </xdr:nvSpPr>
      <xdr:spPr>
        <a:xfrm>
          <a:off x="2841988" y="2978059"/>
          <a:ext cx="2646922"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共計作成用調整係数</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2032</a:t>
          </a:r>
          <a:r>
            <a:rPr kumimoji="1" lang="ja-JP" altLang="en-US" sz="1200" b="0">
              <a:solidFill>
                <a:srgbClr val="FF0000"/>
              </a:solidFill>
              <a:latin typeface="Meiryo UI" panose="020B0604030504040204" pitchFamily="50" charset="-128"/>
              <a:ea typeface="Meiryo UI" panose="020B0604030504040204" pitchFamily="50" charset="-128"/>
            </a:rPr>
            <a:t>年度断面）</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16</xdr:col>
      <xdr:colOff>108857</xdr:colOff>
      <xdr:row>0</xdr:row>
      <xdr:rowOff>95250</xdr:rowOff>
    </xdr:from>
    <xdr:to>
      <xdr:col>27</xdr:col>
      <xdr:colOff>405946</xdr:colOff>
      <xdr:row>6</xdr:row>
      <xdr:rowOff>27214</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0012952" y="91440"/>
          <a:ext cx="7105559" cy="962569"/>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rgbClr val="FF0000"/>
              </a:solidFill>
              <a:effectLst/>
              <a:latin typeface="Meiryo UI" panose="020B0604030504040204" pitchFamily="50" charset="-128"/>
              <a:ea typeface="Meiryo UI" panose="020B0604030504040204" pitchFamily="50" charset="-128"/>
              <a:cs typeface="+mn-cs"/>
            </a:rPr>
            <a:t>容量提供事業者のデータ入力用シートを新設</a:t>
          </a:r>
          <a:endParaRPr lang="ja-JP" altLang="ja-JP">
            <a:solidFill>
              <a:srgbClr val="FF0000"/>
            </a:solidFill>
            <a:effectLst/>
            <a:latin typeface="Meiryo UI" panose="020B0604030504040204" pitchFamily="50" charset="-128"/>
            <a:ea typeface="Meiryo UI" panose="020B0604030504040204" pitchFamily="50" charset="-128"/>
          </a:endParaRPr>
        </a:p>
        <a:p>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シート内の計算式は「入力」シートを参照するようにしている</a:t>
          </a:r>
          <a:endParaRPr lang="ja-JP" altLang="ja-JP">
            <a:solidFill>
              <a:srgbClr val="FF0000"/>
            </a:solidFill>
            <a:effectLst/>
            <a:latin typeface="Meiryo UI" panose="020B0604030504040204" pitchFamily="50" charset="-128"/>
            <a:ea typeface="Meiryo UI" panose="020B0604030504040204" pitchFamily="50" charset="-128"/>
          </a:endParaRPr>
        </a:p>
        <a:p>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これにより、容量提供事業者のデータ入力用シートのレイアウトが変わっても、外部連携ツールの改修</a:t>
          </a:r>
          <a:r>
            <a:rPr kumimoji="1" lang="ja-JP" altLang="en-US" sz="1100">
              <a:solidFill>
                <a:srgbClr val="FF0000"/>
              </a:solidFill>
              <a:effectLst/>
              <a:latin typeface="Meiryo UI" panose="020B0604030504040204" pitchFamily="50" charset="-128"/>
              <a:ea typeface="Meiryo UI" panose="020B0604030504040204" pitchFamily="50" charset="-128"/>
              <a:cs typeface="+mn-cs"/>
            </a:rPr>
            <a:t>やシート内計算式の変更は発生しない。</a:t>
          </a:r>
          <a:endParaRPr lang="ja-JP" altLang="ja-JP">
            <a:solidFill>
              <a:srgbClr val="FF0000"/>
            </a:solidFill>
            <a:effectLst/>
            <a:latin typeface="Meiryo UI" panose="020B0604030504040204" pitchFamily="50" charset="-128"/>
            <a:ea typeface="Meiryo UI" panose="020B0604030504040204" pitchFamily="50" charset="-128"/>
          </a:endParaRPr>
        </a:p>
        <a:p>
          <a:endParaRPr kumimoji="1" lang="ja-JP" altLang="en-US"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18</xdr:col>
      <xdr:colOff>374196</xdr:colOff>
      <xdr:row>11</xdr:row>
      <xdr:rowOff>27215</xdr:rowOff>
    </xdr:from>
    <xdr:to>
      <xdr:col>23</xdr:col>
      <xdr:colOff>288017</xdr:colOff>
      <xdr:row>13</xdr:row>
      <xdr:rowOff>217714</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11516541" y="1911260"/>
          <a:ext cx="3007541" cy="485774"/>
        </a:xfrm>
        <a:prstGeom prst="rect">
          <a:avLst/>
        </a:prstGeom>
        <a:solidFill>
          <a:schemeClr val="accent5">
            <a:lumMod val="40000"/>
            <a:lumOff val="60000"/>
          </a:schemeClr>
        </a:solidFill>
        <a:ln w="19050" cmpd="sng">
          <a:solidFill>
            <a:srgbClr val="0000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0000CC"/>
              </a:solidFill>
              <a:effectLst/>
              <a:latin typeface="Meiryo UI" panose="020B0604030504040204" pitchFamily="50" charset="-128"/>
              <a:ea typeface="Meiryo UI" panose="020B0604030504040204" pitchFamily="50" charset="-128"/>
              <a:cs typeface="+mn-cs"/>
            </a:rPr>
            <a:t>計算用シート読み込み</a:t>
          </a:r>
          <a:r>
            <a:rPr kumimoji="1" lang="ja-JP" altLang="ja-JP" sz="1400">
              <a:solidFill>
                <a:srgbClr val="0000CC"/>
              </a:solidFill>
              <a:effectLst/>
              <a:latin typeface="Meiryo UI" panose="020B0604030504040204" pitchFamily="50" charset="-128"/>
              <a:ea typeface="Meiryo UI" panose="020B0604030504040204" pitchFamily="50" charset="-128"/>
              <a:cs typeface="+mn-cs"/>
            </a:rPr>
            <a:t>位置</a:t>
          </a:r>
          <a:endParaRPr lang="ja-JP" altLang="ja-JP" sz="1400">
            <a:solidFill>
              <a:srgbClr val="0000CC"/>
            </a:solidFill>
            <a:effectLst/>
            <a:latin typeface="Meiryo UI" panose="020B0604030504040204" pitchFamily="50" charset="-128"/>
            <a:ea typeface="Meiryo UI" panose="020B0604030504040204" pitchFamily="50" charset="-128"/>
          </a:endParaRPr>
        </a:p>
        <a:p>
          <a:r>
            <a:rPr kumimoji="1" lang="en-US" altLang="ja-JP" sz="1400">
              <a:solidFill>
                <a:srgbClr val="0000CC"/>
              </a:solidFill>
              <a:effectLst/>
              <a:latin typeface="Meiryo UI" panose="020B0604030504040204" pitchFamily="50" charset="-128"/>
              <a:ea typeface="Meiryo UI" panose="020B0604030504040204" pitchFamily="50" charset="-128"/>
              <a:cs typeface="+mn-cs"/>
            </a:rPr>
            <a:t>13</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r>
            <a:rPr kumimoji="1" lang="en-US" altLang="ja-JP" sz="1400">
              <a:solidFill>
                <a:srgbClr val="0000CC"/>
              </a:solidFill>
              <a:effectLst/>
              <a:latin typeface="Meiryo UI" panose="020B0604030504040204" pitchFamily="50" charset="-128"/>
              <a:ea typeface="Meiryo UI" panose="020B0604030504040204" pitchFamily="50" charset="-128"/>
              <a:cs typeface="+mn-cs"/>
            </a:rPr>
            <a:t>15</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p>
      </xdr:txBody>
    </xdr:sp>
    <xdr:clientData/>
  </xdr:twoCellAnchor>
  <xdr:twoCellAnchor>
    <xdr:from>
      <xdr:col>15</xdr:col>
      <xdr:colOff>462642</xdr:colOff>
      <xdr:row>12</xdr:row>
      <xdr:rowOff>122464</xdr:rowOff>
    </xdr:from>
    <xdr:to>
      <xdr:col>18</xdr:col>
      <xdr:colOff>374196</xdr:colOff>
      <xdr:row>12</xdr:row>
      <xdr:rowOff>137129</xdr:rowOff>
    </xdr:to>
    <xdr:cxnSp macro="">
      <xdr:nvCxnSpPr>
        <xdr:cNvPr id="4" name="直線矢印コネクタ 3">
          <a:extLst>
            <a:ext uri="{FF2B5EF4-FFF2-40B4-BE49-F238E27FC236}">
              <a16:creationId xmlns:a16="http://schemas.microsoft.com/office/drawing/2014/main" id="{00000000-0008-0000-0600-000004000000}"/>
            </a:ext>
          </a:extLst>
        </xdr:cNvPr>
        <xdr:cNvCxnSpPr>
          <a:stCxn id="3" idx="1"/>
        </xdr:cNvCxnSpPr>
      </xdr:nvCxnSpPr>
      <xdr:spPr>
        <a:xfrm flipH="1">
          <a:off x="9751422" y="2181769"/>
          <a:ext cx="1765119" cy="8950"/>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462642</xdr:colOff>
      <xdr:row>12</xdr:row>
      <xdr:rowOff>122464</xdr:rowOff>
    </xdr:from>
    <xdr:to>
      <xdr:col>18</xdr:col>
      <xdr:colOff>374196</xdr:colOff>
      <xdr:row>14</xdr:row>
      <xdr:rowOff>210911</xdr:rowOff>
    </xdr:to>
    <xdr:cxnSp macro="">
      <xdr:nvCxnSpPr>
        <xdr:cNvPr id="5" name="直線矢印コネクタ 4">
          <a:extLst>
            <a:ext uri="{FF2B5EF4-FFF2-40B4-BE49-F238E27FC236}">
              <a16:creationId xmlns:a16="http://schemas.microsoft.com/office/drawing/2014/main" id="{00000000-0008-0000-0600-000005000000}"/>
            </a:ext>
          </a:extLst>
        </xdr:cNvPr>
        <xdr:cNvCxnSpPr>
          <a:stCxn id="3" idx="1"/>
        </xdr:cNvCxnSpPr>
      </xdr:nvCxnSpPr>
      <xdr:spPr>
        <a:xfrm flipH="1">
          <a:off x="9751422" y="2181769"/>
          <a:ext cx="1765119" cy="387532"/>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115658</xdr:colOff>
      <xdr:row>18</xdr:row>
      <xdr:rowOff>81643</xdr:rowOff>
    </xdr:from>
    <xdr:to>
      <xdr:col>23</xdr:col>
      <xdr:colOff>666747</xdr:colOff>
      <xdr:row>20</xdr:row>
      <xdr:rowOff>272142</xdr:rowOff>
    </xdr:to>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11879033" y="3169648"/>
          <a:ext cx="2983774" cy="428624"/>
        </a:xfrm>
        <a:prstGeom prst="rect">
          <a:avLst/>
        </a:prstGeom>
        <a:solidFill>
          <a:srgbClr val="FFFF00"/>
        </a:solidFill>
        <a:ln w="19050" cmpd="sng">
          <a:solidFill>
            <a:schemeClr val="accent6">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合計シート読み込み</a:t>
          </a:r>
          <a:r>
            <a:rPr kumimoji="1" lang="ja-JP" altLang="ja-JP" sz="1400">
              <a:solidFill>
                <a:schemeClr val="accent6">
                  <a:lumMod val="50000"/>
                </a:schemeClr>
              </a:solidFill>
              <a:effectLst/>
              <a:latin typeface="Meiryo UI" panose="020B0604030504040204" pitchFamily="50" charset="-128"/>
              <a:ea typeface="Meiryo UI" panose="020B0604030504040204" pitchFamily="50" charset="-128"/>
              <a:cs typeface="+mn-cs"/>
            </a:rPr>
            <a:t>位置</a:t>
          </a:r>
          <a:endParaRPr lang="ja-JP" altLang="ja-JP" sz="1400">
            <a:solidFill>
              <a:schemeClr val="accent6">
                <a:lumMod val="50000"/>
              </a:schemeClr>
            </a:solidFill>
            <a:effectLst/>
            <a:latin typeface="Meiryo UI" panose="020B0604030504040204" pitchFamily="50" charset="-128"/>
            <a:ea typeface="Meiryo UI" panose="020B0604030504040204" pitchFamily="50" charset="-128"/>
          </a:endParaRPr>
        </a:p>
        <a:p>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12</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20</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21</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23</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25</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26</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行目</a:t>
          </a:r>
        </a:p>
      </xdr:txBody>
    </xdr:sp>
    <xdr:clientData/>
  </xdr:twoCellAnchor>
  <xdr:twoCellAnchor>
    <xdr:from>
      <xdr:col>15</xdr:col>
      <xdr:colOff>612321</xdr:colOff>
      <xdr:row>19</xdr:row>
      <xdr:rowOff>176892</xdr:rowOff>
    </xdr:from>
    <xdr:to>
      <xdr:col>19</xdr:col>
      <xdr:colOff>115658</xdr:colOff>
      <xdr:row>19</xdr:row>
      <xdr:rowOff>177949</xdr:rowOff>
    </xdr:to>
    <xdr:cxnSp macro="">
      <xdr:nvCxnSpPr>
        <xdr:cNvPr id="7" name="直線矢印コネクタ 6">
          <a:extLst>
            <a:ext uri="{FF2B5EF4-FFF2-40B4-BE49-F238E27FC236}">
              <a16:creationId xmlns:a16="http://schemas.microsoft.com/office/drawing/2014/main" id="{00000000-0008-0000-0600-000007000000}"/>
            </a:ext>
          </a:extLst>
        </xdr:cNvPr>
        <xdr:cNvCxnSpPr>
          <a:stCxn id="6" idx="1"/>
        </xdr:cNvCxnSpPr>
      </xdr:nvCxnSpPr>
      <xdr:spPr>
        <a:xfrm flipH="1">
          <a:off x="9899196" y="3430632"/>
          <a:ext cx="1979837" cy="1057"/>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653144</xdr:colOff>
      <xdr:row>19</xdr:row>
      <xdr:rowOff>176892</xdr:rowOff>
    </xdr:from>
    <xdr:to>
      <xdr:col>19</xdr:col>
      <xdr:colOff>115658</xdr:colOff>
      <xdr:row>25</xdr:row>
      <xdr:rowOff>191557</xdr:rowOff>
    </xdr:to>
    <xdr:cxnSp macro="">
      <xdr:nvCxnSpPr>
        <xdr:cNvPr id="10" name="直線矢印コネクタ 9">
          <a:extLst>
            <a:ext uri="{FF2B5EF4-FFF2-40B4-BE49-F238E27FC236}">
              <a16:creationId xmlns:a16="http://schemas.microsoft.com/office/drawing/2014/main" id="{00000000-0008-0000-0600-00000A000000}"/>
            </a:ext>
          </a:extLst>
        </xdr:cNvPr>
        <xdr:cNvCxnSpPr>
          <a:stCxn id="6" idx="1"/>
        </xdr:cNvCxnSpPr>
      </xdr:nvCxnSpPr>
      <xdr:spPr>
        <a:xfrm flipH="1">
          <a:off x="9903824" y="3430632"/>
          <a:ext cx="1975209" cy="1028125"/>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536121</xdr:colOff>
      <xdr:row>19</xdr:row>
      <xdr:rowOff>176893</xdr:rowOff>
    </xdr:from>
    <xdr:to>
      <xdr:col>19</xdr:col>
      <xdr:colOff>115658</xdr:colOff>
      <xdr:row>20</xdr:row>
      <xdr:rowOff>156178</xdr:rowOff>
    </xdr:to>
    <xdr:cxnSp macro="">
      <xdr:nvCxnSpPr>
        <xdr:cNvPr id="11" name="直線矢印コネクタ 10">
          <a:extLst>
            <a:ext uri="{FF2B5EF4-FFF2-40B4-BE49-F238E27FC236}">
              <a16:creationId xmlns:a16="http://schemas.microsoft.com/office/drawing/2014/main" id="{00000000-0008-0000-0600-00000B000000}"/>
            </a:ext>
          </a:extLst>
        </xdr:cNvPr>
        <xdr:cNvCxnSpPr>
          <a:stCxn id="6" idx="1"/>
        </xdr:cNvCxnSpPr>
      </xdr:nvCxnSpPr>
      <xdr:spPr>
        <a:xfrm flipH="1">
          <a:off x="9822996" y="3430633"/>
          <a:ext cx="2056037" cy="154545"/>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631644</xdr:colOff>
      <xdr:row>12</xdr:row>
      <xdr:rowOff>120559</xdr:rowOff>
    </xdr:from>
    <xdr:to>
      <xdr:col>18</xdr:col>
      <xdr:colOff>372291</xdr:colOff>
      <xdr:row>22</xdr:row>
      <xdr:rowOff>135255</xdr:rowOff>
    </xdr:to>
    <xdr:cxnSp macro="">
      <xdr:nvCxnSpPr>
        <xdr:cNvPr id="13" name="直線矢印コネクタ 12">
          <a:extLst>
            <a:ext uri="{FF2B5EF4-FFF2-40B4-BE49-F238E27FC236}">
              <a16:creationId xmlns:a16="http://schemas.microsoft.com/office/drawing/2014/main" id="{00000000-0008-0000-0600-00000D000000}"/>
            </a:ext>
          </a:extLst>
        </xdr:cNvPr>
        <xdr:cNvCxnSpPr>
          <a:stCxn id="3" idx="1"/>
        </xdr:cNvCxnSpPr>
      </xdr:nvCxnSpPr>
      <xdr:spPr>
        <a:xfrm flipH="1">
          <a:off x="9993358" y="3032488"/>
          <a:ext cx="1237433" cy="3008267"/>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204108</xdr:colOff>
      <xdr:row>79</xdr:row>
      <xdr:rowOff>149678</xdr:rowOff>
    </xdr:from>
    <xdr:to>
      <xdr:col>11</xdr:col>
      <xdr:colOff>166824</xdr:colOff>
      <xdr:row>83</xdr:row>
      <xdr:rowOff>58238</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1446168" y="13694228"/>
          <a:ext cx="5534841" cy="5905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2023/4/14</a:t>
          </a:r>
          <a:r>
            <a:rPr kumimoji="1" lang="ja-JP" altLang="en-US" sz="1100"/>
            <a:t>（</a:t>
          </a:r>
          <a:r>
            <a:rPr kumimoji="1" lang="en-US" altLang="ja-JP" sz="1100"/>
            <a:t>2023</a:t>
          </a:r>
          <a:r>
            <a:rPr kumimoji="1" lang="ja-JP" altLang="en-US" sz="1100"/>
            <a:t>追加</a:t>
          </a:r>
          <a:r>
            <a:rPr kumimoji="1" lang="en-US" altLang="ja-JP" sz="1100"/>
            <a:t>AX</a:t>
          </a:r>
          <a:r>
            <a:rPr kumimoji="1" lang="ja-JP" altLang="en-US" sz="1100"/>
            <a:t>時）</a:t>
          </a:r>
          <a:endParaRPr kumimoji="1" lang="en-US" altLang="ja-JP" sz="1100"/>
        </a:p>
        <a:p>
          <a:r>
            <a:rPr kumimoji="1" lang="ja-JP" altLang="en-US" sz="1100"/>
            <a:t>計算結果の調整係数が、調整係数一覧の年間調整係数と一致しないため、年間調整係数を手入力。</a:t>
          </a:r>
          <a:endParaRPr kumimoji="1" lang="en-US" altLang="ja-JP" sz="1100"/>
        </a:p>
        <a:p>
          <a:r>
            <a:rPr kumimoji="1" lang="ja-JP" altLang="en-US" sz="1100"/>
            <a:t>期待容量は、「年間調整係数</a:t>
          </a:r>
          <a:r>
            <a:rPr kumimoji="1" lang="en-US" altLang="ja-JP" sz="1100"/>
            <a:t>×</a:t>
          </a:r>
          <a:r>
            <a:rPr kumimoji="1" lang="ja-JP" altLang="en-US" sz="1100"/>
            <a:t>送電可能電力（小数点以下四捨五入）」で求める。</a:t>
          </a:r>
        </a:p>
      </xdr:txBody>
    </xdr:sp>
    <xdr:clientData/>
  </xdr:twoCellAnchor>
  <xdr:oneCellAnchor>
    <xdr:from>
      <xdr:col>10</xdr:col>
      <xdr:colOff>40821</xdr:colOff>
      <xdr:row>19</xdr:row>
      <xdr:rowOff>27214</xdr:rowOff>
    </xdr:from>
    <xdr:ext cx="2646922" cy="600421"/>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8395607" y="3646714"/>
          <a:ext cx="2646922"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共計作成用調整係数</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2032</a:t>
          </a:r>
          <a:r>
            <a:rPr kumimoji="1" lang="ja-JP" altLang="en-US" sz="1200" b="0">
              <a:solidFill>
                <a:srgbClr val="FF0000"/>
              </a:solidFill>
              <a:latin typeface="Meiryo UI" panose="020B0604030504040204" pitchFamily="50" charset="-128"/>
              <a:ea typeface="Meiryo UI" panose="020B0604030504040204" pitchFamily="50" charset="-128"/>
            </a:rPr>
            <a:t>年度断面）</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16</xdr:col>
      <xdr:colOff>108857</xdr:colOff>
      <xdr:row>0</xdr:row>
      <xdr:rowOff>68035</xdr:rowOff>
    </xdr:from>
    <xdr:to>
      <xdr:col>27</xdr:col>
      <xdr:colOff>405946</xdr:colOff>
      <xdr:row>5</xdr:row>
      <xdr:rowOff>204106</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0012952" y="66130"/>
          <a:ext cx="7105559" cy="960936"/>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rgbClr val="FF0000"/>
              </a:solidFill>
              <a:effectLst/>
              <a:latin typeface="Meiryo UI" panose="020B0604030504040204" pitchFamily="50" charset="-128"/>
              <a:ea typeface="Meiryo UI" panose="020B0604030504040204" pitchFamily="50" charset="-128"/>
              <a:cs typeface="+mn-cs"/>
            </a:rPr>
            <a:t>容量提供事業者のデータ入力用シートを新設</a:t>
          </a:r>
          <a:endParaRPr lang="ja-JP" altLang="ja-JP">
            <a:solidFill>
              <a:srgbClr val="FF0000"/>
            </a:solidFill>
            <a:effectLst/>
            <a:latin typeface="Meiryo UI" panose="020B0604030504040204" pitchFamily="50" charset="-128"/>
            <a:ea typeface="Meiryo UI" panose="020B0604030504040204" pitchFamily="50" charset="-128"/>
          </a:endParaRPr>
        </a:p>
        <a:p>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シート内の計算式は「入力」シートを参照するようにしている</a:t>
          </a:r>
          <a:endParaRPr lang="ja-JP" altLang="ja-JP">
            <a:solidFill>
              <a:srgbClr val="FF0000"/>
            </a:solidFill>
            <a:effectLst/>
            <a:latin typeface="Meiryo UI" panose="020B0604030504040204" pitchFamily="50" charset="-128"/>
            <a:ea typeface="Meiryo UI" panose="020B0604030504040204" pitchFamily="50" charset="-128"/>
          </a:endParaRPr>
        </a:p>
        <a:p>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これにより、容量提供事業者のデータ入力用シートのレイアウトが変わっても、外部連携ツールの改修</a:t>
          </a:r>
          <a:r>
            <a:rPr kumimoji="1" lang="ja-JP" altLang="en-US" sz="1100">
              <a:solidFill>
                <a:srgbClr val="FF0000"/>
              </a:solidFill>
              <a:effectLst/>
              <a:latin typeface="Meiryo UI" panose="020B0604030504040204" pitchFamily="50" charset="-128"/>
              <a:ea typeface="Meiryo UI" panose="020B0604030504040204" pitchFamily="50" charset="-128"/>
              <a:cs typeface="+mn-cs"/>
            </a:rPr>
            <a:t>やシート内計算式の変更は発生しない。</a:t>
          </a:r>
          <a:endParaRPr lang="ja-JP" altLang="ja-JP">
            <a:solidFill>
              <a:srgbClr val="FF0000"/>
            </a:solidFill>
            <a:effectLst/>
            <a:latin typeface="Meiryo UI" panose="020B0604030504040204" pitchFamily="50" charset="-128"/>
            <a:ea typeface="Meiryo UI" panose="020B0604030504040204" pitchFamily="50" charset="-128"/>
          </a:endParaRPr>
        </a:p>
        <a:p>
          <a:endParaRPr kumimoji="1" lang="ja-JP" altLang="en-US"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19</xdr:col>
      <xdr:colOff>31296</xdr:colOff>
      <xdr:row>11</xdr:row>
      <xdr:rowOff>43543</xdr:rowOff>
    </xdr:from>
    <xdr:to>
      <xdr:col>23</xdr:col>
      <xdr:colOff>337003</xdr:colOff>
      <xdr:row>13</xdr:row>
      <xdr:rowOff>234042</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11792766" y="1931398"/>
          <a:ext cx="2782207" cy="466724"/>
        </a:xfrm>
        <a:prstGeom prst="rect">
          <a:avLst/>
        </a:prstGeom>
        <a:solidFill>
          <a:schemeClr val="accent5">
            <a:lumMod val="40000"/>
            <a:lumOff val="60000"/>
          </a:schemeClr>
        </a:solidFill>
        <a:ln w="19050" cmpd="sng">
          <a:solidFill>
            <a:srgbClr val="0000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0000CC"/>
              </a:solidFill>
              <a:effectLst/>
              <a:latin typeface="Meiryo UI" panose="020B0604030504040204" pitchFamily="50" charset="-128"/>
              <a:ea typeface="Meiryo UI" panose="020B0604030504040204" pitchFamily="50" charset="-128"/>
              <a:cs typeface="+mn-cs"/>
            </a:rPr>
            <a:t>計算用シート読み込み</a:t>
          </a:r>
          <a:r>
            <a:rPr kumimoji="1" lang="ja-JP" altLang="ja-JP" sz="1400">
              <a:solidFill>
                <a:srgbClr val="0000CC"/>
              </a:solidFill>
              <a:effectLst/>
              <a:latin typeface="Meiryo UI" panose="020B0604030504040204" pitchFamily="50" charset="-128"/>
              <a:ea typeface="Meiryo UI" panose="020B0604030504040204" pitchFamily="50" charset="-128"/>
              <a:cs typeface="+mn-cs"/>
            </a:rPr>
            <a:t>位置</a:t>
          </a:r>
          <a:endParaRPr lang="ja-JP" altLang="ja-JP" sz="1400">
            <a:solidFill>
              <a:srgbClr val="0000CC"/>
            </a:solidFill>
            <a:effectLst/>
            <a:latin typeface="Meiryo UI" panose="020B0604030504040204" pitchFamily="50" charset="-128"/>
            <a:ea typeface="Meiryo UI" panose="020B0604030504040204" pitchFamily="50" charset="-128"/>
          </a:endParaRPr>
        </a:p>
        <a:p>
          <a:r>
            <a:rPr kumimoji="1" lang="en-US" altLang="ja-JP" sz="1400">
              <a:solidFill>
                <a:srgbClr val="0000CC"/>
              </a:solidFill>
              <a:effectLst/>
              <a:latin typeface="Meiryo UI" panose="020B0604030504040204" pitchFamily="50" charset="-128"/>
              <a:ea typeface="Meiryo UI" panose="020B0604030504040204" pitchFamily="50" charset="-128"/>
              <a:cs typeface="+mn-cs"/>
            </a:rPr>
            <a:t>13</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r>
            <a:rPr kumimoji="1" lang="en-US" altLang="ja-JP" sz="1400">
              <a:solidFill>
                <a:srgbClr val="0000CC"/>
              </a:solidFill>
              <a:effectLst/>
              <a:latin typeface="Meiryo UI" panose="020B0604030504040204" pitchFamily="50" charset="-128"/>
              <a:ea typeface="Meiryo UI" panose="020B0604030504040204" pitchFamily="50" charset="-128"/>
              <a:cs typeface="+mn-cs"/>
            </a:rPr>
            <a:t>15</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p>
      </xdr:txBody>
    </xdr:sp>
    <xdr:clientData/>
  </xdr:twoCellAnchor>
  <xdr:twoCellAnchor>
    <xdr:from>
      <xdr:col>15</xdr:col>
      <xdr:colOff>511628</xdr:colOff>
      <xdr:row>12</xdr:row>
      <xdr:rowOff>138792</xdr:rowOff>
    </xdr:from>
    <xdr:to>
      <xdr:col>19</xdr:col>
      <xdr:colOff>31296</xdr:colOff>
      <xdr:row>12</xdr:row>
      <xdr:rowOff>153457</xdr:rowOff>
    </xdr:to>
    <xdr:cxnSp macro="">
      <xdr:nvCxnSpPr>
        <xdr:cNvPr id="4" name="直線矢印コネクタ 3">
          <a:extLst>
            <a:ext uri="{FF2B5EF4-FFF2-40B4-BE49-F238E27FC236}">
              <a16:creationId xmlns:a16="http://schemas.microsoft.com/office/drawing/2014/main" id="{00000000-0008-0000-0800-000004000000}"/>
            </a:ext>
          </a:extLst>
        </xdr:cNvPr>
        <xdr:cNvCxnSpPr>
          <a:stCxn id="3" idx="1"/>
        </xdr:cNvCxnSpPr>
      </xdr:nvCxnSpPr>
      <xdr:spPr>
        <a:xfrm flipH="1">
          <a:off x="9802313" y="2192382"/>
          <a:ext cx="1990453" cy="18475"/>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511628</xdr:colOff>
      <xdr:row>12</xdr:row>
      <xdr:rowOff>138792</xdr:rowOff>
    </xdr:from>
    <xdr:to>
      <xdr:col>19</xdr:col>
      <xdr:colOff>31296</xdr:colOff>
      <xdr:row>14</xdr:row>
      <xdr:rowOff>227239</xdr:rowOff>
    </xdr:to>
    <xdr:cxnSp macro="">
      <xdr:nvCxnSpPr>
        <xdr:cNvPr id="5" name="直線矢印コネクタ 4">
          <a:extLst>
            <a:ext uri="{FF2B5EF4-FFF2-40B4-BE49-F238E27FC236}">
              <a16:creationId xmlns:a16="http://schemas.microsoft.com/office/drawing/2014/main" id="{00000000-0008-0000-0800-000005000000}"/>
            </a:ext>
          </a:extLst>
        </xdr:cNvPr>
        <xdr:cNvCxnSpPr>
          <a:stCxn id="3" idx="1"/>
        </xdr:cNvCxnSpPr>
      </xdr:nvCxnSpPr>
      <xdr:spPr>
        <a:xfrm flipH="1">
          <a:off x="9802313" y="2192382"/>
          <a:ext cx="1990453" cy="378007"/>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58509</xdr:colOff>
      <xdr:row>18</xdr:row>
      <xdr:rowOff>56093</xdr:rowOff>
    </xdr:from>
    <xdr:to>
      <xdr:col>23</xdr:col>
      <xdr:colOff>563878</xdr:colOff>
      <xdr:row>20</xdr:row>
      <xdr:rowOff>246592</xdr:rowOff>
    </xdr:to>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11818074" y="3146003"/>
          <a:ext cx="2983774" cy="457199"/>
        </a:xfrm>
        <a:prstGeom prst="rect">
          <a:avLst/>
        </a:prstGeom>
        <a:solidFill>
          <a:srgbClr val="FFFF00"/>
        </a:solidFill>
        <a:ln w="19050" cmpd="sng">
          <a:solidFill>
            <a:schemeClr val="accent6">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合計シート読み込み</a:t>
          </a:r>
          <a:r>
            <a:rPr kumimoji="1" lang="ja-JP" altLang="ja-JP" sz="1400">
              <a:solidFill>
                <a:schemeClr val="accent6">
                  <a:lumMod val="50000"/>
                </a:schemeClr>
              </a:solidFill>
              <a:effectLst/>
              <a:latin typeface="Meiryo UI" panose="020B0604030504040204" pitchFamily="50" charset="-128"/>
              <a:ea typeface="Meiryo UI" panose="020B0604030504040204" pitchFamily="50" charset="-128"/>
              <a:cs typeface="+mn-cs"/>
            </a:rPr>
            <a:t>位置</a:t>
          </a:r>
          <a:endParaRPr lang="ja-JP" altLang="ja-JP" sz="1400">
            <a:solidFill>
              <a:schemeClr val="accent6">
                <a:lumMod val="50000"/>
              </a:schemeClr>
            </a:solidFill>
            <a:effectLst/>
            <a:latin typeface="Meiryo UI" panose="020B0604030504040204" pitchFamily="50" charset="-128"/>
            <a:ea typeface="Meiryo UI" panose="020B0604030504040204" pitchFamily="50" charset="-128"/>
          </a:endParaRPr>
        </a:p>
        <a:p>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12</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20</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21</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23</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25</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26</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行目</a:t>
          </a:r>
        </a:p>
      </xdr:txBody>
    </xdr:sp>
    <xdr:clientData/>
  </xdr:twoCellAnchor>
  <xdr:twoCellAnchor>
    <xdr:from>
      <xdr:col>15</xdr:col>
      <xdr:colOff>555172</xdr:colOff>
      <xdr:row>19</xdr:row>
      <xdr:rowOff>151343</xdr:rowOff>
    </xdr:from>
    <xdr:to>
      <xdr:col>19</xdr:col>
      <xdr:colOff>58509</xdr:colOff>
      <xdr:row>19</xdr:row>
      <xdr:rowOff>152399</xdr:rowOff>
    </xdr:to>
    <xdr:cxnSp macro="">
      <xdr:nvCxnSpPr>
        <xdr:cNvPr id="7" name="直線矢印コネクタ 6">
          <a:extLst>
            <a:ext uri="{FF2B5EF4-FFF2-40B4-BE49-F238E27FC236}">
              <a16:creationId xmlns:a16="http://schemas.microsoft.com/office/drawing/2014/main" id="{00000000-0008-0000-0800-000007000000}"/>
            </a:ext>
          </a:extLst>
        </xdr:cNvPr>
        <xdr:cNvCxnSpPr>
          <a:stCxn id="6" idx="1"/>
        </xdr:cNvCxnSpPr>
      </xdr:nvCxnSpPr>
      <xdr:spPr>
        <a:xfrm flipH="1">
          <a:off x="9838237" y="3408893"/>
          <a:ext cx="1979837" cy="1056"/>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595996</xdr:colOff>
      <xdr:row>19</xdr:row>
      <xdr:rowOff>151343</xdr:rowOff>
    </xdr:from>
    <xdr:to>
      <xdr:col>19</xdr:col>
      <xdr:colOff>58509</xdr:colOff>
      <xdr:row>25</xdr:row>
      <xdr:rowOff>166007</xdr:rowOff>
    </xdr:to>
    <xdr:cxnSp macro="">
      <xdr:nvCxnSpPr>
        <xdr:cNvPr id="10" name="直線矢印コネクタ 9">
          <a:extLst>
            <a:ext uri="{FF2B5EF4-FFF2-40B4-BE49-F238E27FC236}">
              <a16:creationId xmlns:a16="http://schemas.microsoft.com/office/drawing/2014/main" id="{00000000-0008-0000-0800-00000A000000}"/>
            </a:ext>
          </a:extLst>
        </xdr:cNvPr>
        <xdr:cNvCxnSpPr>
          <a:stCxn id="6" idx="1"/>
        </xdr:cNvCxnSpPr>
      </xdr:nvCxnSpPr>
      <xdr:spPr>
        <a:xfrm flipH="1">
          <a:off x="9879061" y="3408893"/>
          <a:ext cx="1939013" cy="1047174"/>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587828</xdr:colOff>
      <xdr:row>19</xdr:row>
      <xdr:rowOff>151343</xdr:rowOff>
    </xdr:from>
    <xdr:to>
      <xdr:col>19</xdr:col>
      <xdr:colOff>58509</xdr:colOff>
      <xdr:row>20</xdr:row>
      <xdr:rowOff>206828</xdr:rowOff>
    </xdr:to>
    <xdr:cxnSp macro="">
      <xdr:nvCxnSpPr>
        <xdr:cNvPr id="11" name="直線矢印コネクタ 10">
          <a:extLst>
            <a:ext uri="{FF2B5EF4-FFF2-40B4-BE49-F238E27FC236}">
              <a16:creationId xmlns:a16="http://schemas.microsoft.com/office/drawing/2014/main" id="{00000000-0008-0000-0800-00000B000000}"/>
            </a:ext>
          </a:extLst>
        </xdr:cNvPr>
        <xdr:cNvCxnSpPr>
          <a:stCxn id="6" idx="1"/>
        </xdr:cNvCxnSpPr>
      </xdr:nvCxnSpPr>
      <xdr:spPr>
        <a:xfrm flipH="1">
          <a:off x="9878513" y="3408893"/>
          <a:ext cx="1939561" cy="192645"/>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593271</xdr:colOff>
      <xdr:row>12</xdr:row>
      <xdr:rowOff>140697</xdr:rowOff>
    </xdr:from>
    <xdr:to>
      <xdr:col>19</xdr:col>
      <xdr:colOff>29391</xdr:colOff>
      <xdr:row>22</xdr:row>
      <xdr:rowOff>102870</xdr:rowOff>
    </xdr:to>
    <xdr:cxnSp macro="">
      <xdr:nvCxnSpPr>
        <xdr:cNvPr id="13" name="直線矢印コネクタ 12">
          <a:extLst>
            <a:ext uri="{FF2B5EF4-FFF2-40B4-BE49-F238E27FC236}">
              <a16:creationId xmlns:a16="http://schemas.microsoft.com/office/drawing/2014/main" id="{00000000-0008-0000-0800-00000D000000}"/>
            </a:ext>
          </a:extLst>
        </xdr:cNvPr>
        <xdr:cNvCxnSpPr>
          <a:stCxn id="3" idx="1"/>
        </xdr:cNvCxnSpPr>
      </xdr:nvCxnSpPr>
      <xdr:spPr>
        <a:xfrm flipH="1">
          <a:off x="9954985" y="3052626"/>
          <a:ext cx="1327513" cy="2955744"/>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108857</xdr:colOff>
      <xdr:row>79</xdr:row>
      <xdr:rowOff>190500</xdr:rowOff>
    </xdr:from>
    <xdr:to>
      <xdr:col>10</xdr:col>
      <xdr:colOff>850991</xdr:colOff>
      <xdr:row>83</xdr:row>
      <xdr:rowOff>97155</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1345202" y="13716000"/>
          <a:ext cx="5462724" cy="60769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2023/4/14</a:t>
          </a:r>
          <a:r>
            <a:rPr kumimoji="1" lang="ja-JP" altLang="en-US" sz="1100"/>
            <a:t>（</a:t>
          </a:r>
          <a:r>
            <a:rPr kumimoji="1" lang="en-US" altLang="ja-JP" sz="1100"/>
            <a:t>2023</a:t>
          </a:r>
          <a:r>
            <a:rPr kumimoji="1" lang="ja-JP" altLang="en-US" sz="1100"/>
            <a:t>追加</a:t>
          </a:r>
          <a:r>
            <a:rPr kumimoji="1" lang="en-US" altLang="ja-JP" sz="1100"/>
            <a:t>AX</a:t>
          </a:r>
          <a:r>
            <a:rPr kumimoji="1" lang="ja-JP" altLang="en-US" sz="1100"/>
            <a:t>時）</a:t>
          </a:r>
          <a:endParaRPr kumimoji="1" lang="en-US" altLang="ja-JP" sz="1100"/>
        </a:p>
        <a:p>
          <a:r>
            <a:rPr kumimoji="1" lang="ja-JP" altLang="en-US" sz="1100"/>
            <a:t>計算結果の調整係数が、調整係数一覧の年間調整係数と一致しないため、年間調整係数を手入力。</a:t>
          </a:r>
          <a:endParaRPr kumimoji="1" lang="en-US" altLang="ja-JP" sz="1100"/>
        </a:p>
        <a:p>
          <a:r>
            <a:rPr kumimoji="1" lang="ja-JP" altLang="en-US" sz="1100"/>
            <a:t>期待容量は、「年間調整係数</a:t>
          </a:r>
          <a:r>
            <a:rPr kumimoji="1" lang="en-US" altLang="ja-JP" sz="1100"/>
            <a:t>×</a:t>
          </a:r>
          <a:r>
            <a:rPr kumimoji="1" lang="ja-JP" altLang="en-US" sz="1100"/>
            <a:t>送電可能電力（小数点以下四捨五入）」で求める。</a:t>
          </a:r>
        </a:p>
      </xdr:txBody>
    </xdr:sp>
    <xdr:clientData/>
  </xdr:twoCellAnchor>
  <xdr:oneCellAnchor>
    <xdr:from>
      <xdr:col>10</xdr:col>
      <xdr:colOff>47625</xdr:colOff>
      <xdr:row>19</xdr:row>
      <xdr:rowOff>29845</xdr:rowOff>
    </xdr:from>
    <xdr:ext cx="2646922" cy="600421"/>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8651875" y="3649345"/>
          <a:ext cx="2646922"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共計作成用調整係数</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2032</a:t>
          </a:r>
          <a:r>
            <a:rPr kumimoji="1" lang="ja-JP" altLang="en-US" sz="1200" b="0">
              <a:solidFill>
                <a:srgbClr val="FF0000"/>
              </a:solidFill>
              <a:latin typeface="Meiryo UI" panose="020B0604030504040204" pitchFamily="50" charset="-128"/>
              <a:ea typeface="Meiryo UI" panose="020B0604030504040204" pitchFamily="50" charset="-128"/>
            </a:rPr>
            <a:t>年度断面）</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hyperlink" Target="file:///\\hn2nasf01a\&#23481;&#37327;&#24066;&#22580;\19_&#12484;&#12540;&#12523;\&#38656;&#35201;&#26354;&#32218;&#20316;&#25104;&#35201;&#38936;\01_&#38656;&#35201;&#26354;&#32218;&#20316;&#25104;&#35201;&#38936;\2027\EUE&#35211;&#30452;&#12375;&#12354;&#12426;\&#35519;&#25972;&#20418;&#25968;\03%20&#25562;&#27700;kW&#20385;&#20516;\03%20&#35519;&#25972;&#20418;&#25968;&#31639;&#20986;" TargetMode="External"/><Relationship Id="rId4" Type="http://schemas.openxmlformats.org/officeDocument/2006/relationships/comments" Target="../comments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35519;&#25972;&#20418;&#25968;&#65288;&#20379;&#32102;&#20449;&#38972;&#24230;&#35413;&#20385;T&#8658;&#65289;" TargetMode="External"/><Relationship Id="rId7" Type="http://schemas.openxmlformats.org/officeDocument/2006/relationships/comments" Target="../comments1.xml"/><Relationship Id="rId2" Type="http://schemas.openxmlformats.org/officeDocument/2006/relationships/hyperlink" Target="&#35519;&#25972;&#20418;&#25968;&#65288;&#20379;&#32102;&#20449;&#38972;&#24230;&#35413;&#20385;T&#8658;&#65289;" TargetMode="External"/><Relationship Id="rId1" Type="http://schemas.openxmlformats.org/officeDocument/2006/relationships/hyperlink" Target="&#35519;&#25972;&#20418;&#25968;&#65288;&#20379;&#32102;&#20449;&#38972;&#24230;&#35413;&#20385;T&#8658;&#65289;" TargetMode="External"/><Relationship Id="rId6" Type="http://schemas.openxmlformats.org/officeDocument/2006/relationships/vmlDrawing" Target="../drawings/vmlDrawing2.vml"/><Relationship Id="rId5" Type="http://schemas.openxmlformats.org/officeDocument/2006/relationships/drawing" Target="../drawings/drawing5.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3125F-160E-4D4A-9C27-D9AE74D39D20}">
  <sheetPr>
    <tabColor theme="0" tint="-0.499984740745262"/>
  </sheetPr>
  <dimension ref="B1:R41"/>
  <sheetViews>
    <sheetView showGridLines="0" tabSelected="1" view="pageBreakPreview" zoomScale="70" zoomScaleNormal="100" zoomScaleSheetLayoutView="70" workbookViewId="0"/>
  </sheetViews>
  <sheetFormatPr defaultColWidth="8.69921875" defaultRowHeight="15" x14ac:dyDescent="0.3"/>
  <cols>
    <col min="1" max="1" width="1.8984375" style="139" customWidth="1"/>
    <col min="2" max="2" width="3.59765625" style="139" customWidth="1"/>
    <col min="3" max="3" width="31.09765625" style="139" customWidth="1"/>
    <col min="4" max="16" width="8.69921875" style="139"/>
    <col min="17" max="17" width="2.8984375" style="139" customWidth="1"/>
    <col min="18" max="16384" width="8.69921875" style="139"/>
  </cols>
  <sheetData>
    <row r="1" spans="2:18" ht="16.2" x14ac:dyDescent="0.3">
      <c r="C1" s="29" t="s">
        <v>34</v>
      </c>
      <c r="D1" s="11" t="s">
        <v>35</v>
      </c>
      <c r="E1" s="10"/>
      <c r="F1" s="10"/>
      <c r="G1" s="12" t="s">
        <v>36</v>
      </c>
      <c r="O1" s="88"/>
      <c r="P1" s="88"/>
      <c r="Q1" s="146" t="s">
        <v>171</v>
      </c>
    </row>
    <row r="2" spans="2:18" x14ac:dyDescent="0.3">
      <c r="C2" s="143"/>
    </row>
    <row r="4" spans="2:18" ht="16.2" x14ac:dyDescent="0.3">
      <c r="C4" s="178" t="s">
        <v>164</v>
      </c>
      <c r="D4" s="178"/>
      <c r="E4" s="178"/>
      <c r="F4" s="178"/>
      <c r="G4" s="178"/>
      <c r="H4" s="178"/>
      <c r="I4" s="178"/>
      <c r="J4" s="178"/>
      <c r="K4" s="178"/>
      <c r="L4" s="178"/>
      <c r="M4" s="178"/>
      <c r="N4" s="178"/>
      <c r="O4" s="178"/>
      <c r="P4" s="178"/>
    </row>
    <row r="5" spans="2:18" x14ac:dyDescent="0.3">
      <c r="C5" s="140" t="s">
        <v>165</v>
      </c>
    </row>
    <row r="7" spans="2:18" x14ac:dyDescent="0.3">
      <c r="C7" s="18" t="s">
        <v>44</v>
      </c>
      <c r="D7" s="179" t="s">
        <v>46</v>
      </c>
      <c r="E7" s="179"/>
      <c r="F7" s="179"/>
      <c r="G7" s="179"/>
      <c r="H7" s="179"/>
      <c r="I7" s="179"/>
      <c r="J7" s="179"/>
      <c r="K7" s="179"/>
      <c r="L7" s="179"/>
      <c r="M7" s="179"/>
      <c r="N7" s="179"/>
      <c r="O7" s="179"/>
      <c r="P7" s="179"/>
      <c r="Q7" s="20"/>
    </row>
    <row r="9" spans="2:18" ht="16.2" x14ac:dyDescent="0.3">
      <c r="L9" s="180" t="s">
        <v>37</v>
      </c>
      <c r="M9" s="180"/>
      <c r="N9" s="180"/>
      <c r="O9" s="180"/>
      <c r="P9" s="180"/>
    </row>
    <row r="10" spans="2:18" ht="24.6" customHeight="1" x14ac:dyDescent="0.3">
      <c r="B10" s="144"/>
      <c r="C10" s="32" t="s">
        <v>12</v>
      </c>
      <c r="D10" s="181" t="s">
        <v>13</v>
      </c>
      <c r="E10" s="182"/>
      <c r="F10" s="182"/>
      <c r="G10" s="182"/>
      <c r="H10" s="182"/>
      <c r="I10" s="182"/>
      <c r="J10" s="182"/>
      <c r="K10" s="182"/>
      <c r="L10" s="182"/>
      <c r="M10" s="182"/>
      <c r="N10" s="182"/>
      <c r="O10" s="183"/>
      <c r="P10" s="6" t="s">
        <v>14</v>
      </c>
    </row>
    <row r="11" spans="2:18" ht="30" customHeight="1" x14ac:dyDescent="0.3">
      <c r="B11" s="144"/>
      <c r="C11" s="32" t="s">
        <v>15</v>
      </c>
      <c r="D11" s="184">
        <v>0</v>
      </c>
      <c r="E11" s="185"/>
      <c r="F11" s="185"/>
      <c r="G11" s="185"/>
      <c r="H11" s="185"/>
      <c r="I11" s="185"/>
      <c r="J11" s="185"/>
      <c r="K11" s="185"/>
      <c r="L11" s="185"/>
      <c r="M11" s="185"/>
      <c r="N11" s="185"/>
      <c r="O11" s="186"/>
      <c r="P11" s="7"/>
    </row>
    <row r="12" spans="2:18" ht="30" customHeight="1" x14ac:dyDescent="0.3">
      <c r="B12" s="145"/>
      <c r="C12" s="25" t="s">
        <v>16</v>
      </c>
      <c r="D12" s="169" t="s">
        <v>52</v>
      </c>
      <c r="E12" s="170"/>
      <c r="F12" s="170"/>
      <c r="G12" s="170"/>
      <c r="H12" s="170"/>
      <c r="I12" s="170"/>
      <c r="J12" s="170"/>
      <c r="K12" s="170"/>
      <c r="L12" s="170"/>
      <c r="M12" s="170"/>
      <c r="N12" s="170"/>
      <c r="O12" s="171"/>
      <c r="P12" s="7"/>
    </row>
    <row r="13" spans="2:18" ht="30" customHeight="1" x14ac:dyDescent="0.3">
      <c r="B13" s="144"/>
      <c r="C13" s="25" t="s">
        <v>47</v>
      </c>
      <c r="D13" s="156" t="s">
        <v>163</v>
      </c>
      <c r="E13" s="157"/>
      <c r="F13" s="157"/>
      <c r="G13" s="157"/>
      <c r="H13" s="157"/>
      <c r="I13" s="157"/>
      <c r="J13" s="157"/>
      <c r="K13" s="157"/>
      <c r="L13" s="157"/>
      <c r="M13" s="157"/>
      <c r="N13" s="157"/>
      <c r="O13" s="158"/>
      <c r="P13" s="7"/>
    </row>
    <row r="14" spans="2:18" ht="30" customHeight="1" x14ac:dyDescent="0.3">
      <c r="B14" s="145"/>
      <c r="C14" s="26" t="s">
        <v>40</v>
      </c>
      <c r="D14" s="172" t="s">
        <v>38</v>
      </c>
      <c r="E14" s="173"/>
      <c r="F14" s="173"/>
      <c r="G14" s="173"/>
      <c r="H14" s="173"/>
      <c r="I14" s="173"/>
      <c r="J14" s="173"/>
      <c r="K14" s="173"/>
      <c r="L14" s="173"/>
      <c r="M14" s="173"/>
      <c r="N14" s="173"/>
      <c r="O14" s="174"/>
      <c r="P14" s="7"/>
    </row>
    <row r="15" spans="2:18" ht="30" hidden="1" customHeight="1" x14ac:dyDescent="0.3">
      <c r="B15" s="145"/>
      <c r="C15" s="27" t="s">
        <v>61</v>
      </c>
      <c r="D15" s="175"/>
      <c r="E15" s="176"/>
      <c r="F15" s="176"/>
      <c r="G15" s="176"/>
      <c r="H15" s="176"/>
      <c r="I15" s="176"/>
      <c r="J15" s="176"/>
      <c r="K15" s="176"/>
      <c r="L15" s="176"/>
      <c r="M15" s="176"/>
      <c r="N15" s="176"/>
      <c r="O15" s="177"/>
      <c r="P15" s="7"/>
      <c r="R15" s="33"/>
    </row>
    <row r="16" spans="2:18" ht="30" customHeight="1" x14ac:dyDescent="0.3">
      <c r="B16" s="144"/>
      <c r="C16" s="27" t="s">
        <v>17</v>
      </c>
      <c r="D16" s="156" t="s">
        <v>3</v>
      </c>
      <c r="E16" s="157"/>
      <c r="F16" s="157"/>
      <c r="G16" s="157"/>
      <c r="H16" s="157"/>
      <c r="I16" s="157"/>
      <c r="J16" s="157"/>
      <c r="K16" s="157"/>
      <c r="L16" s="157"/>
      <c r="M16" s="157"/>
      <c r="N16" s="157"/>
      <c r="O16" s="158"/>
      <c r="P16" s="7"/>
    </row>
    <row r="17" spans="2:16" ht="30" hidden="1" customHeight="1" x14ac:dyDescent="0.3">
      <c r="B17" s="145"/>
      <c r="C17" s="27" t="s">
        <v>57</v>
      </c>
      <c r="D17" s="159">
        <v>110000</v>
      </c>
      <c r="E17" s="160"/>
      <c r="F17" s="160"/>
      <c r="G17" s="160"/>
      <c r="H17" s="160"/>
      <c r="I17" s="160"/>
      <c r="J17" s="160"/>
      <c r="K17" s="160"/>
      <c r="L17" s="160"/>
      <c r="M17" s="160"/>
      <c r="N17" s="160"/>
      <c r="O17" s="161"/>
      <c r="P17" s="8" t="s">
        <v>18</v>
      </c>
    </row>
    <row r="18" spans="2:16" ht="30" customHeight="1" x14ac:dyDescent="0.3">
      <c r="B18" s="144"/>
      <c r="C18" s="28" t="s">
        <v>62</v>
      </c>
      <c r="D18" s="159">
        <v>110000</v>
      </c>
      <c r="E18" s="160"/>
      <c r="F18" s="160"/>
      <c r="G18" s="160"/>
      <c r="H18" s="160"/>
      <c r="I18" s="160"/>
      <c r="J18" s="160"/>
      <c r="K18" s="160"/>
      <c r="L18" s="160"/>
      <c r="M18" s="160"/>
      <c r="N18" s="160"/>
      <c r="O18" s="161"/>
      <c r="P18" s="8" t="s">
        <v>18</v>
      </c>
    </row>
    <row r="19" spans="2:16" ht="30" hidden="1" customHeight="1" x14ac:dyDescent="0.3">
      <c r="B19" s="145"/>
      <c r="C19" s="28" t="s">
        <v>48</v>
      </c>
      <c r="D19" s="162">
        <v>100000</v>
      </c>
      <c r="E19" s="163"/>
      <c r="F19" s="163"/>
      <c r="G19" s="163"/>
      <c r="H19" s="163"/>
      <c r="I19" s="163"/>
      <c r="J19" s="163"/>
      <c r="K19" s="163"/>
      <c r="L19" s="163"/>
      <c r="M19" s="163"/>
      <c r="N19" s="163"/>
      <c r="O19" s="164"/>
      <c r="P19" s="8" t="s">
        <v>18</v>
      </c>
    </row>
    <row r="20" spans="2:16" ht="30" customHeight="1" x14ac:dyDescent="0.3">
      <c r="B20" s="144"/>
      <c r="C20" s="19" t="s">
        <v>49</v>
      </c>
      <c r="D20" s="165">
        <v>8.9833727459227714E-2</v>
      </c>
      <c r="E20" s="166"/>
      <c r="F20" s="166"/>
      <c r="G20" s="166"/>
      <c r="H20" s="166"/>
      <c r="I20" s="166"/>
      <c r="J20" s="166"/>
      <c r="K20" s="166"/>
      <c r="L20" s="166"/>
      <c r="M20" s="166"/>
      <c r="N20" s="166"/>
      <c r="O20" s="167"/>
      <c r="P20" s="8" t="s">
        <v>50</v>
      </c>
    </row>
    <row r="21" spans="2:16" ht="24.6" hidden="1" customHeight="1" x14ac:dyDescent="0.3">
      <c r="B21" s="168"/>
      <c r="C21" s="151" t="s">
        <v>168</v>
      </c>
      <c r="D21" s="30" t="s">
        <v>19</v>
      </c>
      <c r="E21" s="9" t="s">
        <v>20</v>
      </c>
      <c r="F21" s="9" t="s">
        <v>21</v>
      </c>
      <c r="G21" s="9" t="s">
        <v>22</v>
      </c>
      <c r="H21" s="9" t="s">
        <v>23</v>
      </c>
      <c r="I21" s="9" t="s">
        <v>24</v>
      </c>
      <c r="J21" s="9" t="s">
        <v>25</v>
      </c>
      <c r="K21" s="9" t="s">
        <v>26</v>
      </c>
      <c r="L21" s="9" t="s">
        <v>27</v>
      </c>
      <c r="M21" s="9" t="s">
        <v>28</v>
      </c>
      <c r="N21" s="9" t="s">
        <v>29</v>
      </c>
      <c r="O21" s="9" t="s">
        <v>30</v>
      </c>
      <c r="P21" s="7"/>
    </row>
    <row r="22" spans="2:16" ht="30" hidden="1" customHeight="1" x14ac:dyDescent="0.3">
      <c r="B22" s="168"/>
      <c r="C22" s="152"/>
      <c r="D22" s="22">
        <v>2124</v>
      </c>
      <c r="E22" s="22">
        <v>7999</v>
      </c>
      <c r="F22" s="22">
        <v>13381</v>
      </c>
      <c r="G22" s="22">
        <v>18994</v>
      </c>
      <c r="H22" s="22">
        <v>21599</v>
      </c>
      <c r="I22" s="22">
        <v>13302</v>
      </c>
      <c r="J22" s="22">
        <v>9300</v>
      </c>
      <c r="K22" s="22">
        <v>356</v>
      </c>
      <c r="L22" s="22">
        <v>472</v>
      </c>
      <c r="M22" s="22">
        <v>1716</v>
      </c>
      <c r="N22" s="22">
        <v>687</v>
      </c>
      <c r="O22" s="22">
        <v>803</v>
      </c>
      <c r="P22" s="8" t="s">
        <v>18</v>
      </c>
    </row>
    <row r="23" spans="2:16" ht="30" customHeight="1" x14ac:dyDescent="0.3">
      <c r="B23" s="144"/>
      <c r="C23" s="32" t="s">
        <v>31</v>
      </c>
      <c r="D23" s="147">
        <v>9882</v>
      </c>
      <c r="E23" s="148"/>
      <c r="F23" s="148"/>
      <c r="G23" s="148"/>
      <c r="H23" s="148"/>
      <c r="I23" s="148"/>
      <c r="J23" s="148"/>
      <c r="K23" s="148"/>
      <c r="L23" s="148"/>
      <c r="M23" s="148"/>
      <c r="N23" s="148"/>
      <c r="O23" s="149"/>
      <c r="P23" s="8" t="s">
        <v>18</v>
      </c>
    </row>
    <row r="24" spans="2:16" ht="24.6" customHeight="1" x14ac:dyDescent="0.3">
      <c r="B24" s="150"/>
      <c r="C24" s="151" t="s">
        <v>32</v>
      </c>
      <c r="D24" s="30" t="s">
        <v>19</v>
      </c>
      <c r="E24" s="9" t="s">
        <v>20</v>
      </c>
      <c r="F24" s="9" t="s">
        <v>21</v>
      </c>
      <c r="G24" s="9" t="s">
        <v>22</v>
      </c>
      <c r="H24" s="9" t="s">
        <v>23</v>
      </c>
      <c r="I24" s="9" t="s">
        <v>24</v>
      </c>
      <c r="J24" s="9" t="s">
        <v>25</v>
      </c>
      <c r="K24" s="9" t="s">
        <v>26</v>
      </c>
      <c r="L24" s="9" t="s">
        <v>27</v>
      </c>
      <c r="M24" s="9" t="s">
        <v>28</v>
      </c>
      <c r="N24" s="9" t="s">
        <v>29</v>
      </c>
      <c r="O24" s="9" t="s">
        <v>30</v>
      </c>
      <c r="P24" s="7"/>
    </row>
    <row r="25" spans="2:16" ht="30" customHeight="1" x14ac:dyDescent="0.3">
      <c r="B25" s="150"/>
      <c r="C25" s="152"/>
      <c r="D25" s="134">
        <v>110000</v>
      </c>
      <c r="E25" s="135">
        <v>110000</v>
      </c>
      <c r="F25" s="135">
        <v>110000</v>
      </c>
      <c r="G25" s="135">
        <v>110000</v>
      </c>
      <c r="H25" s="135">
        <v>110000</v>
      </c>
      <c r="I25" s="135">
        <v>110000</v>
      </c>
      <c r="J25" s="135">
        <v>110000</v>
      </c>
      <c r="K25" s="135">
        <v>110000</v>
      </c>
      <c r="L25" s="135">
        <v>110000</v>
      </c>
      <c r="M25" s="135">
        <v>110000</v>
      </c>
      <c r="N25" s="135">
        <v>110000</v>
      </c>
      <c r="O25" s="135">
        <v>110000</v>
      </c>
      <c r="P25" s="8" t="s">
        <v>18</v>
      </c>
    </row>
    <row r="26" spans="2:16" ht="30" hidden="1" customHeight="1" x14ac:dyDescent="0.3">
      <c r="B26" s="145"/>
      <c r="C26" s="141" t="s">
        <v>167</v>
      </c>
      <c r="D26" s="142">
        <f>合計!E26</f>
        <v>0</v>
      </c>
      <c r="E26" s="142">
        <f>合計!F26</f>
        <v>0</v>
      </c>
      <c r="F26" s="142">
        <f>合計!G26</f>
        <v>0</v>
      </c>
      <c r="G26" s="142">
        <f>合計!H26</f>
        <v>0</v>
      </c>
      <c r="H26" s="142">
        <f>合計!I26</f>
        <v>0</v>
      </c>
      <c r="I26" s="142">
        <f>合計!J26</f>
        <v>0</v>
      </c>
      <c r="J26" s="142">
        <f>合計!K26</f>
        <v>0</v>
      </c>
      <c r="K26" s="142">
        <f>合計!L26</f>
        <v>0</v>
      </c>
      <c r="L26" s="142">
        <f>合計!M26</f>
        <v>0</v>
      </c>
      <c r="M26" s="142">
        <f>合計!N26</f>
        <v>0</v>
      </c>
      <c r="N26" s="142">
        <f>合計!O26</f>
        <v>0</v>
      </c>
      <c r="O26" s="142">
        <f>合計!P26</f>
        <v>0</v>
      </c>
      <c r="P26" s="8" t="s">
        <v>18</v>
      </c>
    </row>
    <row r="27" spans="2:16" ht="30" customHeight="1" x14ac:dyDescent="0.3">
      <c r="B27" s="145"/>
      <c r="C27" s="32" t="s">
        <v>33</v>
      </c>
      <c r="D27" s="153">
        <v>9882</v>
      </c>
      <c r="E27" s="154"/>
      <c r="F27" s="154"/>
      <c r="G27" s="154"/>
      <c r="H27" s="154"/>
      <c r="I27" s="154"/>
      <c r="J27" s="154"/>
      <c r="K27" s="154"/>
      <c r="L27" s="154"/>
      <c r="M27" s="154"/>
      <c r="N27" s="154"/>
      <c r="O27" s="155"/>
      <c r="P27" s="8" t="s">
        <v>18</v>
      </c>
    </row>
    <row r="28" spans="2:16" x14ac:dyDescent="0.3">
      <c r="B28" s="139" t="s">
        <v>41</v>
      </c>
    </row>
    <row r="29" spans="2:16" x14ac:dyDescent="0.3">
      <c r="B29" s="139" t="s">
        <v>53</v>
      </c>
    </row>
    <row r="30" spans="2:16" x14ac:dyDescent="0.3">
      <c r="C30" s="139" t="s">
        <v>42</v>
      </c>
    </row>
    <row r="31" spans="2:16" x14ac:dyDescent="0.3">
      <c r="C31" s="15" t="s">
        <v>58</v>
      </c>
    </row>
    <row r="32" spans="2:16" x14ac:dyDescent="0.3">
      <c r="C32" s="139" t="s">
        <v>59</v>
      </c>
    </row>
    <row r="33" spans="2:3" x14ac:dyDescent="0.3">
      <c r="C33" s="139" t="s">
        <v>60</v>
      </c>
    </row>
    <row r="34" spans="2:3" x14ac:dyDescent="0.3">
      <c r="C34" s="139" t="s">
        <v>63</v>
      </c>
    </row>
    <row r="35" spans="2:3" x14ac:dyDescent="0.3">
      <c r="C35" s="139" t="s">
        <v>51</v>
      </c>
    </row>
    <row r="36" spans="2:3" x14ac:dyDescent="0.3">
      <c r="C36" s="139" t="s">
        <v>43</v>
      </c>
    </row>
    <row r="38" spans="2:3" x14ac:dyDescent="0.3">
      <c r="B38" s="139" t="s">
        <v>54</v>
      </c>
      <c r="C38" s="140"/>
    </row>
    <row r="39" spans="2:3" x14ac:dyDescent="0.3">
      <c r="C39" s="15" t="s">
        <v>170</v>
      </c>
    </row>
    <row r="40" spans="2:3" x14ac:dyDescent="0.3">
      <c r="C40" s="139" t="s">
        <v>169</v>
      </c>
    </row>
    <row r="41" spans="2:3" x14ac:dyDescent="0.3">
      <c r="C41" s="24" t="s">
        <v>166</v>
      </c>
    </row>
  </sheetData>
  <sheetProtection algorithmName="SHA-512" hashValue="QaCnUIjfQfiU1BIUeACZOMct2A3YA/qlS/6B5AtR4ZKCeD5uQd4sHqj6z5/fO7f4XlwFIlOM/LWX4booxPefMQ==" saltValue="1mOCRASw1OV6i3AF+13x1Q==" spinCount="100000" sheet="1" objects="1" scenarios="1"/>
  <mergeCells count="20">
    <mergeCell ref="D12:O12"/>
    <mergeCell ref="D13:O13"/>
    <mergeCell ref="D14:O14"/>
    <mergeCell ref="D15:O15"/>
    <mergeCell ref="C4:P4"/>
    <mergeCell ref="D7:P7"/>
    <mergeCell ref="L9:P9"/>
    <mergeCell ref="D10:O10"/>
    <mergeCell ref="D11:O11"/>
    <mergeCell ref="D23:O23"/>
    <mergeCell ref="B24:B25"/>
    <mergeCell ref="C24:C25"/>
    <mergeCell ref="D27:O27"/>
    <mergeCell ref="D16:O16"/>
    <mergeCell ref="D17:O17"/>
    <mergeCell ref="D18:O18"/>
    <mergeCell ref="D19:O19"/>
    <mergeCell ref="D20:O20"/>
    <mergeCell ref="B21:B22"/>
    <mergeCell ref="C21:C22"/>
  </mergeCells>
  <phoneticPr fontId="1"/>
  <conditionalFormatting sqref="D17:O17">
    <cfRule type="expression" dxfId="28" priority="7">
      <formula>$D$17&lt;100000</formula>
    </cfRule>
  </conditionalFormatting>
  <conditionalFormatting sqref="D19:O19">
    <cfRule type="expression" dxfId="27" priority="5">
      <formula>$D$19&lt;100000</formula>
    </cfRule>
    <cfRule type="expression" dxfId="26" priority="6">
      <formula>$D$18&lt;$D$19</formula>
    </cfRule>
  </conditionalFormatting>
  <conditionalFormatting sqref="D18:O18">
    <cfRule type="expression" dxfId="25" priority="4">
      <formula>$D$18&lt;100000</formula>
    </cfRule>
  </conditionalFormatting>
  <conditionalFormatting sqref="D15:O15">
    <cfRule type="expression" dxfId="24" priority="3">
      <formula>AND(D13="リプレース",D14="水力（流込式）")</formula>
    </cfRule>
  </conditionalFormatting>
  <conditionalFormatting sqref="C15">
    <cfRule type="expression" dxfId="23" priority="2">
      <formula>OR(D13&lt;&gt;"リプレース",D14&lt;&gt;"水力（流込式）")</formula>
    </cfRule>
  </conditionalFormatting>
  <conditionalFormatting sqref="D26:O26">
    <cfRule type="expression" dxfId="22" priority="1">
      <formula>D26&gt;$D$19</formula>
    </cfRule>
  </conditionalFormatting>
  <dataValidations count="5">
    <dataValidation type="list" allowBlank="1" showInputMessage="1" showErrorMessage="1" sqref="D15:O15" xr:uid="{7335776A-C74B-4C2D-B480-6CCAC6115C61}">
      <formula1>INDIRECT(TEXT(D13&amp;LEFT(D14,2),"@"))</formula1>
    </dataValidation>
    <dataValidation type="list" allowBlank="1" showInputMessage="1" showErrorMessage="1" sqref="D16:O16" xr:uid="{897321CD-05DB-414C-9043-B2CB84A6D6D1}">
      <formula1>エリア</formula1>
    </dataValidation>
    <dataValidation type="list" allowBlank="1" showInputMessage="1" showErrorMessage="1" sqref="D14:O14" xr:uid="{5E3178BE-477E-49C3-9A13-1B1CC69503F3}">
      <formula1>"太陽光,風力,水力（流込式）"</formula1>
    </dataValidation>
    <dataValidation type="list" allowBlank="1" showInputMessage="1" showErrorMessage="1" sqref="D13:O13" xr:uid="{0D8FC5AD-A21E-4697-BAF4-F82CEC200B36}">
      <formula1>"新設,リプレース"</formula1>
    </dataValidation>
    <dataValidation type="whole" allowBlank="1" showInputMessage="1" showErrorMessage="1" error="送電可能電力以下の整数値を入力してください。" sqref="D26:O26" xr:uid="{01794D22-C7A6-4493-9F02-00BD61E41F65}">
      <formula1>0</formula1>
      <formula2>$D$19</formula2>
    </dataValidation>
  </dataValidations>
  <pageMargins left="0.70866141732283472" right="0.70866141732283472" top="0.74803149606299213" bottom="0.74803149606299213" header="0.31496062992125984" footer="0.31496062992125984"/>
  <pageSetup paperSize="9" scale="58" orientation="landscape" horizontalDpi="90" verticalDpi="90" r:id="rId1"/>
  <headerFooter>
    <oddHeader>&amp;C&amp;F&amp;R&amp;D</oddHeader>
    <oddFooter>&amp;P / &amp;N ページ</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12E0A-3D48-4C17-8982-AE03A02283D9}">
  <sheetPr>
    <tabColor theme="8" tint="0.59999389629810485"/>
  </sheetPr>
  <dimension ref="A1:AE96"/>
  <sheetViews>
    <sheetView topLeftCell="A55" zoomScale="60" zoomScaleNormal="60" workbookViewId="0">
      <selection activeCell="D27" sqref="D27:O27"/>
    </sheetView>
  </sheetViews>
  <sheetFormatPr defaultColWidth="8.09765625" defaultRowHeight="15" x14ac:dyDescent="0.3"/>
  <cols>
    <col min="1" max="1" width="26.19921875" style="23" customWidth="1"/>
    <col min="2" max="2" width="13.19921875" style="23" customWidth="1"/>
    <col min="3" max="3" width="8.796875" style="23" customWidth="1"/>
    <col min="4" max="4" width="12" style="23" bestFit="1" customWidth="1"/>
    <col min="5" max="10" width="8.796875" style="23" bestFit="1" customWidth="1"/>
    <col min="11" max="11" width="14.296875" style="23" customWidth="1"/>
    <col min="12" max="12" width="9" style="23" bestFit="1" customWidth="1"/>
    <col min="13" max="13" width="16.09765625" style="23" customWidth="1"/>
    <col min="14" max="14" width="8.3984375" style="23" bestFit="1" customWidth="1"/>
    <col min="15" max="15" width="6.59765625" style="23" bestFit="1" customWidth="1"/>
    <col min="16" max="16" width="8.09765625" style="23"/>
    <col min="17" max="17" width="31.19921875" style="23" bestFit="1" customWidth="1"/>
    <col min="18" max="18" width="13.3984375" style="23" customWidth="1"/>
    <col min="19" max="26" width="10.296875" style="23" customWidth="1"/>
    <col min="27" max="27" width="15.3984375" style="23" bestFit="1" customWidth="1"/>
    <col min="28" max="28" width="9.3984375" style="23" bestFit="1" customWidth="1"/>
    <col min="29" max="16384" width="8.09765625" style="23"/>
  </cols>
  <sheetData>
    <row r="1" spans="1:13" x14ac:dyDescent="0.3">
      <c r="J1" s="65" t="s">
        <v>125</v>
      </c>
      <c r="L1" s="87"/>
      <c r="M1" s="16" t="s">
        <v>136</v>
      </c>
    </row>
    <row r="2" spans="1:13" x14ac:dyDescent="0.3">
      <c r="B2" s="47" t="s">
        <v>108</v>
      </c>
      <c r="C2" s="47" t="s">
        <v>107</v>
      </c>
      <c r="D2" s="47" t="s">
        <v>106</v>
      </c>
      <c r="E2" s="47" t="s">
        <v>105</v>
      </c>
      <c r="F2" s="47" t="s">
        <v>104</v>
      </c>
      <c r="G2" s="47" t="s">
        <v>103</v>
      </c>
      <c r="H2" s="47" t="s">
        <v>102</v>
      </c>
      <c r="I2" s="47" t="s">
        <v>101</v>
      </c>
      <c r="J2" s="47" t="s">
        <v>100</v>
      </c>
    </row>
    <row r="3" spans="1:13" x14ac:dyDescent="0.3">
      <c r="A3" s="23" t="s">
        <v>133</v>
      </c>
    </row>
    <row r="4" spans="1:13" x14ac:dyDescent="0.3">
      <c r="A4" s="65" t="s">
        <v>80</v>
      </c>
      <c r="B4" s="100">
        <f>'計算用(太陽光)'!B4</f>
        <v>4639.9608550782814</v>
      </c>
      <c r="C4" s="100">
        <f>'計算用(太陽光)'!C4</f>
        <v>11378.178402927209</v>
      </c>
      <c r="D4" s="100">
        <f>'計算用(太陽光)'!D4</f>
        <v>40649.032162255171</v>
      </c>
      <c r="E4" s="100">
        <f>'計算用(太陽光)'!E4</f>
        <v>18069.655392354125</v>
      </c>
      <c r="F4" s="100">
        <f>'計算用(太陽光)'!F4</f>
        <v>4749.1326810176124</v>
      </c>
      <c r="G4" s="100">
        <f>'計算用(太陽光)'!G4</f>
        <v>17870.472150419861</v>
      </c>
      <c r="H4" s="100">
        <f>'計算用(太陽光)'!H4</f>
        <v>7496.1343199050543</v>
      </c>
      <c r="I4" s="100">
        <f>'計算用(太陽光)'!I4</f>
        <v>3723.3387449392712</v>
      </c>
      <c r="J4" s="100">
        <f>'計算用(太陽光)'!J4</f>
        <v>12222.7062183665</v>
      </c>
    </row>
    <row r="5" spans="1:13" x14ac:dyDescent="0.3">
      <c r="A5" s="65" t="s">
        <v>20</v>
      </c>
      <c r="B5" s="100">
        <f>'計算用(太陽光)'!B5</f>
        <v>4216.3280810919305</v>
      </c>
      <c r="C5" s="100">
        <f>'計算用(太陽光)'!C5</f>
        <v>10573.997142593298</v>
      </c>
      <c r="D5" s="100">
        <f>'計算用(太陽光)'!D5</f>
        <v>38782.635239671879</v>
      </c>
      <c r="E5" s="100">
        <f>'計算用(太陽光)'!E5</f>
        <v>18255.239577464792</v>
      </c>
      <c r="F5" s="100">
        <f>'計算用(太陽光)'!F5</f>
        <v>4426.4278669275927</v>
      </c>
      <c r="G5" s="100">
        <f>'計算用(太陽光)'!G5</f>
        <v>18052.312311062429</v>
      </c>
      <c r="H5" s="100">
        <f>'計算用(太陽光)'!H5</f>
        <v>7408.7322643351426</v>
      </c>
      <c r="I5" s="100">
        <f>'計算用(太陽光)'!I5</f>
        <v>3712.5136032388664</v>
      </c>
      <c r="J5" s="100">
        <f>'計算用(太陽光)'!J5</f>
        <v>12406.438810924788</v>
      </c>
    </row>
    <row r="6" spans="1:13" x14ac:dyDescent="0.3">
      <c r="A6" s="65" t="s">
        <v>21</v>
      </c>
      <c r="B6" s="100">
        <f>'計算用(太陽光)'!B6</f>
        <v>4192.7984825371332</v>
      </c>
      <c r="C6" s="100">
        <f>'計算用(太陽光)'!C6</f>
        <v>11446.449712065023</v>
      </c>
      <c r="D6" s="100">
        <f>'計算用(太陽光)'!D6</f>
        <v>44295.17134657094</v>
      </c>
      <c r="E6" s="100">
        <f>'計算用(太陽光)'!E6</f>
        <v>19974.292555331991</v>
      </c>
      <c r="F6" s="100">
        <f>'計算用(太陽光)'!F6</f>
        <v>4889.1704305283765</v>
      </c>
      <c r="G6" s="100">
        <f>'計算用(太陽光)'!G6</f>
        <v>20675.943238408181</v>
      </c>
      <c r="H6" s="100">
        <f>'計算用(太陽光)'!H6</f>
        <v>8131.3927713746998</v>
      </c>
      <c r="I6" s="100">
        <f>'計算用(太陽光)'!I6</f>
        <v>4242.8755465587046</v>
      </c>
      <c r="J6" s="100">
        <f>'計算用(太陽光)'!J6</f>
        <v>14114.117644765171</v>
      </c>
    </row>
    <row r="7" spans="1:13" x14ac:dyDescent="0.3">
      <c r="A7" s="65" t="s">
        <v>22</v>
      </c>
      <c r="B7" s="100">
        <f>'計算用(太陽光)'!B7</f>
        <v>4765.1626435952894</v>
      </c>
      <c r="C7" s="100">
        <f>'計算用(太陽光)'!C7</f>
        <v>13682.240575341833</v>
      </c>
      <c r="D7" s="100">
        <f>'計算用(太陽光)'!D7</f>
        <v>56675.040812503488</v>
      </c>
      <c r="E7" s="100">
        <f>'計算用(太陽光)'!E7</f>
        <v>24271.940000000002</v>
      </c>
      <c r="F7" s="100">
        <f>'計算用(太陽光)'!F7</f>
        <v>5917.5789999999997</v>
      </c>
      <c r="G7" s="100">
        <f>'計算用(太陽光)'!G7</f>
        <v>26635.039999999997</v>
      </c>
      <c r="H7" s="100">
        <f>'計算用(太陽光)'!H7</f>
        <v>10341.645999999999</v>
      </c>
      <c r="I7" s="100">
        <f>'計算用(太陽光)'!I7</f>
        <v>5346.89</v>
      </c>
      <c r="J7" s="100">
        <f>'計算用(太陽光)'!J7</f>
        <v>18071.769900000003</v>
      </c>
    </row>
    <row r="8" spans="1:13" x14ac:dyDescent="0.3">
      <c r="A8" s="65" t="s">
        <v>23</v>
      </c>
      <c r="B8" s="100">
        <f>'計算用(太陽光)'!B8</f>
        <v>4894.5600000000004</v>
      </c>
      <c r="C8" s="100">
        <f>'計算用(太陽光)'!C8</f>
        <v>14053.263000000001</v>
      </c>
      <c r="D8" s="100">
        <f>'計算用(太陽光)'!D8</f>
        <v>56672.829999999994</v>
      </c>
      <c r="E8" s="100">
        <f>'計算用(太陽光)'!E8</f>
        <v>24271.940000000002</v>
      </c>
      <c r="F8" s="100">
        <f>'計算用(太陽光)'!F8</f>
        <v>5917.5789999999997</v>
      </c>
      <c r="G8" s="100">
        <f>'計算用(太陽光)'!G8</f>
        <v>26635.039999999997</v>
      </c>
      <c r="H8" s="100">
        <f>'計算用(太陽光)'!H8</f>
        <v>10341.645999999999</v>
      </c>
      <c r="I8" s="100">
        <f>'計算用(太陽光)'!I8</f>
        <v>5346.89</v>
      </c>
      <c r="J8" s="100">
        <f>'計算用(太陽光)'!J8</f>
        <v>18071.769900000003</v>
      </c>
    </row>
    <row r="9" spans="1:13" x14ac:dyDescent="0.3">
      <c r="A9" s="65" t="s">
        <v>24</v>
      </c>
      <c r="B9" s="100">
        <f>'計算用(太陽光)'!B9</f>
        <v>4588.7162484979572</v>
      </c>
      <c r="C9" s="100">
        <f>'計算用(太陽光)'!C9</f>
        <v>12644.235524114767</v>
      </c>
      <c r="D9" s="100">
        <f>'計算用(太陽光)'!D9</f>
        <v>48137.484915124347</v>
      </c>
      <c r="E9" s="100">
        <f>'計算用(太陽光)'!E9</f>
        <v>22875.210080482895</v>
      </c>
      <c r="F9" s="100">
        <f>'計算用(太陽光)'!F9</f>
        <v>5272.0180931129926</v>
      </c>
      <c r="G9" s="100">
        <f>'計算用(太陽光)'!G9</f>
        <v>22759.882084702447</v>
      </c>
      <c r="H9" s="100">
        <f>'計算用(太陽光)'!H9</f>
        <v>9237.6102493467715</v>
      </c>
      <c r="I9" s="100">
        <f>'計算用(太陽光)'!I9</f>
        <v>4675.8212145748994</v>
      </c>
      <c r="J9" s="100">
        <f>'計算用(太陽光)'!J9</f>
        <v>15583.464370914815</v>
      </c>
    </row>
    <row r="10" spans="1:13" x14ac:dyDescent="0.3">
      <c r="A10" s="65" t="s">
        <v>25</v>
      </c>
      <c r="B10" s="100">
        <f>'計算用(太陽光)'!B10</f>
        <v>4615.2512765957445</v>
      </c>
      <c r="C10" s="100">
        <f>'計算用(太陽光)'!C10</f>
        <v>11195.532764079036</v>
      </c>
      <c r="D10" s="100">
        <f>'計算用(太陽光)'!D10</f>
        <v>40635.747287234241</v>
      </c>
      <c r="E10" s="100">
        <f>'計算用(太陽光)'!E10</f>
        <v>19378.481750503019</v>
      </c>
      <c r="F10" s="100">
        <f>'計算用(太陽光)'!F10</f>
        <v>4596.9151272015652</v>
      </c>
      <c r="G10" s="100">
        <f>'計算用(太陽光)'!G10</f>
        <v>18578.398123402701</v>
      </c>
      <c r="H10" s="100">
        <f>'計算用(太陽光)'!H10</f>
        <v>7735.0783993453351</v>
      </c>
      <c r="I10" s="100">
        <f>'計算用(太陽光)'!I10</f>
        <v>3918.1612955465584</v>
      </c>
      <c r="J10" s="100">
        <f>'計算用(太陽光)'!J10</f>
        <v>13284.648879881275</v>
      </c>
    </row>
    <row r="11" spans="1:13" x14ac:dyDescent="0.3">
      <c r="A11" s="65" t="s">
        <v>26</v>
      </c>
      <c r="B11" s="100">
        <f>'計算用(太陽光)'!B11</f>
        <v>5284.8298554797275</v>
      </c>
      <c r="C11" s="100">
        <f>'計算用(太陽光)'!C11</f>
        <v>12550.708024273694</v>
      </c>
      <c r="D11" s="100">
        <f>'計算用(太陽光)'!D11</f>
        <v>42312.713254161943</v>
      </c>
      <c r="E11" s="100">
        <f>'計算用(太陽光)'!E11</f>
        <v>19007.32338028169</v>
      </c>
      <c r="F11" s="100">
        <f>'計算用(太陽光)'!F11</f>
        <v>5035.3080821917811</v>
      </c>
      <c r="G11" s="100">
        <f>'計算用(太陽光)'!G11</f>
        <v>18879.855502008035</v>
      </c>
      <c r="H11" s="100">
        <f>'計算用(太陽光)'!H11</f>
        <v>8454.9612534336393</v>
      </c>
      <c r="I11" s="100">
        <f>'計算用(太陽光)'!I11</f>
        <v>4004.7524291497975</v>
      </c>
      <c r="J11" s="100">
        <f>'計算用(太陽光)'!J11</f>
        <v>13583.791658250881</v>
      </c>
    </row>
    <row r="12" spans="1:13" x14ac:dyDescent="0.3">
      <c r="A12" s="65" t="s">
        <v>27</v>
      </c>
      <c r="B12" s="100">
        <f>'計算用(太陽光)'!B12</f>
        <v>5684.9230309112809</v>
      </c>
      <c r="C12" s="100">
        <f>'計算用(太陽光)'!C12</f>
        <v>14058.731959199378</v>
      </c>
      <c r="D12" s="100">
        <f>'計算用(太陽光)'!D12</f>
        <v>46734.81771648593</v>
      </c>
      <c r="E12" s="100">
        <f>'計算用(太陽光)'!E12</f>
        <v>21556.606659959758</v>
      </c>
      <c r="F12" s="100">
        <f>'計算用(太陽光)'!F12</f>
        <v>5759.9874363992167</v>
      </c>
      <c r="G12" s="100">
        <f>'計算用(太陽光)'!G12</f>
        <v>23011.743055859803</v>
      </c>
      <c r="H12" s="100">
        <f>'計算用(太陽光)'!H12</f>
        <v>10164.761149146734</v>
      </c>
      <c r="I12" s="100">
        <f>'計算用(太陽光)'!I12</f>
        <v>4989.7103238866403</v>
      </c>
      <c r="J12" s="100">
        <f>'計算用(太陽光)'!J12</f>
        <v>17070.940362902889</v>
      </c>
    </row>
    <row r="13" spans="1:13" x14ac:dyDescent="0.3">
      <c r="A13" s="65" t="s">
        <v>28</v>
      </c>
      <c r="B13" s="100">
        <f>'計算用(太陽光)'!B13</f>
        <v>5862.62</v>
      </c>
      <c r="C13" s="100">
        <f>'計算用(太陽光)'!C13</f>
        <v>14738.267000000002</v>
      </c>
      <c r="D13" s="100">
        <f>'計算用(太陽光)'!D13</f>
        <v>50201.429105876006</v>
      </c>
      <c r="E13" s="100">
        <f>'計算用(太陽光)'!E13</f>
        <v>22875.210080482895</v>
      </c>
      <c r="F13" s="100">
        <f>'計算用(太陽光)'!F13</f>
        <v>6222.74</v>
      </c>
      <c r="G13" s="100">
        <f>'計算用(太陽光)'!G13</f>
        <v>24456.777006206645</v>
      </c>
      <c r="H13" s="100">
        <f>'計算用(太陽光)'!H13</f>
        <v>10272.556651429446</v>
      </c>
      <c r="I13" s="100">
        <f>'計算用(太陽光)'!I13</f>
        <v>4989.7103238866403</v>
      </c>
      <c r="J13" s="100">
        <f>'計算用(太陽光)'!J13</f>
        <v>17273.427364336127</v>
      </c>
    </row>
    <row r="14" spans="1:13" x14ac:dyDescent="0.3">
      <c r="A14" s="65" t="s">
        <v>29</v>
      </c>
      <c r="B14" s="100">
        <f>'計算用(太陽光)'!B14</f>
        <v>5815.5508028904051</v>
      </c>
      <c r="C14" s="100">
        <f>'計算用(太陽光)'!C14</f>
        <v>14503.43417394682</v>
      </c>
      <c r="D14" s="100">
        <f>'計算用(太陽光)'!D14</f>
        <v>50203.437936236303</v>
      </c>
      <c r="E14" s="100">
        <f>'計算用(太陽光)'!E14</f>
        <v>22875.210080482895</v>
      </c>
      <c r="F14" s="100">
        <f>'計算用(太陽光)'!F14</f>
        <v>6222.74</v>
      </c>
      <c r="G14" s="100">
        <f>'計算用(太陽光)'!G14</f>
        <v>24456.777006206645</v>
      </c>
      <c r="H14" s="100">
        <f>'計算用(太陽光)'!H14</f>
        <v>10272.556651429446</v>
      </c>
      <c r="I14" s="100">
        <f>'計算用(太陽光)'!I14</f>
        <v>4989.7103238866403</v>
      </c>
      <c r="J14" s="100">
        <f>'計算用(太陽光)'!J14</f>
        <v>17273.427364336127</v>
      </c>
    </row>
    <row r="15" spans="1:13" x14ac:dyDescent="0.3">
      <c r="A15" s="65" t="s">
        <v>30</v>
      </c>
      <c r="B15" s="100">
        <f>'計算用(太陽光)'!B15</f>
        <v>5309.5394339622644</v>
      </c>
      <c r="C15" s="100">
        <f>'計算用(太陽光)'!C15</f>
        <v>13177.097172517664</v>
      </c>
      <c r="D15" s="100">
        <f>'計算用(太陽光)'!D15</f>
        <v>45726.831089897882</v>
      </c>
      <c r="E15" s="100">
        <f>'計算用(太陽光)'!E15</f>
        <v>20257.547364185113</v>
      </c>
      <c r="F15" s="100">
        <f>'計算用(太陽光)'!F15</f>
        <v>5558.9396673189822</v>
      </c>
      <c r="G15" s="100">
        <f>'計算用(太陽光)'!G15</f>
        <v>20907.389806498722</v>
      </c>
      <c r="H15" s="100">
        <f>'計算用(太陽光)'!H15</f>
        <v>9027.7665258946599</v>
      </c>
      <c r="I15" s="100">
        <f>'計算用(太陽光)'!I15</f>
        <v>4372.7572469635625</v>
      </c>
      <c r="J15" s="100">
        <f>'計算用(太陽光)'!J15</f>
        <v>14623.198787667821</v>
      </c>
    </row>
    <row r="16" spans="1:13" x14ac:dyDescent="0.3">
      <c r="B16" s="84"/>
      <c r="C16" s="84"/>
      <c r="D16" s="84"/>
      <c r="E16" s="84"/>
      <c r="F16" s="84"/>
      <c r="G16" s="84"/>
      <c r="H16" s="84"/>
      <c r="I16" s="84"/>
      <c r="J16" s="84"/>
      <c r="K16" s="84"/>
    </row>
    <row r="17" spans="1:30" x14ac:dyDescent="0.3">
      <c r="A17" s="23" t="s">
        <v>129</v>
      </c>
      <c r="B17" s="108">
        <f>'計算用(太陽光)'!B17</f>
        <v>168597.43031379589</v>
      </c>
      <c r="C17" s="84"/>
      <c r="D17" s="84"/>
      <c r="E17" s="84"/>
      <c r="F17" s="84"/>
      <c r="G17" s="84"/>
      <c r="H17" s="84"/>
      <c r="I17" s="84"/>
      <c r="J17" s="84"/>
      <c r="K17" s="84"/>
    </row>
    <row r="18" spans="1:30" x14ac:dyDescent="0.3">
      <c r="L18" s="98"/>
    </row>
    <row r="19" spans="1:30" x14ac:dyDescent="0.3">
      <c r="A19" s="23" t="s">
        <v>128</v>
      </c>
      <c r="B19" s="48" t="s">
        <v>141</v>
      </c>
      <c r="C19" s="65"/>
      <c r="D19" s="65"/>
      <c r="E19" s="65"/>
      <c r="F19" s="65"/>
      <c r="G19" s="65"/>
      <c r="H19" s="65"/>
      <c r="I19" s="65"/>
      <c r="J19" s="65"/>
      <c r="K19" s="65"/>
      <c r="N19" s="23" t="s">
        <v>124</v>
      </c>
    </row>
    <row r="20" spans="1:30" x14ac:dyDescent="0.3">
      <c r="A20" s="65" t="s">
        <v>80</v>
      </c>
      <c r="B20" s="80">
        <v>0.43044720768947764</v>
      </c>
      <c r="C20" s="80">
        <v>0.7141256311814187</v>
      </c>
      <c r="D20" s="80">
        <v>0.5773748566685396</v>
      </c>
      <c r="E20" s="80">
        <v>0.50033773481287691</v>
      </c>
      <c r="F20" s="80">
        <v>0.67948961526924667</v>
      </c>
      <c r="G20" s="80">
        <v>0.51614670179921762</v>
      </c>
      <c r="H20" s="80">
        <v>0.45918229846716885</v>
      </c>
      <c r="I20" s="80">
        <v>0.45100199031981109</v>
      </c>
      <c r="J20" s="80">
        <v>0.28696724864516815</v>
      </c>
      <c r="N20" s="79" t="e">
        <f>HLOOKUP('入力(水力)'!$E$13,$B$2:$J$31,ROW()-1,0)</f>
        <v>#N/A</v>
      </c>
    </row>
    <row r="21" spans="1:30" x14ac:dyDescent="0.3">
      <c r="A21" s="65" t="s">
        <v>20</v>
      </c>
      <c r="B21" s="80">
        <v>0.67757303680492087</v>
      </c>
      <c r="C21" s="80">
        <v>0.66506731908037398</v>
      </c>
      <c r="D21" s="80">
        <v>0.65491144006659163</v>
      </c>
      <c r="E21" s="80">
        <v>0.50429475533525292</v>
      </c>
      <c r="F21" s="80">
        <v>0.69212285654052907</v>
      </c>
      <c r="G21" s="80">
        <v>0.57693172551046912</v>
      </c>
      <c r="H21" s="80">
        <v>0.36236175867618581</v>
      </c>
      <c r="I21" s="80">
        <v>0.44470454257741782</v>
      </c>
      <c r="J21" s="80">
        <v>0.30094467419901788</v>
      </c>
      <c r="N21" s="79" t="e">
        <f>HLOOKUP('入力(水力)'!$E$13,$B$2:$J$31,ROW()-1,0)</f>
        <v>#N/A</v>
      </c>
    </row>
    <row r="22" spans="1:30" x14ac:dyDescent="0.3">
      <c r="A22" s="65" t="s">
        <v>21</v>
      </c>
      <c r="B22" s="80">
        <v>0.58142831491883462</v>
      </c>
      <c r="C22" s="80">
        <v>0.49618703022243293</v>
      </c>
      <c r="D22" s="80">
        <v>0.61723753279572668</v>
      </c>
      <c r="E22" s="80">
        <v>0.48796214191560988</v>
      </c>
      <c r="F22" s="80">
        <v>0.55285007598217251</v>
      </c>
      <c r="G22" s="80">
        <v>0.56597952909803484</v>
      </c>
      <c r="H22" s="80">
        <v>0.35504283838562223</v>
      </c>
      <c r="I22" s="80">
        <v>0.53494773587618416</v>
      </c>
      <c r="J22" s="80">
        <v>0.39996178246820763</v>
      </c>
      <c r="N22" s="79" t="e">
        <f>HLOOKUP('入力(水力)'!$E$13,$B$2:$J$31,ROW()-1,0)</f>
        <v>#N/A</v>
      </c>
    </row>
    <row r="23" spans="1:30" x14ac:dyDescent="0.3">
      <c r="A23" s="65" t="s">
        <v>22</v>
      </c>
      <c r="B23" s="80">
        <v>0.38569702068588124</v>
      </c>
      <c r="C23" s="80">
        <v>0.46156456316963634</v>
      </c>
      <c r="D23" s="80">
        <v>0.56589949847141985</v>
      </c>
      <c r="E23" s="80">
        <v>0.5195181306593456</v>
      </c>
      <c r="F23" s="80">
        <v>0.52601618474016154</v>
      </c>
      <c r="G23" s="80">
        <v>0.59104218701141242</v>
      </c>
      <c r="H23" s="80">
        <v>0.43602071845790458</v>
      </c>
      <c r="I23" s="80">
        <v>0.59633138315590073</v>
      </c>
      <c r="J23" s="80">
        <v>0.43032306478120136</v>
      </c>
      <c r="N23" s="79" t="e">
        <f>HLOOKUP('入力(水力)'!$E$13,$B$2:$J$31,ROW()-1,0)</f>
        <v>#N/A</v>
      </c>
    </row>
    <row r="24" spans="1:30" x14ac:dyDescent="0.3">
      <c r="A24" s="65" t="s">
        <v>23</v>
      </c>
      <c r="B24" s="80">
        <v>0.42103600088218351</v>
      </c>
      <c r="C24" s="80">
        <v>0.39842917318242721</v>
      </c>
      <c r="D24" s="80">
        <v>0.53311603062387991</v>
      </c>
      <c r="E24" s="80">
        <v>0.44440626886363738</v>
      </c>
      <c r="F24" s="80">
        <v>0.43562946116527218</v>
      </c>
      <c r="G24" s="80">
        <v>0.48041636180951741</v>
      </c>
      <c r="H24" s="80">
        <v>0.33859279663406644</v>
      </c>
      <c r="I24" s="80">
        <v>0.50515294508618458</v>
      </c>
      <c r="J24" s="80">
        <v>0.38841138040064377</v>
      </c>
      <c r="N24" s="79" t="e">
        <f>HLOOKUP('入力(水力)'!$E$13,$B$2:$J$31,ROW()-1,0)</f>
        <v>#N/A</v>
      </c>
    </row>
    <row r="25" spans="1:30" x14ac:dyDescent="0.3">
      <c r="A25" s="65" t="s">
        <v>24</v>
      </c>
      <c r="B25" s="80">
        <v>0.35048191969027276</v>
      </c>
      <c r="C25" s="80">
        <v>0.3693761682217982</v>
      </c>
      <c r="D25" s="80">
        <v>0.51198369716717518</v>
      </c>
      <c r="E25" s="80">
        <v>0.43283476726479031</v>
      </c>
      <c r="F25" s="80">
        <v>0.38465424689192734</v>
      </c>
      <c r="G25" s="80">
        <v>0.43230427414945516</v>
      </c>
      <c r="H25" s="80">
        <v>0.34224743369599325</v>
      </c>
      <c r="I25" s="80">
        <v>0.50057060038745482</v>
      </c>
      <c r="J25" s="80">
        <v>0.37032873545367756</v>
      </c>
      <c r="N25" s="79" t="e">
        <f>HLOOKUP('入力(水力)'!$E$13,$B$2:$J$31,ROW()-1,0)</f>
        <v>#N/A</v>
      </c>
    </row>
    <row r="26" spans="1:30" x14ac:dyDescent="0.3">
      <c r="A26" s="65" t="s">
        <v>25</v>
      </c>
      <c r="B26" s="80">
        <v>0.31886134064682137</v>
      </c>
      <c r="C26" s="80">
        <v>0.2993343649014561</v>
      </c>
      <c r="D26" s="80">
        <v>0.42865611286165306</v>
      </c>
      <c r="E26" s="80">
        <v>0.3705327262487666</v>
      </c>
      <c r="F26" s="80">
        <v>0.3073696637882154</v>
      </c>
      <c r="G26" s="80">
        <v>0.32858422647540253</v>
      </c>
      <c r="H26" s="80">
        <v>0.24599280257744446</v>
      </c>
      <c r="I26" s="80">
        <v>0.37287621146033539</v>
      </c>
      <c r="J26" s="80">
        <v>0.28245383172231453</v>
      </c>
      <c r="N26" s="79" t="e">
        <f>HLOOKUP('入力(水力)'!$E$13,$B$2:$J$31,ROW()-1,0)</f>
        <v>#N/A</v>
      </c>
    </row>
    <row r="27" spans="1:30" x14ac:dyDescent="0.3">
      <c r="A27" s="65" t="s">
        <v>26</v>
      </c>
      <c r="B27" s="80">
        <v>0.32496046291203873</v>
      </c>
      <c r="C27" s="80">
        <v>0.42339058628818049</v>
      </c>
      <c r="D27" s="80">
        <v>0.37815096513101498</v>
      </c>
      <c r="E27" s="80">
        <v>0.31527861728029838</v>
      </c>
      <c r="F27" s="80">
        <v>0.3447718000527481</v>
      </c>
      <c r="G27" s="80">
        <v>0.30036187529492531</v>
      </c>
      <c r="H27" s="80">
        <v>0.17544003744733785</v>
      </c>
      <c r="I27" s="80">
        <v>0.25273116080900138</v>
      </c>
      <c r="J27" s="80">
        <v>0.24325094824480756</v>
      </c>
      <c r="N27" s="79" t="e">
        <f>HLOOKUP('入力(水力)'!$E$13,$B$2:$J$31,ROW()-1,0)</f>
        <v>#N/A</v>
      </c>
    </row>
    <row r="28" spans="1:30" x14ac:dyDescent="0.3">
      <c r="A28" s="65" t="s">
        <v>27</v>
      </c>
      <c r="B28" s="80">
        <v>0.31060160681831722</v>
      </c>
      <c r="C28" s="80">
        <v>0.47068114004507977</v>
      </c>
      <c r="D28" s="80">
        <v>0.37253982111906825</v>
      </c>
      <c r="E28" s="80">
        <v>0.28643461079737975</v>
      </c>
      <c r="F28" s="80">
        <v>0.40292957606482621</v>
      </c>
      <c r="G28" s="80">
        <v>0.33291782699964856</v>
      </c>
      <c r="H28" s="80">
        <v>0.24622383336385145</v>
      </c>
      <c r="I28" s="80">
        <v>0.25018965286192441</v>
      </c>
      <c r="J28" s="80">
        <v>0.23329728815939871</v>
      </c>
      <c r="N28" s="79" t="e">
        <f>HLOOKUP('入力(水力)'!$E$13,$B$2:$J$31,ROW()-1,0)</f>
        <v>#N/A</v>
      </c>
    </row>
    <row r="29" spans="1:30" x14ac:dyDescent="0.3">
      <c r="A29" s="65" t="s">
        <v>28</v>
      </c>
      <c r="B29" s="80">
        <v>0.27115904861076295</v>
      </c>
      <c r="C29" s="80">
        <v>0.39298810914081572</v>
      </c>
      <c r="D29" s="80">
        <v>0.33801455216434417</v>
      </c>
      <c r="E29" s="80">
        <v>0.25317920190094007</v>
      </c>
      <c r="F29" s="80">
        <v>0.33271833733824646</v>
      </c>
      <c r="G29" s="80">
        <v>0.33872158346661951</v>
      </c>
      <c r="H29" s="80">
        <v>0.32480103983827857</v>
      </c>
      <c r="I29" s="80">
        <v>0.24262680824361704</v>
      </c>
      <c r="J29" s="80">
        <v>0.22330789895326239</v>
      </c>
      <c r="N29" s="79" t="e">
        <f>HLOOKUP('入力(水力)'!$E$13,$B$2:$J$31,ROW()-1,0)</f>
        <v>#N/A</v>
      </c>
    </row>
    <row r="30" spans="1:30" x14ac:dyDescent="0.3">
      <c r="A30" s="65" t="s">
        <v>29</v>
      </c>
      <c r="B30" s="80">
        <v>0.25940502276198685</v>
      </c>
      <c r="C30" s="80">
        <v>0.41479737509990133</v>
      </c>
      <c r="D30" s="80">
        <v>0.32016896944901418</v>
      </c>
      <c r="E30" s="80">
        <v>0.27157849682679047</v>
      </c>
      <c r="F30" s="80">
        <v>0.32812749288406207</v>
      </c>
      <c r="G30" s="80">
        <v>0.37018630336159425</v>
      </c>
      <c r="H30" s="80">
        <v>0.41236294798839201</v>
      </c>
      <c r="I30" s="80">
        <v>0.34175044402516547</v>
      </c>
      <c r="J30" s="80">
        <v>0.23958790704712066</v>
      </c>
      <c r="N30" s="79" t="e">
        <f>HLOOKUP('入力(水力)'!$E$13,$B$2:$J$31,ROW()-1,0)</f>
        <v>#N/A</v>
      </c>
      <c r="Q30" s="23" t="s">
        <v>126</v>
      </c>
    </row>
    <row r="31" spans="1:30" x14ac:dyDescent="0.3">
      <c r="A31" s="65" t="s">
        <v>30</v>
      </c>
      <c r="B31" s="80">
        <v>0.25614849938258116</v>
      </c>
      <c r="C31" s="80">
        <v>0.53140744608031076</v>
      </c>
      <c r="D31" s="80">
        <v>0.38751383259651001</v>
      </c>
      <c r="E31" s="80">
        <v>0.3655647800769013</v>
      </c>
      <c r="F31" s="80">
        <v>0.46608585511944028</v>
      </c>
      <c r="G31" s="80">
        <v>0.42040949681911666</v>
      </c>
      <c r="H31" s="80">
        <v>0.50707454207149416</v>
      </c>
      <c r="I31" s="80">
        <v>0.4862940549243005</v>
      </c>
      <c r="J31" s="80">
        <v>0.2903123002143706</v>
      </c>
      <c r="N31" s="79" t="e">
        <f>HLOOKUP('入力(水力)'!$E$13,$B$2:$J$31,ROW()-1,0)</f>
        <v>#N/A</v>
      </c>
      <c r="Z31" s="65" t="s">
        <v>125</v>
      </c>
    </row>
    <row r="32" spans="1:30" x14ac:dyDescent="0.3">
      <c r="A32" s="65"/>
      <c r="B32" s="65"/>
      <c r="C32" s="65"/>
      <c r="D32" s="65"/>
      <c r="E32" s="65"/>
      <c r="F32" s="65"/>
      <c r="G32" s="65"/>
      <c r="H32" s="65"/>
      <c r="I32" s="65"/>
      <c r="J32" s="65"/>
      <c r="N32" s="23" t="s">
        <v>138</v>
      </c>
      <c r="Q32" s="65"/>
      <c r="R32" s="47" t="s">
        <v>108</v>
      </c>
      <c r="S32" s="47" t="s">
        <v>107</v>
      </c>
      <c r="T32" s="47" t="s">
        <v>106</v>
      </c>
      <c r="U32" s="47" t="s">
        <v>105</v>
      </c>
      <c r="V32" s="47" t="s">
        <v>104</v>
      </c>
      <c r="W32" s="47" t="s">
        <v>103</v>
      </c>
      <c r="X32" s="47" t="s">
        <v>102</v>
      </c>
      <c r="Y32" s="47" t="s">
        <v>101</v>
      </c>
      <c r="Z32" s="47" t="s">
        <v>100</v>
      </c>
      <c r="AD32" s="23" t="s">
        <v>124</v>
      </c>
    </row>
    <row r="33" spans="1:30" x14ac:dyDescent="0.3">
      <c r="A33" s="65"/>
      <c r="B33" s="48" t="s">
        <v>123</v>
      </c>
      <c r="C33" s="65"/>
      <c r="D33" s="65"/>
      <c r="E33" s="65"/>
      <c r="F33" s="65"/>
      <c r="G33" s="65"/>
      <c r="H33" s="65"/>
      <c r="I33" s="65"/>
      <c r="J33" s="65"/>
      <c r="K33" s="72" t="s">
        <v>118</v>
      </c>
      <c r="L33" s="72" t="s">
        <v>122</v>
      </c>
      <c r="N33" s="72" t="s">
        <v>118</v>
      </c>
      <c r="Q33" s="65"/>
      <c r="R33" s="48" t="s">
        <v>123</v>
      </c>
      <c r="S33" s="65"/>
      <c r="T33" s="65"/>
      <c r="U33" s="65"/>
      <c r="V33" s="65"/>
      <c r="W33" s="65"/>
      <c r="X33" s="65"/>
      <c r="Y33" s="65"/>
      <c r="Z33" s="65"/>
      <c r="AA33" s="72" t="s">
        <v>118</v>
      </c>
      <c r="AB33" s="72" t="s">
        <v>122</v>
      </c>
      <c r="AD33" s="72" t="s">
        <v>118</v>
      </c>
    </row>
    <row r="34" spans="1:30" x14ac:dyDescent="0.3">
      <c r="A34" s="65" t="s">
        <v>80</v>
      </c>
      <c r="B34" s="107">
        <f>IF('入力(水力)'!$E$13=B$2,B20*'入力(水力)'!$E$15/1000,0)</f>
        <v>0</v>
      </c>
      <c r="C34" s="107">
        <f>IF('入力(水力)'!$E$13=C$2,C20*'入力(水力)'!$E$15/1000,0)</f>
        <v>0</v>
      </c>
      <c r="D34" s="107">
        <f>IF('入力(水力)'!$E$13=D$2,D20*'入力(水力)'!$E$15/1000,0)</f>
        <v>0</v>
      </c>
      <c r="E34" s="107">
        <f>IF('入力(水力)'!$E$13=E$2,E20*'入力(水力)'!$E$15/1000,0)</f>
        <v>0</v>
      </c>
      <c r="F34" s="107">
        <f>IF('入力(水力)'!$E$13=F$2,F20*'入力(水力)'!$E$15/1000,0)</f>
        <v>0</v>
      </c>
      <c r="G34" s="107">
        <f>IF('入力(水力)'!$E$13=G$2,G20*'入力(水力)'!$E$15/1000,0)</f>
        <v>0</v>
      </c>
      <c r="H34" s="107">
        <f>IF('入力(水力)'!$E$13=H$2,H20*'入力(水力)'!$E$15/1000,0)</f>
        <v>0</v>
      </c>
      <c r="I34" s="107">
        <f>IF('入力(水力)'!$E$13=I$2,I20*'入力(水力)'!$E$15/1000,0)</f>
        <v>0</v>
      </c>
      <c r="J34" s="106">
        <f>IF('入力(水力)'!$E$13=J$2,J20*'入力(水力)'!$E$15/1000,0)</f>
        <v>0</v>
      </c>
      <c r="K34" s="105">
        <f t="shared" ref="K34:K45" si="0">SUM(B34:J34)</f>
        <v>0</v>
      </c>
      <c r="L34" s="104">
        <f t="shared" ref="L34:L45" si="1">MIN($K$34:$K$45)</f>
        <v>0</v>
      </c>
      <c r="N34" s="74">
        <f t="shared" ref="N34:N45" si="2">K34*1000</f>
        <v>0</v>
      </c>
      <c r="Q34" s="65" t="s">
        <v>80</v>
      </c>
      <c r="R34" s="78">
        <f>IF('入力(水力)'!$E$13=B$2,B20*'入力(水力)'!$E$23/1000,0)</f>
        <v>0</v>
      </c>
      <c r="S34" s="78">
        <f>IF('入力(水力)'!$E$13=C$2,C20*'入力(水力)'!$E$23/1000,0)</f>
        <v>0</v>
      </c>
      <c r="T34" s="78">
        <f>IF('入力(水力)'!$E$13=D$2,D20*'入力(水力)'!$E$23/1000,0)</f>
        <v>0</v>
      </c>
      <c r="U34" s="78">
        <f>IF('入力(水力)'!$E$13=E$2,E20*'入力(水力)'!$E$23/1000,0)</f>
        <v>0</v>
      </c>
      <c r="V34" s="78">
        <f>IF('入力(水力)'!$E$13=F$2,F20*'入力(水力)'!$E$23/1000,0)</f>
        <v>0</v>
      </c>
      <c r="W34" s="78">
        <f>IF('入力(水力)'!$E$13=G$2,G20*'入力(水力)'!$E$23/1000,0)</f>
        <v>0</v>
      </c>
      <c r="X34" s="78">
        <f>IF('入力(水力)'!$E$13=H$2,H20*'入力(水力)'!$E$23/1000,0)</f>
        <v>0</v>
      </c>
      <c r="Y34" s="78">
        <f>IF('入力(水力)'!$E$13=I$2,I20*'入力(水力)'!$E$23/1000,0)</f>
        <v>0</v>
      </c>
      <c r="Z34" s="77">
        <f>IF('入力(水力)'!$E$13=J$2,J20*'入力(水力)'!$E$23/1000,0)</f>
        <v>0</v>
      </c>
      <c r="AA34" s="76">
        <f t="shared" ref="AA34:AA45" si="3">SUM(R34:Z34)</f>
        <v>0</v>
      </c>
      <c r="AB34" s="75">
        <f t="shared" ref="AB34:AB45" si="4">MIN($AA$34:$AA$45)</f>
        <v>0</v>
      </c>
      <c r="AD34" s="74">
        <f t="shared" ref="AD34:AD45" si="5">AA34*1000</f>
        <v>0</v>
      </c>
    </row>
    <row r="35" spans="1:30" x14ac:dyDescent="0.3">
      <c r="A35" s="65" t="s">
        <v>20</v>
      </c>
      <c r="B35" s="107">
        <f>IF('入力(水力)'!$E$13=B$2,B21*'入力(水力)'!$E$15/1000,0)</f>
        <v>0</v>
      </c>
      <c r="C35" s="107">
        <f>IF('入力(水力)'!$E$13=C$2,C21*'入力(水力)'!$E$15/1000,0)</f>
        <v>0</v>
      </c>
      <c r="D35" s="107">
        <f>IF('入力(水力)'!$E$13=D$2,D21*'入力(水力)'!$E$15/1000,0)</f>
        <v>0</v>
      </c>
      <c r="E35" s="107">
        <f>IF('入力(水力)'!$E$13=E$2,E21*'入力(水力)'!$E$15/1000,0)</f>
        <v>0</v>
      </c>
      <c r="F35" s="107">
        <f>IF('入力(水力)'!$E$13=F$2,F21*'入力(水力)'!$E$15/1000,0)</f>
        <v>0</v>
      </c>
      <c r="G35" s="107">
        <f>IF('入力(水力)'!$E$13=G$2,G21*'入力(水力)'!$E$15/1000,0)</f>
        <v>0</v>
      </c>
      <c r="H35" s="107">
        <f>IF('入力(水力)'!$E$13=H$2,H21*'入力(水力)'!$E$15/1000,0)</f>
        <v>0</v>
      </c>
      <c r="I35" s="107">
        <f>IF('入力(水力)'!$E$13=I$2,I21*'入力(水力)'!$E$15/1000,0)</f>
        <v>0</v>
      </c>
      <c r="J35" s="106">
        <f>IF('入力(水力)'!$E$13=J$2,J21*'入力(水力)'!$E$15/1000,0)</f>
        <v>0</v>
      </c>
      <c r="K35" s="105">
        <f t="shared" si="0"/>
        <v>0</v>
      </c>
      <c r="L35" s="104">
        <f t="shared" si="1"/>
        <v>0</v>
      </c>
      <c r="N35" s="74">
        <f t="shared" si="2"/>
        <v>0</v>
      </c>
      <c r="Q35" s="65" t="s">
        <v>20</v>
      </c>
      <c r="R35" s="78">
        <f>IF('入力(水力)'!$E$13=B$2,B21*'入力(水力)'!$F$23/1000,0)</f>
        <v>0</v>
      </c>
      <c r="S35" s="78">
        <f>IF('入力(水力)'!$E$13=C$2,C21*'入力(水力)'!$F$23/1000,0)</f>
        <v>0</v>
      </c>
      <c r="T35" s="78">
        <f>IF('入力(水力)'!$E$13=D$2,D21*'入力(水力)'!$F$23/1000,0)</f>
        <v>0</v>
      </c>
      <c r="U35" s="78">
        <f>IF('入力(水力)'!$E$13=E$2,E21*'入力(水力)'!$F$23/1000,0)</f>
        <v>0</v>
      </c>
      <c r="V35" s="78">
        <f>IF('入力(水力)'!$E$13=F$2,F21*'入力(水力)'!$F$23/1000,0)</f>
        <v>0</v>
      </c>
      <c r="W35" s="78">
        <f>IF('入力(水力)'!$E$13=G$2,G21*'入力(水力)'!$F$23/1000,0)</f>
        <v>0</v>
      </c>
      <c r="X35" s="78">
        <f>IF('入力(水力)'!$E$13=H$2,H21*'入力(水力)'!$F$23/1000,0)</f>
        <v>0</v>
      </c>
      <c r="Y35" s="78">
        <f>IF('入力(水力)'!$E$13=I$2,I21*'入力(水力)'!$F$23/1000,0)</f>
        <v>0</v>
      </c>
      <c r="Z35" s="77">
        <f>IF('入力(水力)'!$E$13=J$2,J21*'入力(水力)'!$F$23/1000,0)</f>
        <v>0</v>
      </c>
      <c r="AA35" s="76">
        <f t="shared" si="3"/>
        <v>0</v>
      </c>
      <c r="AB35" s="75">
        <f t="shared" si="4"/>
        <v>0</v>
      </c>
      <c r="AD35" s="74">
        <f t="shared" si="5"/>
        <v>0</v>
      </c>
    </row>
    <row r="36" spans="1:30" x14ac:dyDescent="0.3">
      <c r="A36" s="65" t="s">
        <v>21</v>
      </c>
      <c r="B36" s="107">
        <f>IF('入力(水力)'!$E$13=B$2,B22*'入力(水力)'!$E$15/1000,0)</f>
        <v>0</v>
      </c>
      <c r="C36" s="107">
        <f>IF('入力(水力)'!$E$13=C$2,C22*'入力(水力)'!$E$15/1000,0)</f>
        <v>0</v>
      </c>
      <c r="D36" s="107">
        <f>IF('入力(水力)'!$E$13=D$2,D22*'入力(水力)'!$E$15/1000,0)</f>
        <v>0</v>
      </c>
      <c r="E36" s="107">
        <f>IF('入力(水力)'!$E$13=E$2,E22*'入力(水力)'!$E$15/1000,0)</f>
        <v>0</v>
      </c>
      <c r="F36" s="107">
        <f>IF('入力(水力)'!$E$13=F$2,F22*'入力(水力)'!$E$15/1000,0)</f>
        <v>0</v>
      </c>
      <c r="G36" s="107">
        <f>IF('入力(水力)'!$E$13=G$2,G22*'入力(水力)'!$E$15/1000,0)</f>
        <v>0</v>
      </c>
      <c r="H36" s="107">
        <f>IF('入力(水力)'!$E$13=H$2,H22*'入力(水力)'!$E$15/1000,0)</f>
        <v>0</v>
      </c>
      <c r="I36" s="107">
        <f>IF('入力(水力)'!$E$13=I$2,I22*'入力(水力)'!$E$15/1000,0)</f>
        <v>0</v>
      </c>
      <c r="J36" s="106">
        <f>IF('入力(水力)'!$E$13=J$2,J22*'入力(水力)'!$E$15/1000,0)</f>
        <v>0</v>
      </c>
      <c r="K36" s="105">
        <f t="shared" si="0"/>
        <v>0</v>
      </c>
      <c r="L36" s="104">
        <f t="shared" si="1"/>
        <v>0</v>
      </c>
      <c r="N36" s="74">
        <f t="shared" si="2"/>
        <v>0</v>
      </c>
      <c r="Q36" s="65" t="s">
        <v>21</v>
      </c>
      <c r="R36" s="78">
        <f>IF('入力(水力)'!$E$13=B$2,B22*'入力(水力)'!$G$23/1000,0)</f>
        <v>0</v>
      </c>
      <c r="S36" s="78">
        <f>IF('入力(水力)'!$E$13=C$2,C22*'入力(水力)'!$G$23/1000,0)</f>
        <v>0</v>
      </c>
      <c r="T36" s="78">
        <f>IF('入力(水力)'!$E$13=D$2,D22*'入力(水力)'!$G$23/1000,0)</f>
        <v>0</v>
      </c>
      <c r="U36" s="78">
        <f>IF('入力(水力)'!$E$13=E$2,E22*'入力(水力)'!$G$23/1000,0)</f>
        <v>0</v>
      </c>
      <c r="V36" s="78">
        <f>IF('入力(水力)'!$E$13=F$2,F22*'入力(水力)'!$G$23/1000,0)</f>
        <v>0</v>
      </c>
      <c r="W36" s="78">
        <f>IF('入力(水力)'!$E$13=G$2,G22*'入力(水力)'!$G$23/1000,0)</f>
        <v>0</v>
      </c>
      <c r="X36" s="78">
        <f>IF('入力(水力)'!$E$13=H$2,H22*'入力(水力)'!$G$23/1000,0)</f>
        <v>0</v>
      </c>
      <c r="Y36" s="78">
        <f>IF('入力(水力)'!$E$13=I$2,I22*'入力(水力)'!$G$23/1000,0)</f>
        <v>0</v>
      </c>
      <c r="Z36" s="77">
        <f>IF('入力(水力)'!$E$13=J$2,J22*'入力(水力)'!$G$23/1000,0)</f>
        <v>0</v>
      </c>
      <c r="AA36" s="76">
        <f t="shared" si="3"/>
        <v>0</v>
      </c>
      <c r="AB36" s="75">
        <f t="shared" si="4"/>
        <v>0</v>
      </c>
      <c r="AD36" s="74">
        <f t="shared" si="5"/>
        <v>0</v>
      </c>
    </row>
    <row r="37" spans="1:30" x14ac:dyDescent="0.3">
      <c r="A37" s="65" t="s">
        <v>22</v>
      </c>
      <c r="B37" s="107">
        <f>IF('入力(水力)'!$E$13=B$2,B23*'入力(水力)'!$E$15/1000,0)</f>
        <v>0</v>
      </c>
      <c r="C37" s="107">
        <f>IF('入力(水力)'!$E$13=C$2,C23*'入力(水力)'!$E$15/1000,0)</f>
        <v>0</v>
      </c>
      <c r="D37" s="107">
        <f>IF('入力(水力)'!$E$13=D$2,D23*'入力(水力)'!$E$15/1000,0)</f>
        <v>0</v>
      </c>
      <c r="E37" s="107">
        <f>IF('入力(水力)'!$E$13=E$2,E23*'入力(水力)'!$E$15/1000,0)</f>
        <v>0</v>
      </c>
      <c r="F37" s="107">
        <f>IF('入力(水力)'!$E$13=F$2,F23*'入力(水力)'!$E$15/1000,0)</f>
        <v>0</v>
      </c>
      <c r="G37" s="107">
        <f>IF('入力(水力)'!$E$13=G$2,G23*'入力(水力)'!$E$15/1000,0)</f>
        <v>0</v>
      </c>
      <c r="H37" s="107">
        <f>IF('入力(水力)'!$E$13=H$2,H23*'入力(水力)'!$E$15/1000,0)</f>
        <v>0</v>
      </c>
      <c r="I37" s="107">
        <f>IF('入力(水力)'!$E$13=I$2,I23*'入力(水力)'!$E$15/1000,0)</f>
        <v>0</v>
      </c>
      <c r="J37" s="106">
        <f>IF('入力(水力)'!$E$13=J$2,J23*'入力(水力)'!$E$15/1000,0)</f>
        <v>0</v>
      </c>
      <c r="K37" s="105">
        <f t="shared" si="0"/>
        <v>0</v>
      </c>
      <c r="L37" s="104">
        <f t="shared" si="1"/>
        <v>0</v>
      </c>
      <c r="N37" s="74">
        <f t="shared" si="2"/>
        <v>0</v>
      </c>
      <c r="Q37" s="65" t="s">
        <v>22</v>
      </c>
      <c r="R37" s="78">
        <f>IF('入力(水力)'!$E$13=B$2,B23*'入力(水力)'!$H$23/1000,0)</f>
        <v>0</v>
      </c>
      <c r="S37" s="78">
        <f>IF('入力(水力)'!$E$13=C$2,C23*'入力(水力)'!$H$23/1000,0)</f>
        <v>0</v>
      </c>
      <c r="T37" s="78">
        <f>IF('入力(水力)'!$E$13=D$2,D23*'入力(水力)'!$H$23/1000,0)</f>
        <v>0</v>
      </c>
      <c r="U37" s="78">
        <f>IF('入力(水力)'!$E$13=E$2,E23*'入力(水力)'!$H$23/1000,0)</f>
        <v>0</v>
      </c>
      <c r="V37" s="78">
        <f>IF('入力(水力)'!$E$13=F$2,F23*'入力(水力)'!$H$23/1000,0)</f>
        <v>0</v>
      </c>
      <c r="W37" s="78">
        <f>IF('入力(水力)'!$E$13=G$2,G23*'入力(水力)'!$H$23/1000,0)</f>
        <v>0</v>
      </c>
      <c r="X37" s="78">
        <f>IF('入力(水力)'!$E$13=H$2,H23*'入力(水力)'!$H$23/1000,0)</f>
        <v>0</v>
      </c>
      <c r="Y37" s="78">
        <f>IF('入力(水力)'!$E$13=I$2,I23*'入力(水力)'!$H$23/1000,0)</f>
        <v>0</v>
      </c>
      <c r="Z37" s="77">
        <f>IF('入力(水力)'!$E$13=J$2,J23*'入力(水力)'!$H$23/1000,0)</f>
        <v>0</v>
      </c>
      <c r="AA37" s="76">
        <f t="shared" si="3"/>
        <v>0</v>
      </c>
      <c r="AB37" s="75">
        <f t="shared" si="4"/>
        <v>0</v>
      </c>
      <c r="AD37" s="74">
        <f t="shared" si="5"/>
        <v>0</v>
      </c>
    </row>
    <row r="38" spans="1:30" x14ac:dyDescent="0.3">
      <c r="A38" s="65" t="s">
        <v>23</v>
      </c>
      <c r="B38" s="107">
        <f>IF('入力(水力)'!$E$13=B$2,B24*'入力(水力)'!$E$15/1000,0)</f>
        <v>0</v>
      </c>
      <c r="C38" s="107">
        <f>IF('入力(水力)'!$E$13=C$2,C24*'入力(水力)'!$E$15/1000,0)</f>
        <v>0</v>
      </c>
      <c r="D38" s="107">
        <f>IF('入力(水力)'!$E$13=D$2,D24*'入力(水力)'!$E$15/1000,0)</f>
        <v>0</v>
      </c>
      <c r="E38" s="107">
        <f>IF('入力(水力)'!$E$13=E$2,E24*'入力(水力)'!$E$15/1000,0)</f>
        <v>0</v>
      </c>
      <c r="F38" s="107">
        <f>IF('入力(水力)'!$E$13=F$2,F24*'入力(水力)'!$E$15/1000,0)</f>
        <v>0</v>
      </c>
      <c r="G38" s="107">
        <f>IF('入力(水力)'!$E$13=G$2,G24*'入力(水力)'!$E$15/1000,0)</f>
        <v>0</v>
      </c>
      <c r="H38" s="107">
        <f>IF('入力(水力)'!$E$13=H$2,H24*'入力(水力)'!$E$15/1000,0)</f>
        <v>0</v>
      </c>
      <c r="I38" s="107">
        <f>IF('入力(水力)'!$E$13=I$2,I24*'入力(水力)'!$E$15/1000,0)</f>
        <v>0</v>
      </c>
      <c r="J38" s="106">
        <f>IF('入力(水力)'!$E$13=J$2,J24*'入力(水力)'!$E$15/1000,0)</f>
        <v>0</v>
      </c>
      <c r="K38" s="105">
        <f t="shared" si="0"/>
        <v>0</v>
      </c>
      <c r="L38" s="104">
        <f t="shared" si="1"/>
        <v>0</v>
      </c>
      <c r="N38" s="74">
        <f t="shared" si="2"/>
        <v>0</v>
      </c>
      <c r="Q38" s="65" t="s">
        <v>23</v>
      </c>
      <c r="R38" s="78">
        <f>IF('入力(水力)'!$E$13=B$2,B24*'入力(水力)'!$I$23/1000,0)</f>
        <v>0</v>
      </c>
      <c r="S38" s="78">
        <f>IF('入力(水力)'!$E$13=C$2,C24*'入力(水力)'!$I$23/1000,0)</f>
        <v>0</v>
      </c>
      <c r="T38" s="78">
        <f>IF('入力(水力)'!$E$13=D$2,D24*'入力(水力)'!$I$23/1000,0)</f>
        <v>0</v>
      </c>
      <c r="U38" s="78">
        <f>IF('入力(水力)'!$E$13=E$2,E24*'入力(水力)'!$I$23/1000,0)</f>
        <v>0</v>
      </c>
      <c r="V38" s="78">
        <f>IF('入力(水力)'!$E$13=F$2,F24*'入力(水力)'!$I$23/1000,0)</f>
        <v>0</v>
      </c>
      <c r="W38" s="78">
        <f>IF('入力(水力)'!$E$13=G$2,G24*'入力(水力)'!$I$23/1000,0)</f>
        <v>0</v>
      </c>
      <c r="X38" s="78">
        <f>IF('入力(水力)'!$E$13=H$2,H24*'入力(水力)'!$I$23/1000,0)</f>
        <v>0</v>
      </c>
      <c r="Y38" s="78">
        <f>IF('入力(水力)'!$E$13=I$2,I24*'入力(水力)'!$I$23/1000,0)</f>
        <v>0</v>
      </c>
      <c r="Z38" s="77">
        <f>IF('入力(水力)'!$E$13=J$2,J24*'入力(水力)'!$I$23/1000,0)</f>
        <v>0</v>
      </c>
      <c r="AA38" s="76">
        <f t="shared" si="3"/>
        <v>0</v>
      </c>
      <c r="AB38" s="75">
        <f t="shared" si="4"/>
        <v>0</v>
      </c>
      <c r="AD38" s="74">
        <f t="shared" si="5"/>
        <v>0</v>
      </c>
    </row>
    <row r="39" spans="1:30" x14ac:dyDescent="0.3">
      <c r="A39" s="65" t="s">
        <v>24</v>
      </c>
      <c r="B39" s="107">
        <f>IF('入力(水力)'!$E$13=B$2,B25*'入力(水力)'!$E$15/1000,0)</f>
        <v>0</v>
      </c>
      <c r="C39" s="107">
        <f>IF('入力(水力)'!$E$13=C$2,C25*'入力(水力)'!$E$15/1000,0)</f>
        <v>0</v>
      </c>
      <c r="D39" s="107">
        <f>IF('入力(水力)'!$E$13=D$2,D25*'入力(水力)'!$E$15/1000,0)</f>
        <v>0</v>
      </c>
      <c r="E39" s="107">
        <f>IF('入力(水力)'!$E$13=E$2,E25*'入力(水力)'!$E$15/1000,0)</f>
        <v>0</v>
      </c>
      <c r="F39" s="107">
        <f>IF('入力(水力)'!$E$13=F$2,F25*'入力(水力)'!$E$15/1000,0)</f>
        <v>0</v>
      </c>
      <c r="G39" s="107">
        <f>IF('入力(水力)'!$E$13=G$2,G25*'入力(水力)'!$E$15/1000,0)</f>
        <v>0</v>
      </c>
      <c r="H39" s="107">
        <f>IF('入力(水力)'!$E$13=H$2,H25*'入力(水力)'!$E$15/1000,0)</f>
        <v>0</v>
      </c>
      <c r="I39" s="107">
        <f>IF('入力(水力)'!$E$13=I$2,I25*'入力(水力)'!$E$15/1000,0)</f>
        <v>0</v>
      </c>
      <c r="J39" s="106">
        <f>IF('入力(水力)'!$E$13=J$2,J25*'入力(水力)'!$E$15/1000,0)</f>
        <v>0</v>
      </c>
      <c r="K39" s="105">
        <f t="shared" si="0"/>
        <v>0</v>
      </c>
      <c r="L39" s="104">
        <f t="shared" si="1"/>
        <v>0</v>
      </c>
      <c r="N39" s="74">
        <f t="shared" si="2"/>
        <v>0</v>
      </c>
      <c r="Q39" s="65" t="s">
        <v>24</v>
      </c>
      <c r="R39" s="78">
        <f>IF('入力(水力)'!$E$13=B$2,B25*'入力(水力)'!$J$23/1000,0)</f>
        <v>0</v>
      </c>
      <c r="S39" s="78">
        <f>IF('入力(水力)'!$E$13=C$2,C25*'入力(水力)'!$J$23/1000,0)</f>
        <v>0</v>
      </c>
      <c r="T39" s="78">
        <f>IF('入力(水力)'!$E$13=D$2,D25*'入力(水力)'!$J$23/1000,0)</f>
        <v>0</v>
      </c>
      <c r="U39" s="78">
        <f>IF('入力(水力)'!$E$13=E$2,E25*'入力(水力)'!$J$23/1000,0)</f>
        <v>0</v>
      </c>
      <c r="V39" s="78">
        <f>IF('入力(水力)'!$E$13=F$2,F25*'入力(水力)'!$J$23/1000,0)</f>
        <v>0</v>
      </c>
      <c r="W39" s="78">
        <f>IF('入力(水力)'!$E$13=G$2,G25*'入力(水力)'!$J$23/1000,0)</f>
        <v>0</v>
      </c>
      <c r="X39" s="78">
        <f>IF('入力(水力)'!$E$13=H$2,H25*'入力(水力)'!$J$23/1000,0)</f>
        <v>0</v>
      </c>
      <c r="Y39" s="78">
        <f>IF('入力(水力)'!$E$13=I$2,I25*'入力(水力)'!$J$23/1000,0)</f>
        <v>0</v>
      </c>
      <c r="Z39" s="77">
        <f>IF('入力(水力)'!$E$13=J$2,J25*'入力(水力)'!$J$23/1000,0)</f>
        <v>0</v>
      </c>
      <c r="AA39" s="76">
        <f t="shared" si="3"/>
        <v>0</v>
      </c>
      <c r="AB39" s="75">
        <f t="shared" si="4"/>
        <v>0</v>
      </c>
      <c r="AD39" s="74">
        <f t="shared" si="5"/>
        <v>0</v>
      </c>
    </row>
    <row r="40" spans="1:30" x14ac:dyDescent="0.3">
      <c r="A40" s="65" t="s">
        <v>25</v>
      </c>
      <c r="B40" s="107">
        <f>IF('入力(水力)'!$E$13=B$2,B26*'入力(水力)'!$E$15/1000,0)</f>
        <v>0</v>
      </c>
      <c r="C40" s="107">
        <f>IF('入力(水力)'!$E$13=C$2,C26*'入力(水力)'!$E$15/1000,0)</f>
        <v>0</v>
      </c>
      <c r="D40" s="107">
        <f>IF('入力(水力)'!$E$13=D$2,D26*'入力(水力)'!$E$15/1000,0)</f>
        <v>0</v>
      </c>
      <c r="E40" s="107">
        <f>IF('入力(水力)'!$E$13=E$2,E26*'入力(水力)'!$E$15/1000,0)</f>
        <v>0</v>
      </c>
      <c r="F40" s="107">
        <f>IF('入力(水力)'!$E$13=F$2,F26*'入力(水力)'!$E$15/1000,0)</f>
        <v>0</v>
      </c>
      <c r="G40" s="107">
        <f>IF('入力(水力)'!$E$13=G$2,G26*'入力(水力)'!$E$15/1000,0)</f>
        <v>0</v>
      </c>
      <c r="H40" s="107">
        <f>IF('入力(水力)'!$E$13=H$2,H26*'入力(水力)'!$E$15/1000,0)</f>
        <v>0</v>
      </c>
      <c r="I40" s="107">
        <f>IF('入力(水力)'!$E$13=I$2,I26*'入力(水力)'!$E$15/1000,0)</f>
        <v>0</v>
      </c>
      <c r="J40" s="106">
        <f>IF('入力(水力)'!$E$13=J$2,J26*'入力(水力)'!$E$15/1000,0)</f>
        <v>0</v>
      </c>
      <c r="K40" s="105">
        <f t="shared" si="0"/>
        <v>0</v>
      </c>
      <c r="L40" s="104">
        <f t="shared" si="1"/>
        <v>0</v>
      </c>
      <c r="N40" s="74">
        <f t="shared" si="2"/>
        <v>0</v>
      </c>
      <c r="Q40" s="65" t="s">
        <v>25</v>
      </c>
      <c r="R40" s="78">
        <f>IF('入力(水力)'!$E$13=B$2,B26*'入力(水力)'!$K$23/1000,0)</f>
        <v>0</v>
      </c>
      <c r="S40" s="78">
        <f>IF('入力(水力)'!$E$13=C$2,C26*'入力(水力)'!$K$23/1000,0)</f>
        <v>0</v>
      </c>
      <c r="T40" s="78">
        <f>IF('入力(水力)'!$E$13=D$2,D26*'入力(水力)'!$K$23/1000,0)</f>
        <v>0</v>
      </c>
      <c r="U40" s="78">
        <f>IF('入力(水力)'!$E$13=E$2,E26*'入力(水力)'!$K$23/1000,0)</f>
        <v>0</v>
      </c>
      <c r="V40" s="78">
        <f>IF('入力(水力)'!$E$13=F$2,F26*'入力(水力)'!$K$23/1000,0)</f>
        <v>0</v>
      </c>
      <c r="W40" s="78">
        <f>IF('入力(水力)'!$E$13=G$2,G26*'入力(水力)'!$K$23/1000,0)</f>
        <v>0</v>
      </c>
      <c r="X40" s="78">
        <f>IF('入力(水力)'!$E$13=H$2,H26*'入力(水力)'!$K$23/1000,0)</f>
        <v>0</v>
      </c>
      <c r="Y40" s="78">
        <f>IF('入力(水力)'!$E$13=I$2,I26*'入力(水力)'!$K$23/1000,0)</f>
        <v>0</v>
      </c>
      <c r="Z40" s="77">
        <f>IF('入力(水力)'!$E$13=J$2,J26*'入力(水力)'!$K$23/1000,0)</f>
        <v>0</v>
      </c>
      <c r="AA40" s="76">
        <f t="shared" si="3"/>
        <v>0</v>
      </c>
      <c r="AB40" s="75">
        <f t="shared" si="4"/>
        <v>0</v>
      </c>
      <c r="AD40" s="74">
        <f t="shared" si="5"/>
        <v>0</v>
      </c>
    </row>
    <row r="41" spans="1:30" x14ac:dyDescent="0.3">
      <c r="A41" s="65" t="s">
        <v>26</v>
      </c>
      <c r="B41" s="107">
        <f>IF('入力(水力)'!$E$13=B$2,B27*'入力(水力)'!$E$15/1000,0)</f>
        <v>0</v>
      </c>
      <c r="C41" s="107">
        <f>IF('入力(水力)'!$E$13=C$2,C27*'入力(水力)'!$E$15/1000,0)</f>
        <v>0</v>
      </c>
      <c r="D41" s="107">
        <f>IF('入力(水力)'!$E$13=D$2,D27*'入力(水力)'!$E$15/1000,0)</f>
        <v>0</v>
      </c>
      <c r="E41" s="107">
        <f>IF('入力(水力)'!$E$13=E$2,E27*'入力(水力)'!$E$15/1000,0)</f>
        <v>0</v>
      </c>
      <c r="F41" s="107">
        <f>IF('入力(水力)'!$E$13=F$2,F27*'入力(水力)'!$E$15/1000,0)</f>
        <v>0</v>
      </c>
      <c r="G41" s="107">
        <f>IF('入力(水力)'!$E$13=G$2,G27*'入力(水力)'!$E$15/1000,0)</f>
        <v>0</v>
      </c>
      <c r="H41" s="107">
        <f>IF('入力(水力)'!$E$13=H$2,H27*'入力(水力)'!$E$15/1000,0)</f>
        <v>0</v>
      </c>
      <c r="I41" s="107">
        <f>IF('入力(水力)'!$E$13=I$2,I27*'入力(水力)'!$E$15/1000,0)</f>
        <v>0</v>
      </c>
      <c r="J41" s="106">
        <f>IF('入力(水力)'!$E$13=J$2,J27*'入力(水力)'!$E$15/1000,0)</f>
        <v>0</v>
      </c>
      <c r="K41" s="105">
        <f t="shared" si="0"/>
        <v>0</v>
      </c>
      <c r="L41" s="104">
        <f t="shared" si="1"/>
        <v>0</v>
      </c>
      <c r="N41" s="74">
        <f t="shared" si="2"/>
        <v>0</v>
      </c>
      <c r="Q41" s="65" t="s">
        <v>26</v>
      </c>
      <c r="R41" s="78">
        <f>IF('入力(水力)'!$E$13=B$2,B27*'入力(水力)'!$L$23/1000,0)</f>
        <v>0</v>
      </c>
      <c r="S41" s="78">
        <f>IF('入力(水力)'!$E$13=C$2,C27*'入力(水力)'!$L$23/1000,0)</f>
        <v>0</v>
      </c>
      <c r="T41" s="78">
        <f>IF('入力(水力)'!$E$13=D$2,D27*'入力(水力)'!$L$23/1000,0)</f>
        <v>0</v>
      </c>
      <c r="U41" s="78">
        <f>IF('入力(水力)'!$E$13=E$2,E27*'入力(水力)'!$L$23/1000,0)</f>
        <v>0</v>
      </c>
      <c r="V41" s="78">
        <f>IF('入力(水力)'!$E$13=F$2,F27*'入力(水力)'!$L$23/1000,0)</f>
        <v>0</v>
      </c>
      <c r="W41" s="78">
        <f>IF('入力(水力)'!$E$13=G$2,G27*'入力(水力)'!$L$23/1000,0)</f>
        <v>0</v>
      </c>
      <c r="X41" s="78">
        <f>IF('入力(水力)'!$E$13=H$2,H27*'入力(水力)'!$L$23/1000,0)</f>
        <v>0</v>
      </c>
      <c r="Y41" s="78">
        <f>IF('入力(水力)'!$E$13=I$2,I27*'入力(水力)'!$L$23/1000,0)</f>
        <v>0</v>
      </c>
      <c r="Z41" s="77">
        <f>IF('入力(水力)'!$E$13=J$2,J27*'入力(水力)'!$L$23/1000,0)</f>
        <v>0</v>
      </c>
      <c r="AA41" s="76">
        <f t="shared" si="3"/>
        <v>0</v>
      </c>
      <c r="AB41" s="75">
        <f t="shared" si="4"/>
        <v>0</v>
      </c>
      <c r="AD41" s="74">
        <f t="shared" si="5"/>
        <v>0</v>
      </c>
    </row>
    <row r="42" spans="1:30" x14ac:dyDescent="0.3">
      <c r="A42" s="65" t="s">
        <v>27</v>
      </c>
      <c r="B42" s="107">
        <f>IF('入力(水力)'!$E$13=B$2,B28*'入力(水力)'!$E$15/1000,0)</f>
        <v>0</v>
      </c>
      <c r="C42" s="107">
        <f>IF('入力(水力)'!$E$13=C$2,C28*'入力(水力)'!$E$15/1000,0)</f>
        <v>0</v>
      </c>
      <c r="D42" s="107">
        <f>IF('入力(水力)'!$E$13=D$2,D28*'入力(水力)'!$E$15/1000,0)</f>
        <v>0</v>
      </c>
      <c r="E42" s="107">
        <f>IF('入力(水力)'!$E$13=E$2,E28*'入力(水力)'!$E$15/1000,0)</f>
        <v>0</v>
      </c>
      <c r="F42" s="107">
        <f>IF('入力(水力)'!$E$13=F$2,F28*'入力(水力)'!$E$15/1000,0)</f>
        <v>0</v>
      </c>
      <c r="G42" s="107">
        <f>IF('入力(水力)'!$E$13=G$2,G28*'入力(水力)'!$E$15/1000,0)</f>
        <v>0</v>
      </c>
      <c r="H42" s="107">
        <f>IF('入力(水力)'!$E$13=H$2,H28*'入力(水力)'!$E$15/1000,0)</f>
        <v>0</v>
      </c>
      <c r="I42" s="107">
        <f>IF('入力(水力)'!$E$13=I$2,I28*'入力(水力)'!$E$15/1000,0)</f>
        <v>0</v>
      </c>
      <c r="J42" s="106">
        <f>IF('入力(水力)'!$E$13=J$2,J28*'入力(水力)'!$E$15/1000,0)</f>
        <v>0</v>
      </c>
      <c r="K42" s="105">
        <f t="shared" si="0"/>
        <v>0</v>
      </c>
      <c r="L42" s="104">
        <f t="shared" si="1"/>
        <v>0</v>
      </c>
      <c r="N42" s="74">
        <f t="shared" si="2"/>
        <v>0</v>
      </c>
      <c r="Q42" s="65" t="s">
        <v>27</v>
      </c>
      <c r="R42" s="78">
        <f>IF('入力(水力)'!$E$13=B$2,B28*'入力(水力)'!$M$23/1000,0)</f>
        <v>0</v>
      </c>
      <c r="S42" s="78">
        <f>IF('入力(水力)'!$E$13=C$2,C28*'入力(水力)'!$M$23/1000,0)</f>
        <v>0</v>
      </c>
      <c r="T42" s="78">
        <f>IF('入力(水力)'!$E$13=D$2,D28*'入力(水力)'!$M$23/1000,0)</f>
        <v>0</v>
      </c>
      <c r="U42" s="78">
        <f>IF('入力(水力)'!$E$13=E$2,E28*'入力(水力)'!$M$23/1000,0)</f>
        <v>0</v>
      </c>
      <c r="V42" s="78">
        <f>IF('入力(水力)'!$E$13=F$2,F28*'入力(水力)'!$M$23/1000,0)</f>
        <v>0</v>
      </c>
      <c r="W42" s="78">
        <f>IF('入力(水力)'!$E$13=G$2,G28*'入力(水力)'!$M$23/1000,0)</f>
        <v>0</v>
      </c>
      <c r="X42" s="78">
        <f>IF('入力(水力)'!$E$13=H$2,H28*'入力(水力)'!$M$23/1000,0)</f>
        <v>0</v>
      </c>
      <c r="Y42" s="78">
        <f>IF('入力(水力)'!$E$13=I$2,I28*'入力(水力)'!$M$23/1000,0)</f>
        <v>0</v>
      </c>
      <c r="Z42" s="77">
        <f>IF('入力(水力)'!$E$13=J$2,J28*'入力(水力)'!$M$23/1000,0)</f>
        <v>0</v>
      </c>
      <c r="AA42" s="76">
        <f t="shared" si="3"/>
        <v>0</v>
      </c>
      <c r="AB42" s="75">
        <f t="shared" si="4"/>
        <v>0</v>
      </c>
      <c r="AD42" s="74">
        <f t="shared" si="5"/>
        <v>0</v>
      </c>
    </row>
    <row r="43" spans="1:30" x14ac:dyDescent="0.3">
      <c r="A43" s="65" t="s">
        <v>28</v>
      </c>
      <c r="B43" s="107">
        <f>IF('入力(水力)'!$E$13=B$2,B29*'入力(水力)'!$E$15/1000,0)</f>
        <v>0</v>
      </c>
      <c r="C43" s="107">
        <f>IF('入力(水力)'!$E$13=C$2,C29*'入力(水力)'!$E$15/1000,0)</f>
        <v>0</v>
      </c>
      <c r="D43" s="107">
        <f>IF('入力(水力)'!$E$13=D$2,D29*'入力(水力)'!$E$15/1000,0)</f>
        <v>0</v>
      </c>
      <c r="E43" s="107">
        <f>IF('入力(水力)'!$E$13=E$2,E29*'入力(水力)'!$E$15/1000,0)</f>
        <v>0</v>
      </c>
      <c r="F43" s="107">
        <f>IF('入力(水力)'!$E$13=F$2,F29*'入力(水力)'!$E$15/1000,0)</f>
        <v>0</v>
      </c>
      <c r="G43" s="107">
        <f>IF('入力(水力)'!$E$13=G$2,G29*'入力(水力)'!$E$15/1000,0)</f>
        <v>0</v>
      </c>
      <c r="H43" s="107">
        <f>IF('入力(水力)'!$E$13=H$2,H29*'入力(水力)'!$E$15/1000,0)</f>
        <v>0</v>
      </c>
      <c r="I43" s="107">
        <f>IF('入力(水力)'!$E$13=I$2,I29*'入力(水力)'!$E$15/1000,0)</f>
        <v>0</v>
      </c>
      <c r="J43" s="106">
        <f>IF('入力(水力)'!$E$13=J$2,J29*'入力(水力)'!$E$15/1000,0)</f>
        <v>0</v>
      </c>
      <c r="K43" s="105">
        <f t="shared" si="0"/>
        <v>0</v>
      </c>
      <c r="L43" s="104">
        <f t="shared" si="1"/>
        <v>0</v>
      </c>
      <c r="N43" s="74">
        <f t="shared" si="2"/>
        <v>0</v>
      </c>
      <c r="Q43" s="65" t="s">
        <v>28</v>
      </c>
      <c r="R43" s="78">
        <f>IF('入力(水力)'!$E$13=B$2,B29*'入力(水力)'!$N$23/1000,0)</f>
        <v>0</v>
      </c>
      <c r="S43" s="78">
        <f>IF('入力(水力)'!$E$13=C$2,C29*'入力(水力)'!$N$23/1000,0)</f>
        <v>0</v>
      </c>
      <c r="T43" s="78">
        <f>IF('入力(水力)'!$E$13=D$2,D29*'入力(水力)'!$N$23/1000,0)</f>
        <v>0</v>
      </c>
      <c r="U43" s="78">
        <f>IF('入力(水力)'!$E$13=E$2,E29*'入力(水力)'!$N$23/1000,0)</f>
        <v>0</v>
      </c>
      <c r="V43" s="78">
        <f>IF('入力(水力)'!$E$13=F$2,F29*'入力(水力)'!$N$23/1000,0)</f>
        <v>0</v>
      </c>
      <c r="W43" s="78">
        <f>IF('入力(水力)'!$E$13=G$2,G29*'入力(水力)'!$N$23/1000,0)</f>
        <v>0</v>
      </c>
      <c r="X43" s="78">
        <f>IF('入力(水力)'!$E$13=H$2,H29*'入力(水力)'!$N$23/1000,0)</f>
        <v>0</v>
      </c>
      <c r="Y43" s="78">
        <f>IF('入力(水力)'!$E$13=I$2,I29*'入力(水力)'!$N$23/1000,0)</f>
        <v>0</v>
      </c>
      <c r="Z43" s="77">
        <f>IF('入力(水力)'!$E$13=J$2,J29*'入力(水力)'!$N$23/1000,0)</f>
        <v>0</v>
      </c>
      <c r="AA43" s="76">
        <f t="shared" si="3"/>
        <v>0</v>
      </c>
      <c r="AB43" s="75">
        <f t="shared" si="4"/>
        <v>0</v>
      </c>
      <c r="AD43" s="74">
        <f t="shared" si="5"/>
        <v>0</v>
      </c>
    </row>
    <row r="44" spans="1:30" x14ac:dyDescent="0.3">
      <c r="A44" s="65" t="s">
        <v>29</v>
      </c>
      <c r="B44" s="107">
        <f>IF('入力(水力)'!$E$13=B$2,B30*'入力(水力)'!$E$15/1000,0)</f>
        <v>0</v>
      </c>
      <c r="C44" s="107">
        <f>IF('入力(水力)'!$E$13=C$2,C30*'入力(水力)'!$E$15/1000,0)</f>
        <v>0</v>
      </c>
      <c r="D44" s="107">
        <f>IF('入力(水力)'!$E$13=D$2,D30*'入力(水力)'!$E$15/1000,0)</f>
        <v>0</v>
      </c>
      <c r="E44" s="107">
        <f>IF('入力(水力)'!$E$13=E$2,E30*'入力(水力)'!$E$15/1000,0)</f>
        <v>0</v>
      </c>
      <c r="F44" s="107">
        <f>IF('入力(水力)'!$E$13=F$2,F30*'入力(水力)'!$E$15/1000,0)</f>
        <v>0</v>
      </c>
      <c r="G44" s="107">
        <f>IF('入力(水力)'!$E$13=G$2,G30*'入力(水力)'!$E$15/1000,0)</f>
        <v>0</v>
      </c>
      <c r="H44" s="107">
        <f>IF('入力(水力)'!$E$13=H$2,H30*'入力(水力)'!$E$15/1000,0)</f>
        <v>0</v>
      </c>
      <c r="I44" s="107">
        <f>IF('入力(水力)'!$E$13=I$2,I30*'入力(水力)'!$E$15/1000,0)</f>
        <v>0</v>
      </c>
      <c r="J44" s="106">
        <f>IF('入力(水力)'!$E$13=J$2,J30*'入力(水力)'!$E$15/1000,0)</f>
        <v>0</v>
      </c>
      <c r="K44" s="105">
        <f t="shared" si="0"/>
        <v>0</v>
      </c>
      <c r="L44" s="104">
        <f t="shared" si="1"/>
        <v>0</v>
      </c>
      <c r="N44" s="74">
        <f t="shared" si="2"/>
        <v>0</v>
      </c>
      <c r="Q44" s="65" t="s">
        <v>29</v>
      </c>
      <c r="R44" s="78">
        <f>IF('入力(水力)'!$E$13=B$2,B30*'入力(水力)'!$O$23/1000,0)</f>
        <v>0</v>
      </c>
      <c r="S44" s="78">
        <f>IF('入力(水力)'!$E$13=C$2,C30*'入力(水力)'!$O$23/1000,0)</f>
        <v>0</v>
      </c>
      <c r="T44" s="78">
        <f>IF('入力(水力)'!$E$13=D$2,D30*'入力(水力)'!$O$23/1000,0)</f>
        <v>0</v>
      </c>
      <c r="U44" s="78">
        <f>IF('入力(水力)'!$E$13=E$2,E30*'入力(水力)'!$O$23/1000,0)</f>
        <v>0</v>
      </c>
      <c r="V44" s="78">
        <f>IF('入力(水力)'!$E$13=F$2,F30*'入力(水力)'!$O$23/1000,0)</f>
        <v>0</v>
      </c>
      <c r="W44" s="78">
        <f>IF('入力(水力)'!$E$13=G$2,G30*'入力(水力)'!$O$23/1000,0)</f>
        <v>0</v>
      </c>
      <c r="X44" s="78">
        <f>IF('入力(水力)'!$E$13=H$2,H30*'入力(水力)'!$O$23/1000,0)</f>
        <v>0</v>
      </c>
      <c r="Y44" s="78">
        <f>IF('入力(水力)'!$E$13=I$2,I30*'入力(水力)'!$O$23/1000,0)</f>
        <v>0</v>
      </c>
      <c r="Z44" s="77">
        <f>IF('入力(水力)'!$E$13=J$2,J30*'入力(水力)'!$O$23/1000,0)</f>
        <v>0</v>
      </c>
      <c r="AA44" s="76">
        <f t="shared" si="3"/>
        <v>0</v>
      </c>
      <c r="AB44" s="75">
        <f t="shared" si="4"/>
        <v>0</v>
      </c>
      <c r="AD44" s="74">
        <f t="shared" si="5"/>
        <v>0</v>
      </c>
    </row>
    <row r="45" spans="1:30" x14ac:dyDescent="0.3">
      <c r="A45" s="65" t="s">
        <v>30</v>
      </c>
      <c r="B45" s="107">
        <f>IF('入力(水力)'!$E$13=B$2,B31*'入力(水力)'!$E$15/1000,0)</f>
        <v>0</v>
      </c>
      <c r="C45" s="107">
        <f>IF('入力(水力)'!$E$13=C$2,C31*'入力(水力)'!$E$15/1000,0)</f>
        <v>0</v>
      </c>
      <c r="D45" s="107">
        <f>IF('入力(水力)'!$E$13=D$2,D31*'入力(水力)'!$E$15/1000,0)</f>
        <v>0</v>
      </c>
      <c r="E45" s="107">
        <f>IF('入力(水力)'!$E$13=E$2,E31*'入力(水力)'!$E$15/1000,0)</f>
        <v>0</v>
      </c>
      <c r="F45" s="107">
        <f>IF('入力(水力)'!$E$13=F$2,F31*'入力(水力)'!$E$15/1000,0)</f>
        <v>0</v>
      </c>
      <c r="G45" s="107">
        <f>IF('入力(水力)'!$E$13=G$2,G31*'入力(水力)'!$E$15/1000,0)</f>
        <v>0</v>
      </c>
      <c r="H45" s="107">
        <f>IF('入力(水力)'!$E$13=H$2,H31*'入力(水力)'!$E$15/1000,0)</f>
        <v>0</v>
      </c>
      <c r="I45" s="107">
        <f>IF('入力(水力)'!$E$13=I$2,I31*'入力(水力)'!$E$15/1000,0)</f>
        <v>0</v>
      </c>
      <c r="J45" s="106">
        <f>IF('入力(水力)'!$E$13=J$2,J31*'入力(水力)'!$E$15/1000,0)</f>
        <v>0</v>
      </c>
      <c r="K45" s="105">
        <f t="shared" si="0"/>
        <v>0</v>
      </c>
      <c r="L45" s="104">
        <f t="shared" si="1"/>
        <v>0</v>
      </c>
      <c r="N45" s="74">
        <f t="shared" si="2"/>
        <v>0</v>
      </c>
      <c r="Q45" s="65" t="s">
        <v>30</v>
      </c>
      <c r="R45" s="78">
        <f>IF('入力(水力)'!$E$13=B$2,B31*'入力(水力)'!$P$23/1000,0)</f>
        <v>0</v>
      </c>
      <c r="S45" s="78">
        <f>IF('入力(水力)'!$E$13=C$2,C31*'入力(水力)'!$P$23/1000,0)</f>
        <v>0</v>
      </c>
      <c r="T45" s="78">
        <f>IF('入力(水力)'!$E$13=D$2,D31*'入力(水力)'!$P$23/1000,0)</f>
        <v>0</v>
      </c>
      <c r="U45" s="78">
        <f>IF('入力(水力)'!$E$13=E$2,E31*'入力(水力)'!$P$23/1000,0)</f>
        <v>0</v>
      </c>
      <c r="V45" s="78">
        <f>IF('入力(水力)'!$E$13=F$2,F31*'入力(水力)'!$P$23/1000,0)</f>
        <v>0</v>
      </c>
      <c r="W45" s="78">
        <f>IF('入力(水力)'!$E$13=G$2,G31*'入力(水力)'!$P$23/1000,0)</f>
        <v>0</v>
      </c>
      <c r="X45" s="78">
        <f>IF('入力(水力)'!$E$13=H$2,H31*'入力(水力)'!$P$23/1000,0)</f>
        <v>0</v>
      </c>
      <c r="Y45" s="78">
        <f>IF('入力(水力)'!$E$13=I$2,I31*'入力(水力)'!$P$23/1000,0)</f>
        <v>0</v>
      </c>
      <c r="Z45" s="77">
        <f>IF('入力(水力)'!$E$13=J$2,J31*'入力(水力)'!$P$23/1000,0)</f>
        <v>0</v>
      </c>
      <c r="AA45" s="76">
        <f t="shared" si="3"/>
        <v>0</v>
      </c>
      <c r="AB45" s="75">
        <f t="shared" si="4"/>
        <v>0</v>
      </c>
      <c r="AD45" s="74">
        <f t="shared" si="5"/>
        <v>0</v>
      </c>
    </row>
    <row r="46" spans="1:30" x14ac:dyDescent="0.3">
      <c r="B46" s="65"/>
      <c r="C46" s="65"/>
      <c r="D46" s="65"/>
      <c r="E46" s="65"/>
      <c r="F46" s="65"/>
      <c r="G46" s="65"/>
      <c r="H46" s="65"/>
      <c r="I46" s="65"/>
      <c r="J46" s="65"/>
      <c r="R46" s="65"/>
      <c r="S46" s="65"/>
      <c r="T46" s="65"/>
      <c r="U46" s="65"/>
      <c r="V46" s="65"/>
      <c r="W46" s="65"/>
      <c r="X46" s="65"/>
      <c r="Y46" s="65"/>
      <c r="Z46" s="65"/>
    </row>
    <row r="47" spans="1:30" x14ac:dyDescent="0.3">
      <c r="A47" s="23" t="s">
        <v>121</v>
      </c>
      <c r="K47" s="72" t="s">
        <v>118</v>
      </c>
      <c r="Q47" s="23" t="s">
        <v>121</v>
      </c>
      <c r="AA47" s="72" t="s">
        <v>118</v>
      </c>
    </row>
    <row r="48" spans="1:30" x14ac:dyDescent="0.3">
      <c r="A48" s="65" t="s">
        <v>80</v>
      </c>
      <c r="B48" s="66">
        <f t="shared" ref="B48:J48" si="6">B4-B34</f>
        <v>4639.9608550782814</v>
      </c>
      <c r="C48" s="66">
        <f t="shared" si="6"/>
        <v>11378.178402927209</v>
      </c>
      <c r="D48" s="66">
        <f t="shared" si="6"/>
        <v>40649.032162255171</v>
      </c>
      <c r="E48" s="66">
        <f t="shared" si="6"/>
        <v>18069.655392354125</v>
      </c>
      <c r="F48" s="66">
        <f t="shared" si="6"/>
        <v>4749.1326810176124</v>
      </c>
      <c r="G48" s="66">
        <f t="shared" si="6"/>
        <v>17870.472150419861</v>
      </c>
      <c r="H48" s="66">
        <f t="shared" si="6"/>
        <v>7496.1343199050543</v>
      </c>
      <c r="I48" s="66">
        <f t="shared" si="6"/>
        <v>3723.3387449392712</v>
      </c>
      <c r="J48" s="71">
        <f t="shared" si="6"/>
        <v>12222.7062183665</v>
      </c>
      <c r="K48" s="70">
        <f t="shared" ref="K48:K59" si="7">SUM($B48:$J48)</f>
        <v>120798.6109272631</v>
      </c>
      <c r="L48" s="56"/>
      <c r="Q48" s="65" t="s">
        <v>80</v>
      </c>
      <c r="R48" s="66">
        <f t="shared" ref="R48:R59" si="8">B4-R34</f>
        <v>4639.9608550782814</v>
      </c>
      <c r="S48" s="66">
        <f t="shared" ref="S48:S59" si="9">C4-S34</f>
        <v>11378.178402927209</v>
      </c>
      <c r="T48" s="66">
        <f t="shared" ref="T48:T59" si="10">D4-T34</f>
        <v>40649.032162255171</v>
      </c>
      <c r="U48" s="66">
        <f t="shared" ref="U48:U59" si="11">E4-U34</f>
        <v>18069.655392354125</v>
      </c>
      <c r="V48" s="66">
        <f t="shared" ref="V48:V59" si="12">F4-V34</f>
        <v>4749.1326810176124</v>
      </c>
      <c r="W48" s="66">
        <f t="shared" ref="W48:W59" si="13">G4-W34</f>
        <v>17870.472150419861</v>
      </c>
      <c r="X48" s="66">
        <f t="shared" ref="X48:X59" si="14">H4-X34</f>
        <v>7496.1343199050543</v>
      </c>
      <c r="Y48" s="66">
        <f t="shared" ref="Y48:Y59" si="15">I4-Y34</f>
        <v>3723.3387449392712</v>
      </c>
      <c r="Z48" s="71">
        <f t="shared" ref="Z48:Z59" si="16">J4-Z34</f>
        <v>12222.7062183665</v>
      </c>
      <c r="AA48" s="70">
        <f t="shared" ref="AA48:AA59" si="17">SUM($R48:$Z48)</f>
        <v>120798.6109272631</v>
      </c>
      <c r="AB48" s="56"/>
    </row>
    <row r="49" spans="1:31" x14ac:dyDescent="0.3">
      <c r="A49" s="65" t="s">
        <v>20</v>
      </c>
      <c r="B49" s="66">
        <f t="shared" ref="B49:J49" si="18">B5-B35</f>
        <v>4216.3280810919305</v>
      </c>
      <c r="C49" s="66">
        <f t="shared" si="18"/>
        <v>10573.997142593298</v>
      </c>
      <c r="D49" s="66">
        <f t="shared" si="18"/>
        <v>38782.635239671879</v>
      </c>
      <c r="E49" s="66">
        <f t="shared" si="18"/>
        <v>18255.239577464792</v>
      </c>
      <c r="F49" s="66">
        <f t="shared" si="18"/>
        <v>4426.4278669275927</v>
      </c>
      <c r="G49" s="66">
        <f t="shared" si="18"/>
        <v>18052.312311062429</v>
      </c>
      <c r="H49" s="66">
        <f t="shared" si="18"/>
        <v>7408.7322643351426</v>
      </c>
      <c r="I49" s="66">
        <f t="shared" si="18"/>
        <v>3712.5136032388664</v>
      </c>
      <c r="J49" s="71">
        <f t="shared" si="18"/>
        <v>12406.438810924788</v>
      </c>
      <c r="K49" s="70">
        <f t="shared" si="7"/>
        <v>117834.62489731071</v>
      </c>
      <c r="L49" s="56"/>
      <c r="Q49" s="65" t="s">
        <v>20</v>
      </c>
      <c r="R49" s="66">
        <f t="shared" si="8"/>
        <v>4216.3280810919305</v>
      </c>
      <c r="S49" s="66">
        <f t="shared" si="9"/>
        <v>10573.997142593298</v>
      </c>
      <c r="T49" s="66">
        <f t="shared" si="10"/>
        <v>38782.635239671879</v>
      </c>
      <c r="U49" s="66">
        <f t="shared" si="11"/>
        <v>18255.239577464792</v>
      </c>
      <c r="V49" s="66">
        <f t="shared" si="12"/>
        <v>4426.4278669275927</v>
      </c>
      <c r="W49" s="66">
        <f t="shared" si="13"/>
        <v>18052.312311062429</v>
      </c>
      <c r="X49" s="66">
        <f t="shared" si="14"/>
        <v>7408.7322643351426</v>
      </c>
      <c r="Y49" s="66">
        <f t="shared" si="15"/>
        <v>3712.5136032388664</v>
      </c>
      <c r="Z49" s="71">
        <f t="shared" si="16"/>
        <v>12406.438810924788</v>
      </c>
      <c r="AA49" s="70">
        <f t="shared" si="17"/>
        <v>117834.62489731071</v>
      </c>
      <c r="AB49" s="56"/>
    </row>
    <row r="50" spans="1:31" x14ac:dyDescent="0.3">
      <c r="A50" s="65" t="s">
        <v>21</v>
      </c>
      <c r="B50" s="66">
        <f t="shared" ref="B50:J50" si="19">B6-B36</f>
        <v>4192.7984825371332</v>
      </c>
      <c r="C50" s="66">
        <f t="shared" si="19"/>
        <v>11446.449712065023</v>
      </c>
      <c r="D50" s="66">
        <f t="shared" si="19"/>
        <v>44295.17134657094</v>
      </c>
      <c r="E50" s="66">
        <f t="shared" si="19"/>
        <v>19974.292555331991</v>
      </c>
      <c r="F50" s="66">
        <f t="shared" si="19"/>
        <v>4889.1704305283765</v>
      </c>
      <c r="G50" s="66">
        <f t="shared" si="19"/>
        <v>20675.943238408181</v>
      </c>
      <c r="H50" s="66">
        <f t="shared" si="19"/>
        <v>8131.3927713746998</v>
      </c>
      <c r="I50" s="66">
        <f t="shared" si="19"/>
        <v>4242.8755465587046</v>
      </c>
      <c r="J50" s="71">
        <f t="shared" si="19"/>
        <v>14114.117644765171</v>
      </c>
      <c r="K50" s="70">
        <f t="shared" si="7"/>
        <v>131962.21172814022</v>
      </c>
      <c r="L50" s="56"/>
      <c r="Q50" s="65" t="s">
        <v>21</v>
      </c>
      <c r="R50" s="66">
        <f t="shared" si="8"/>
        <v>4192.7984825371332</v>
      </c>
      <c r="S50" s="66">
        <f t="shared" si="9"/>
        <v>11446.449712065023</v>
      </c>
      <c r="T50" s="66">
        <f t="shared" si="10"/>
        <v>44295.17134657094</v>
      </c>
      <c r="U50" s="66">
        <f t="shared" si="11"/>
        <v>19974.292555331991</v>
      </c>
      <c r="V50" s="66">
        <f t="shared" si="12"/>
        <v>4889.1704305283765</v>
      </c>
      <c r="W50" s="66">
        <f t="shared" si="13"/>
        <v>20675.943238408181</v>
      </c>
      <c r="X50" s="66">
        <f t="shared" si="14"/>
        <v>8131.3927713746998</v>
      </c>
      <c r="Y50" s="66">
        <f t="shared" si="15"/>
        <v>4242.8755465587046</v>
      </c>
      <c r="Z50" s="71">
        <f t="shared" si="16"/>
        <v>14114.117644765171</v>
      </c>
      <c r="AA50" s="70">
        <f t="shared" si="17"/>
        <v>131962.21172814022</v>
      </c>
      <c r="AB50" s="56"/>
    </row>
    <row r="51" spans="1:31" x14ac:dyDescent="0.3">
      <c r="A51" s="65" t="s">
        <v>22</v>
      </c>
      <c r="B51" s="66">
        <f t="shared" ref="B51:J51" si="20">B7-B37</f>
        <v>4765.1626435952894</v>
      </c>
      <c r="C51" s="66">
        <f t="shared" si="20"/>
        <v>13682.240575341833</v>
      </c>
      <c r="D51" s="66">
        <f t="shared" si="20"/>
        <v>56675.040812503488</v>
      </c>
      <c r="E51" s="66">
        <f t="shared" si="20"/>
        <v>24271.940000000002</v>
      </c>
      <c r="F51" s="66">
        <f t="shared" si="20"/>
        <v>5917.5789999999997</v>
      </c>
      <c r="G51" s="66">
        <f t="shared" si="20"/>
        <v>26635.039999999997</v>
      </c>
      <c r="H51" s="66">
        <f t="shared" si="20"/>
        <v>10341.645999999999</v>
      </c>
      <c r="I51" s="66">
        <f t="shared" si="20"/>
        <v>5346.89</v>
      </c>
      <c r="J51" s="71">
        <f t="shared" si="20"/>
        <v>18071.769900000003</v>
      </c>
      <c r="K51" s="70">
        <f t="shared" si="7"/>
        <v>165707.30893144064</v>
      </c>
      <c r="L51" s="56"/>
      <c r="Q51" s="65" t="s">
        <v>22</v>
      </c>
      <c r="R51" s="66">
        <f t="shared" si="8"/>
        <v>4765.1626435952894</v>
      </c>
      <c r="S51" s="66">
        <f t="shared" si="9"/>
        <v>13682.240575341833</v>
      </c>
      <c r="T51" s="66">
        <f t="shared" si="10"/>
        <v>56675.040812503488</v>
      </c>
      <c r="U51" s="66">
        <f t="shared" si="11"/>
        <v>24271.940000000002</v>
      </c>
      <c r="V51" s="66">
        <f t="shared" si="12"/>
        <v>5917.5789999999997</v>
      </c>
      <c r="W51" s="66">
        <f t="shared" si="13"/>
        <v>26635.039999999997</v>
      </c>
      <c r="X51" s="66">
        <f t="shared" si="14"/>
        <v>10341.645999999999</v>
      </c>
      <c r="Y51" s="66">
        <f t="shared" si="15"/>
        <v>5346.89</v>
      </c>
      <c r="Z51" s="71">
        <f t="shared" si="16"/>
        <v>18071.769900000003</v>
      </c>
      <c r="AA51" s="70">
        <f t="shared" si="17"/>
        <v>165707.30893144064</v>
      </c>
      <c r="AB51" s="56"/>
    </row>
    <row r="52" spans="1:31" x14ac:dyDescent="0.3">
      <c r="A52" s="65" t="s">
        <v>23</v>
      </c>
      <c r="B52" s="66">
        <f t="shared" ref="B52:J52" si="21">B8-B38</f>
        <v>4894.5600000000004</v>
      </c>
      <c r="C52" s="66">
        <f t="shared" si="21"/>
        <v>14053.263000000001</v>
      </c>
      <c r="D52" s="66">
        <f t="shared" si="21"/>
        <v>56672.829999999994</v>
      </c>
      <c r="E52" s="66">
        <f t="shared" si="21"/>
        <v>24271.940000000002</v>
      </c>
      <c r="F52" s="66">
        <f t="shared" si="21"/>
        <v>5917.5789999999997</v>
      </c>
      <c r="G52" s="66">
        <f t="shared" si="21"/>
        <v>26635.039999999997</v>
      </c>
      <c r="H52" s="66">
        <f t="shared" si="21"/>
        <v>10341.645999999999</v>
      </c>
      <c r="I52" s="66">
        <f t="shared" si="21"/>
        <v>5346.89</v>
      </c>
      <c r="J52" s="71">
        <f t="shared" si="21"/>
        <v>18071.769900000003</v>
      </c>
      <c r="K52" s="70">
        <f t="shared" si="7"/>
        <v>166205.51790000004</v>
      </c>
      <c r="L52" s="56"/>
      <c r="Q52" s="65" t="s">
        <v>23</v>
      </c>
      <c r="R52" s="66">
        <f t="shared" si="8"/>
        <v>4894.5600000000004</v>
      </c>
      <c r="S52" s="66">
        <f t="shared" si="9"/>
        <v>14053.263000000001</v>
      </c>
      <c r="T52" s="66">
        <f t="shared" si="10"/>
        <v>56672.829999999994</v>
      </c>
      <c r="U52" s="66">
        <f t="shared" si="11"/>
        <v>24271.940000000002</v>
      </c>
      <c r="V52" s="66">
        <f t="shared" si="12"/>
        <v>5917.5789999999997</v>
      </c>
      <c r="W52" s="66">
        <f t="shared" si="13"/>
        <v>26635.039999999997</v>
      </c>
      <c r="X52" s="66">
        <f t="shared" si="14"/>
        <v>10341.645999999999</v>
      </c>
      <c r="Y52" s="66">
        <f t="shared" si="15"/>
        <v>5346.89</v>
      </c>
      <c r="Z52" s="71">
        <f t="shared" si="16"/>
        <v>18071.769900000003</v>
      </c>
      <c r="AA52" s="70">
        <f t="shared" si="17"/>
        <v>166205.51790000004</v>
      </c>
      <c r="AB52" s="56"/>
    </row>
    <row r="53" spans="1:31" x14ac:dyDescent="0.3">
      <c r="A53" s="65" t="s">
        <v>24</v>
      </c>
      <c r="B53" s="66">
        <f t="shared" ref="B53:J53" si="22">B9-B39</f>
        <v>4588.7162484979572</v>
      </c>
      <c r="C53" s="66">
        <f t="shared" si="22"/>
        <v>12644.235524114767</v>
      </c>
      <c r="D53" s="66">
        <f t="shared" si="22"/>
        <v>48137.484915124347</v>
      </c>
      <c r="E53" s="66">
        <f t="shared" si="22"/>
        <v>22875.210080482895</v>
      </c>
      <c r="F53" s="66">
        <f t="shared" si="22"/>
        <v>5272.0180931129926</v>
      </c>
      <c r="G53" s="66">
        <f t="shared" si="22"/>
        <v>22759.882084702447</v>
      </c>
      <c r="H53" s="66">
        <f t="shared" si="22"/>
        <v>9237.6102493467715</v>
      </c>
      <c r="I53" s="66">
        <f t="shared" si="22"/>
        <v>4675.8212145748994</v>
      </c>
      <c r="J53" s="71">
        <f t="shared" si="22"/>
        <v>15583.464370914815</v>
      </c>
      <c r="K53" s="70">
        <f t="shared" si="7"/>
        <v>145774.4427808719</v>
      </c>
      <c r="L53" s="56"/>
      <c r="Q53" s="65" t="s">
        <v>24</v>
      </c>
      <c r="R53" s="66">
        <f t="shared" si="8"/>
        <v>4588.7162484979572</v>
      </c>
      <c r="S53" s="66">
        <f t="shared" si="9"/>
        <v>12644.235524114767</v>
      </c>
      <c r="T53" s="66">
        <f t="shared" si="10"/>
        <v>48137.484915124347</v>
      </c>
      <c r="U53" s="66">
        <f t="shared" si="11"/>
        <v>22875.210080482895</v>
      </c>
      <c r="V53" s="66">
        <f t="shared" si="12"/>
        <v>5272.0180931129926</v>
      </c>
      <c r="W53" s="66">
        <f t="shared" si="13"/>
        <v>22759.882084702447</v>
      </c>
      <c r="X53" s="66">
        <f t="shared" si="14"/>
        <v>9237.6102493467715</v>
      </c>
      <c r="Y53" s="66">
        <f t="shared" si="15"/>
        <v>4675.8212145748994</v>
      </c>
      <c r="Z53" s="71">
        <f t="shared" si="16"/>
        <v>15583.464370914815</v>
      </c>
      <c r="AA53" s="70">
        <f t="shared" si="17"/>
        <v>145774.4427808719</v>
      </c>
      <c r="AB53" s="56"/>
    </row>
    <row r="54" spans="1:31" x14ac:dyDescent="0.3">
      <c r="A54" s="65" t="s">
        <v>25</v>
      </c>
      <c r="B54" s="66">
        <f t="shared" ref="B54:J54" si="23">B10-B40</f>
        <v>4615.2512765957445</v>
      </c>
      <c r="C54" s="66">
        <f t="shared" si="23"/>
        <v>11195.532764079036</v>
      </c>
      <c r="D54" s="66">
        <f t="shared" si="23"/>
        <v>40635.747287234241</v>
      </c>
      <c r="E54" s="66">
        <f t="shared" si="23"/>
        <v>19378.481750503019</v>
      </c>
      <c r="F54" s="66">
        <f t="shared" si="23"/>
        <v>4596.9151272015652</v>
      </c>
      <c r="G54" s="66">
        <f t="shared" si="23"/>
        <v>18578.398123402701</v>
      </c>
      <c r="H54" s="66">
        <f t="shared" si="23"/>
        <v>7735.0783993453351</v>
      </c>
      <c r="I54" s="66">
        <f t="shared" si="23"/>
        <v>3918.1612955465584</v>
      </c>
      <c r="J54" s="71">
        <f t="shared" si="23"/>
        <v>13284.648879881275</v>
      </c>
      <c r="K54" s="70">
        <f t="shared" si="7"/>
        <v>123938.21490378947</v>
      </c>
      <c r="L54" s="56"/>
      <c r="Q54" s="65" t="s">
        <v>25</v>
      </c>
      <c r="R54" s="66">
        <f t="shared" si="8"/>
        <v>4615.2512765957445</v>
      </c>
      <c r="S54" s="66">
        <f t="shared" si="9"/>
        <v>11195.532764079036</v>
      </c>
      <c r="T54" s="66">
        <f t="shared" si="10"/>
        <v>40635.747287234241</v>
      </c>
      <c r="U54" s="66">
        <f t="shared" si="11"/>
        <v>19378.481750503019</v>
      </c>
      <c r="V54" s="66">
        <f t="shared" si="12"/>
        <v>4596.9151272015652</v>
      </c>
      <c r="W54" s="66">
        <f t="shared" si="13"/>
        <v>18578.398123402701</v>
      </c>
      <c r="X54" s="66">
        <f t="shared" si="14"/>
        <v>7735.0783993453351</v>
      </c>
      <c r="Y54" s="66">
        <f t="shared" si="15"/>
        <v>3918.1612955465584</v>
      </c>
      <c r="Z54" s="71">
        <f t="shared" si="16"/>
        <v>13284.648879881275</v>
      </c>
      <c r="AA54" s="70">
        <f t="shared" si="17"/>
        <v>123938.21490378947</v>
      </c>
      <c r="AB54" s="56"/>
    </row>
    <row r="55" spans="1:31" x14ac:dyDescent="0.3">
      <c r="A55" s="65" t="s">
        <v>26</v>
      </c>
      <c r="B55" s="66">
        <f t="shared" ref="B55:J55" si="24">B11-B41</f>
        <v>5284.8298554797275</v>
      </c>
      <c r="C55" s="66">
        <f t="shared" si="24"/>
        <v>12550.708024273694</v>
      </c>
      <c r="D55" s="66">
        <f t="shared" si="24"/>
        <v>42312.713254161943</v>
      </c>
      <c r="E55" s="66">
        <f t="shared" si="24"/>
        <v>19007.32338028169</v>
      </c>
      <c r="F55" s="66">
        <f t="shared" si="24"/>
        <v>5035.3080821917811</v>
      </c>
      <c r="G55" s="66">
        <f t="shared" si="24"/>
        <v>18879.855502008035</v>
      </c>
      <c r="H55" s="66">
        <f t="shared" si="24"/>
        <v>8454.9612534336393</v>
      </c>
      <c r="I55" s="66">
        <f t="shared" si="24"/>
        <v>4004.7524291497975</v>
      </c>
      <c r="J55" s="71">
        <f t="shared" si="24"/>
        <v>13583.791658250881</v>
      </c>
      <c r="K55" s="70">
        <f t="shared" si="7"/>
        <v>129114.24343923118</v>
      </c>
      <c r="L55" s="56"/>
      <c r="Q55" s="65" t="s">
        <v>26</v>
      </c>
      <c r="R55" s="66">
        <f t="shared" si="8"/>
        <v>5284.8298554797275</v>
      </c>
      <c r="S55" s="66">
        <f t="shared" si="9"/>
        <v>12550.708024273694</v>
      </c>
      <c r="T55" s="66">
        <f t="shared" si="10"/>
        <v>42312.713254161943</v>
      </c>
      <c r="U55" s="66">
        <f t="shared" si="11"/>
        <v>19007.32338028169</v>
      </c>
      <c r="V55" s="66">
        <f t="shared" si="12"/>
        <v>5035.3080821917811</v>
      </c>
      <c r="W55" s="66">
        <f t="shared" si="13"/>
        <v>18879.855502008035</v>
      </c>
      <c r="X55" s="66">
        <f t="shared" si="14"/>
        <v>8454.9612534336393</v>
      </c>
      <c r="Y55" s="66">
        <f t="shared" si="15"/>
        <v>4004.7524291497975</v>
      </c>
      <c r="Z55" s="71">
        <f t="shared" si="16"/>
        <v>13583.791658250881</v>
      </c>
      <c r="AA55" s="70">
        <f t="shared" si="17"/>
        <v>129114.24343923118</v>
      </c>
      <c r="AB55" s="56"/>
    </row>
    <row r="56" spans="1:31" x14ac:dyDescent="0.3">
      <c r="A56" s="65" t="s">
        <v>27</v>
      </c>
      <c r="B56" s="66">
        <f t="shared" ref="B56:J56" si="25">B12-B42</f>
        <v>5684.9230309112809</v>
      </c>
      <c r="C56" s="66">
        <f t="shared" si="25"/>
        <v>14058.731959199378</v>
      </c>
      <c r="D56" s="66">
        <f t="shared" si="25"/>
        <v>46734.81771648593</v>
      </c>
      <c r="E56" s="66">
        <f t="shared" si="25"/>
        <v>21556.606659959758</v>
      </c>
      <c r="F56" s="66">
        <f t="shared" si="25"/>
        <v>5759.9874363992167</v>
      </c>
      <c r="G56" s="66">
        <f t="shared" si="25"/>
        <v>23011.743055859803</v>
      </c>
      <c r="H56" s="66">
        <f t="shared" si="25"/>
        <v>10164.761149146734</v>
      </c>
      <c r="I56" s="66">
        <f t="shared" si="25"/>
        <v>4989.7103238866403</v>
      </c>
      <c r="J56" s="71">
        <f t="shared" si="25"/>
        <v>17070.940362902889</v>
      </c>
      <c r="K56" s="70">
        <f t="shared" si="7"/>
        <v>149032.22169475161</v>
      </c>
      <c r="L56" s="56"/>
      <c r="Q56" s="65" t="s">
        <v>27</v>
      </c>
      <c r="R56" s="66">
        <f t="shared" si="8"/>
        <v>5684.9230309112809</v>
      </c>
      <c r="S56" s="66">
        <f t="shared" si="9"/>
        <v>14058.731959199378</v>
      </c>
      <c r="T56" s="66">
        <f t="shared" si="10"/>
        <v>46734.81771648593</v>
      </c>
      <c r="U56" s="66">
        <f t="shared" si="11"/>
        <v>21556.606659959758</v>
      </c>
      <c r="V56" s="66">
        <f t="shared" si="12"/>
        <v>5759.9874363992167</v>
      </c>
      <c r="W56" s="66">
        <f t="shared" si="13"/>
        <v>23011.743055859803</v>
      </c>
      <c r="X56" s="66">
        <f t="shared" si="14"/>
        <v>10164.761149146734</v>
      </c>
      <c r="Y56" s="66">
        <f t="shared" si="15"/>
        <v>4989.7103238866403</v>
      </c>
      <c r="Z56" s="71">
        <f t="shared" si="16"/>
        <v>17070.940362902889</v>
      </c>
      <c r="AA56" s="70">
        <f t="shared" si="17"/>
        <v>149032.22169475161</v>
      </c>
      <c r="AB56" s="56"/>
    </row>
    <row r="57" spans="1:31" x14ac:dyDescent="0.3">
      <c r="A57" s="65" t="s">
        <v>28</v>
      </c>
      <c r="B57" s="66">
        <f t="shared" ref="B57:J57" si="26">B13-B43</f>
        <v>5862.62</v>
      </c>
      <c r="C57" s="66">
        <f t="shared" si="26"/>
        <v>14738.267000000002</v>
      </c>
      <c r="D57" s="66">
        <f t="shared" si="26"/>
        <v>50201.429105876006</v>
      </c>
      <c r="E57" s="66">
        <f t="shared" si="26"/>
        <v>22875.210080482895</v>
      </c>
      <c r="F57" s="66">
        <f t="shared" si="26"/>
        <v>6222.74</v>
      </c>
      <c r="G57" s="66">
        <f t="shared" si="26"/>
        <v>24456.777006206645</v>
      </c>
      <c r="H57" s="66">
        <f t="shared" si="26"/>
        <v>10272.556651429446</v>
      </c>
      <c r="I57" s="66">
        <f t="shared" si="26"/>
        <v>4989.7103238866403</v>
      </c>
      <c r="J57" s="71">
        <f t="shared" si="26"/>
        <v>17273.427364336127</v>
      </c>
      <c r="K57" s="70">
        <f t="shared" si="7"/>
        <v>156892.73753221772</v>
      </c>
      <c r="L57" s="56"/>
      <c r="Q57" s="65" t="s">
        <v>28</v>
      </c>
      <c r="R57" s="66">
        <f t="shared" si="8"/>
        <v>5862.62</v>
      </c>
      <c r="S57" s="66">
        <f t="shared" si="9"/>
        <v>14738.267000000002</v>
      </c>
      <c r="T57" s="66">
        <f t="shared" si="10"/>
        <v>50201.429105876006</v>
      </c>
      <c r="U57" s="66">
        <f t="shared" si="11"/>
        <v>22875.210080482895</v>
      </c>
      <c r="V57" s="66">
        <f t="shared" si="12"/>
        <v>6222.74</v>
      </c>
      <c r="W57" s="66">
        <f t="shared" si="13"/>
        <v>24456.777006206645</v>
      </c>
      <c r="X57" s="66">
        <f t="shared" si="14"/>
        <v>10272.556651429446</v>
      </c>
      <c r="Y57" s="66">
        <f t="shared" si="15"/>
        <v>4989.7103238866403</v>
      </c>
      <c r="Z57" s="71">
        <f t="shared" si="16"/>
        <v>17273.427364336127</v>
      </c>
      <c r="AA57" s="70">
        <f t="shared" si="17"/>
        <v>156892.73753221772</v>
      </c>
      <c r="AB57" s="56"/>
    </row>
    <row r="58" spans="1:31" x14ac:dyDescent="0.3">
      <c r="A58" s="65" t="s">
        <v>29</v>
      </c>
      <c r="B58" s="66">
        <f t="shared" ref="B58:J58" si="27">B14-B44</f>
        <v>5815.5508028904051</v>
      </c>
      <c r="C58" s="66">
        <f t="shared" si="27"/>
        <v>14503.43417394682</v>
      </c>
      <c r="D58" s="66">
        <f t="shared" si="27"/>
        <v>50203.437936236303</v>
      </c>
      <c r="E58" s="66">
        <f t="shared" si="27"/>
        <v>22875.210080482895</v>
      </c>
      <c r="F58" s="66">
        <f t="shared" si="27"/>
        <v>6222.74</v>
      </c>
      <c r="G58" s="66">
        <f t="shared" si="27"/>
        <v>24456.777006206645</v>
      </c>
      <c r="H58" s="66">
        <f t="shared" si="27"/>
        <v>10272.556651429446</v>
      </c>
      <c r="I58" s="66">
        <f t="shared" si="27"/>
        <v>4989.7103238866403</v>
      </c>
      <c r="J58" s="71">
        <f t="shared" si="27"/>
        <v>17273.427364336127</v>
      </c>
      <c r="K58" s="70">
        <f t="shared" si="7"/>
        <v>156612.84433941529</v>
      </c>
      <c r="L58" s="56"/>
      <c r="Q58" s="65" t="s">
        <v>29</v>
      </c>
      <c r="R58" s="66">
        <f t="shared" si="8"/>
        <v>5815.5508028904051</v>
      </c>
      <c r="S58" s="66">
        <f t="shared" si="9"/>
        <v>14503.43417394682</v>
      </c>
      <c r="T58" s="66">
        <f t="shared" si="10"/>
        <v>50203.437936236303</v>
      </c>
      <c r="U58" s="66">
        <f t="shared" si="11"/>
        <v>22875.210080482895</v>
      </c>
      <c r="V58" s="66">
        <f t="shared" si="12"/>
        <v>6222.74</v>
      </c>
      <c r="W58" s="66">
        <f t="shared" si="13"/>
        <v>24456.777006206645</v>
      </c>
      <c r="X58" s="66">
        <f t="shared" si="14"/>
        <v>10272.556651429446</v>
      </c>
      <c r="Y58" s="66">
        <f t="shared" si="15"/>
        <v>4989.7103238866403</v>
      </c>
      <c r="Z58" s="71">
        <f t="shared" si="16"/>
        <v>17273.427364336127</v>
      </c>
      <c r="AA58" s="70">
        <f t="shared" si="17"/>
        <v>156612.84433941529</v>
      </c>
      <c r="AB58" s="56"/>
    </row>
    <row r="59" spans="1:31" x14ac:dyDescent="0.3">
      <c r="A59" s="65" t="s">
        <v>30</v>
      </c>
      <c r="B59" s="66">
        <f t="shared" ref="B59:J59" si="28">B15-B45</f>
        <v>5309.5394339622644</v>
      </c>
      <c r="C59" s="66">
        <f t="shared" si="28"/>
        <v>13177.097172517664</v>
      </c>
      <c r="D59" s="66">
        <f t="shared" si="28"/>
        <v>45726.831089897882</v>
      </c>
      <c r="E59" s="66">
        <f t="shared" si="28"/>
        <v>20257.547364185113</v>
      </c>
      <c r="F59" s="66">
        <f t="shared" si="28"/>
        <v>5558.9396673189822</v>
      </c>
      <c r="G59" s="66">
        <f t="shared" si="28"/>
        <v>20907.389806498722</v>
      </c>
      <c r="H59" s="66">
        <f t="shared" si="28"/>
        <v>9027.7665258946599</v>
      </c>
      <c r="I59" s="66">
        <f t="shared" si="28"/>
        <v>4372.7572469635625</v>
      </c>
      <c r="J59" s="71">
        <f t="shared" si="28"/>
        <v>14623.198787667821</v>
      </c>
      <c r="K59" s="70">
        <f t="shared" si="7"/>
        <v>138961.06709490667</v>
      </c>
      <c r="L59" s="56"/>
      <c r="Q59" s="65" t="s">
        <v>30</v>
      </c>
      <c r="R59" s="66">
        <f t="shared" si="8"/>
        <v>5309.5394339622644</v>
      </c>
      <c r="S59" s="66">
        <f t="shared" si="9"/>
        <v>13177.097172517664</v>
      </c>
      <c r="T59" s="66">
        <f t="shared" si="10"/>
        <v>45726.831089897882</v>
      </c>
      <c r="U59" s="66">
        <f t="shared" si="11"/>
        <v>20257.547364185113</v>
      </c>
      <c r="V59" s="66">
        <f t="shared" si="12"/>
        <v>5558.9396673189822</v>
      </c>
      <c r="W59" s="66">
        <f t="shared" si="13"/>
        <v>20907.389806498722</v>
      </c>
      <c r="X59" s="66">
        <f t="shared" si="14"/>
        <v>9027.7665258946599</v>
      </c>
      <c r="Y59" s="66">
        <f t="shared" si="15"/>
        <v>4372.7572469635625</v>
      </c>
      <c r="Z59" s="71">
        <f t="shared" si="16"/>
        <v>14623.198787667821</v>
      </c>
      <c r="AA59" s="70">
        <f t="shared" si="17"/>
        <v>138961.06709490667</v>
      </c>
      <c r="AB59" s="56"/>
    </row>
    <row r="60" spans="1:31" x14ac:dyDescent="0.3">
      <c r="K60" s="103"/>
      <c r="AA60" s="103"/>
    </row>
    <row r="61" spans="1:31" x14ac:dyDescent="0.3">
      <c r="A61" s="48" t="s">
        <v>120</v>
      </c>
      <c r="B61" s="93">
        <f>$B$17-MIN($K$34:$K$45)</f>
        <v>168597.43031379589</v>
      </c>
      <c r="C61" s="68"/>
      <c r="D61" s="68"/>
      <c r="E61" s="68"/>
      <c r="F61" s="68"/>
      <c r="G61" s="68"/>
      <c r="H61" s="68"/>
      <c r="I61" s="68"/>
      <c r="J61" s="68"/>
      <c r="L61" s="56"/>
      <c r="M61" s="56"/>
      <c r="O61" s="63"/>
      <c r="Q61" s="48" t="s">
        <v>120</v>
      </c>
      <c r="R61" s="93">
        <f>$B$17-MIN($AA$34:$AA$45)</f>
        <v>168597.43031379589</v>
      </c>
      <c r="S61" s="68"/>
      <c r="T61" s="68"/>
      <c r="U61" s="68"/>
      <c r="V61" s="68"/>
      <c r="W61" s="68"/>
      <c r="X61" s="68"/>
      <c r="Y61" s="68"/>
      <c r="Z61" s="68"/>
      <c r="AB61" s="56"/>
      <c r="AC61" s="56"/>
      <c r="AE61" s="63"/>
    </row>
    <row r="63" spans="1:31" x14ac:dyDescent="0.3">
      <c r="A63" s="23" t="s">
        <v>119</v>
      </c>
      <c r="B63" s="67" t="s">
        <v>118</v>
      </c>
      <c r="Q63" s="23" t="s">
        <v>119</v>
      </c>
      <c r="R63" s="67" t="s">
        <v>118</v>
      </c>
    </row>
    <row r="64" spans="1:31" x14ac:dyDescent="0.3">
      <c r="A64" s="65" t="s">
        <v>80</v>
      </c>
      <c r="B64" s="64">
        <f t="shared" ref="B64:B75" si="29">$B$61-K48</f>
        <v>47798.819386532792</v>
      </c>
      <c r="L64" s="56"/>
      <c r="M64" s="56"/>
      <c r="O64" s="63"/>
      <c r="Q64" s="65" t="s">
        <v>80</v>
      </c>
      <c r="R64" s="64">
        <f t="shared" ref="R64:R75" si="30">$R$61-AA48</f>
        <v>47798.819386532792</v>
      </c>
      <c r="AB64" s="56"/>
      <c r="AC64" s="56"/>
      <c r="AE64" s="63"/>
    </row>
    <row r="65" spans="1:31" x14ac:dyDescent="0.3">
      <c r="A65" s="65" t="s">
        <v>20</v>
      </c>
      <c r="B65" s="66">
        <f t="shared" si="29"/>
        <v>50762.805416485178</v>
      </c>
      <c r="L65" s="56"/>
      <c r="M65" s="56"/>
      <c r="O65" s="63"/>
      <c r="Q65" s="65" t="s">
        <v>20</v>
      </c>
      <c r="R65" s="64">
        <f t="shared" si="30"/>
        <v>50762.805416485178</v>
      </c>
      <c r="AB65" s="56"/>
      <c r="AC65" s="56"/>
      <c r="AE65" s="63"/>
    </row>
    <row r="66" spans="1:31" x14ac:dyDescent="0.3">
      <c r="A66" s="65" t="s">
        <v>21</v>
      </c>
      <c r="B66" s="66">
        <f t="shared" si="29"/>
        <v>36635.218585655675</v>
      </c>
      <c r="L66" s="56"/>
      <c r="M66" s="56"/>
      <c r="O66" s="63"/>
      <c r="Q66" s="65" t="s">
        <v>21</v>
      </c>
      <c r="R66" s="64">
        <f t="shared" si="30"/>
        <v>36635.218585655675</v>
      </c>
      <c r="AB66" s="56"/>
      <c r="AC66" s="56"/>
      <c r="AE66" s="63"/>
    </row>
    <row r="67" spans="1:31" x14ac:dyDescent="0.3">
      <c r="A67" s="65" t="s">
        <v>22</v>
      </c>
      <c r="B67" s="66">
        <f t="shared" si="29"/>
        <v>2890.1213823552534</v>
      </c>
      <c r="L67" s="56"/>
      <c r="M67" s="56"/>
      <c r="O67" s="63"/>
      <c r="Q67" s="65" t="s">
        <v>22</v>
      </c>
      <c r="R67" s="64">
        <f t="shared" si="30"/>
        <v>2890.1213823552534</v>
      </c>
      <c r="AB67" s="56"/>
      <c r="AC67" s="56"/>
      <c r="AE67" s="63"/>
    </row>
    <row r="68" spans="1:31" x14ac:dyDescent="0.3">
      <c r="A68" s="65" t="s">
        <v>23</v>
      </c>
      <c r="B68" s="66">
        <f t="shared" si="29"/>
        <v>2391.912413795857</v>
      </c>
      <c r="L68" s="56"/>
      <c r="M68" s="56"/>
      <c r="O68" s="63"/>
      <c r="Q68" s="65" t="s">
        <v>23</v>
      </c>
      <c r="R68" s="64">
        <f t="shared" si="30"/>
        <v>2391.912413795857</v>
      </c>
      <c r="AB68" s="56"/>
      <c r="AC68" s="56"/>
      <c r="AE68" s="63"/>
    </row>
    <row r="69" spans="1:31" x14ac:dyDescent="0.3">
      <c r="A69" s="65" t="s">
        <v>24</v>
      </c>
      <c r="B69" s="66">
        <f t="shared" si="29"/>
        <v>22822.987532923988</v>
      </c>
      <c r="L69" s="56"/>
      <c r="M69" s="56"/>
      <c r="O69" s="63"/>
      <c r="Q69" s="65" t="s">
        <v>24</v>
      </c>
      <c r="R69" s="64">
        <f t="shared" si="30"/>
        <v>22822.987532923988</v>
      </c>
      <c r="AB69" s="56"/>
      <c r="AC69" s="56"/>
      <c r="AE69" s="63"/>
    </row>
    <row r="70" spans="1:31" x14ac:dyDescent="0.3">
      <c r="A70" s="65" t="s">
        <v>25</v>
      </c>
      <c r="B70" s="66">
        <f t="shared" si="29"/>
        <v>44659.215410006422</v>
      </c>
      <c r="L70" s="56"/>
      <c r="M70" s="56"/>
      <c r="O70" s="63"/>
      <c r="Q70" s="65" t="s">
        <v>25</v>
      </c>
      <c r="R70" s="64">
        <f t="shared" si="30"/>
        <v>44659.215410006422</v>
      </c>
      <c r="AB70" s="56"/>
      <c r="AC70" s="56"/>
      <c r="AE70" s="63"/>
    </row>
    <row r="71" spans="1:31" x14ac:dyDescent="0.3">
      <c r="A71" s="65" t="s">
        <v>26</v>
      </c>
      <c r="B71" s="66">
        <f t="shared" si="29"/>
        <v>39483.186874564708</v>
      </c>
      <c r="L71" s="56"/>
      <c r="M71" s="56"/>
      <c r="O71" s="63"/>
      <c r="Q71" s="65" t="s">
        <v>26</v>
      </c>
      <c r="R71" s="64">
        <f t="shared" si="30"/>
        <v>39483.186874564708</v>
      </c>
      <c r="AB71" s="56"/>
      <c r="AC71" s="56"/>
      <c r="AE71" s="63"/>
    </row>
    <row r="72" spans="1:31" x14ac:dyDescent="0.3">
      <c r="A72" s="65" t="s">
        <v>27</v>
      </c>
      <c r="B72" s="66">
        <f t="shared" si="29"/>
        <v>19565.208619044279</v>
      </c>
      <c r="L72" s="56"/>
      <c r="M72" s="56"/>
      <c r="O72" s="63"/>
      <c r="Q72" s="65" t="s">
        <v>27</v>
      </c>
      <c r="R72" s="64">
        <f t="shared" si="30"/>
        <v>19565.208619044279</v>
      </c>
      <c r="AB72" s="56"/>
      <c r="AC72" s="56"/>
      <c r="AE72" s="63"/>
    </row>
    <row r="73" spans="1:31" x14ac:dyDescent="0.3">
      <c r="A73" s="65" t="s">
        <v>28</v>
      </c>
      <c r="B73" s="66">
        <f t="shared" si="29"/>
        <v>11704.692781578167</v>
      </c>
      <c r="L73" s="56"/>
      <c r="M73" s="56"/>
      <c r="O73" s="63"/>
      <c r="Q73" s="65" t="s">
        <v>28</v>
      </c>
      <c r="R73" s="64">
        <f t="shared" si="30"/>
        <v>11704.692781578167</v>
      </c>
      <c r="AB73" s="56"/>
      <c r="AC73" s="56"/>
      <c r="AE73" s="63"/>
    </row>
    <row r="74" spans="1:31" x14ac:dyDescent="0.3">
      <c r="A74" s="65" t="s">
        <v>29</v>
      </c>
      <c r="B74" s="66">
        <f t="shared" si="29"/>
        <v>11984.585974380607</v>
      </c>
      <c r="L74" s="56"/>
      <c r="M74" s="56"/>
      <c r="O74" s="63"/>
      <c r="Q74" s="65" t="s">
        <v>29</v>
      </c>
      <c r="R74" s="64">
        <f t="shared" si="30"/>
        <v>11984.585974380607</v>
      </c>
      <c r="AB74" s="56"/>
      <c r="AC74" s="56"/>
      <c r="AE74" s="63"/>
    </row>
    <row r="75" spans="1:31" x14ac:dyDescent="0.3">
      <c r="A75" s="65" t="s">
        <v>30</v>
      </c>
      <c r="B75" s="66">
        <f t="shared" si="29"/>
        <v>29636.363218889222</v>
      </c>
      <c r="L75" s="56"/>
      <c r="M75" s="56"/>
      <c r="O75" s="63"/>
      <c r="Q75" s="65" t="s">
        <v>30</v>
      </c>
      <c r="R75" s="64">
        <f t="shared" si="30"/>
        <v>29636.363218889222</v>
      </c>
      <c r="AB75" s="56"/>
      <c r="AC75" s="56"/>
      <c r="AE75" s="63"/>
    </row>
    <row r="76" spans="1:31" x14ac:dyDescent="0.3">
      <c r="A76" s="62" t="s">
        <v>117</v>
      </c>
      <c r="B76" s="92">
        <f>SUM($B$64:$B$75)/$B$61</f>
        <v>1.9</v>
      </c>
      <c r="Q76" s="62" t="s">
        <v>117</v>
      </c>
      <c r="R76" s="92">
        <f>SUM($R$64:$R$75)/$R$61</f>
        <v>1.9</v>
      </c>
    </row>
    <row r="78" spans="1:31" x14ac:dyDescent="0.3">
      <c r="A78" s="23" t="s">
        <v>116</v>
      </c>
      <c r="B78" s="60">
        <f>(SUM($B$64:$B$75)-$D$79*$B$61)/(12-$D$79)</f>
        <v>0</v>
      </c>
      <c r="D78" s="23" t="s">
        <v>115</v>
      </c>
      <c r="Q78" s="23" t="s">
        <v>116</v>
      </c>
      <c r="R78" s="60">
        <f>(SUM($R$64:$R$75)-$T$79*$R$61)/(12-$T$79)</f>
        <v>0</v>
      </c>
      <c r="T78" s="23" t="s">
        <v>115</v>
      </c>
    </row>
    <row r="79" spans="1:31" x14ac:dyDescent="0.3">
      <c r="A79" s="23" t="s">
        <v>114</v>
      </c>
      <c r="D79" s="91">
        <f>'計算用(太陽光)'!D79</f>
        <v>1.9</v>
      </c>
      <c r="Q79" s="23" t="s">
        <v>114</v>
      </c>
      <c r="T79" s="91">
        <f>'計算用(太陽光)'!T79</f>
        <v>1.9</v>
      </c>
    </row>
    <row r="80" spans="1:31" ht="15.6" thickBot="1" x14ac:dyDescent="0.35"/>
    <row r="81" spans="1:22" ht="15.6" thickBot="1" x14ac:dyDescent="0.35">
      <c r="A81" s="23" t="s">
        <v>113</v>
      </c>
      <c r="B81" s="58" t="e">
        <f>'入力(水力)'!E15*B83</f>
        <v>#N/A</v>
      </c>
      <c r="Q81" s="23" t="s">
        <v>113</v>
      </c>
      <c r="R81" s="57" t="e">
        <f>AVERAGE('入力(水力)'!E23:P23)*B83</f>
        <v>#N/A</v>
      </c>
      <c r="T81" s="102"/>
      <c r="V81" s="56"/>
    </row>
    <row r="82" spans="1:22" ht="15.6" thickBot="1" x14ac:dyDescent="0.35">
      <c r="A82" s="50" t="s">
        <v>111</v>
      </c>
      <c r="B82" s="101">
        <f>(MIN($K$34:$K$45)+$B$78)*1000</f>
        <v>0</v>
      </c>
      <c r="Q82" s="50" t="s">
        <v>111</v>
      </c>
      <c r="R82" s="54">
        <f>(MIN($AA$34:$AA$45)+$R$78)*1000</f>
        <v>0</v>
      </c>
    </row>
    <row r="83" spans="1:22" ht="15.6" thickBot="1" x14ac:dyDescent="0.35">
      <c r="A83" s="23" t="s">
        <v>112</v>
      </c>
      <c r="B83" s="53" t="e">
        <f>VLOOKUP('入力(水力)'!$E$13,$B$88:$C$96,2,FALSE)</f>
        <v>#N/A</v>
      </c>
      <c r="Q83" s="23" t="s">
        <v>112</v>
      </c>
      <c r="R83" s="52"/>
    </row>
    <row r="84" spans="1:22" x14ac:dyDescent="0.3">
      <c r="A84" s="50" t="s">
        <v>111</v>
      </c>
      <c r="B84" s="51" t="e">
        <f>B82/'入力(水力)'!E15</f>
        <v>#DIV/0!</v>
      </c>
      <c r="Q84" s="50" t="s">
        <v>111</v>
      </c>
      <c r="R84" s="89" t="e">
        <f>R82/'入力(水力)'!U15</f>
        <v>#DIV/0!</v>
      </c>
      <c r="S84" s="23" t="s">
        <v>110</v>
      </c>
    </row>
    <row r="87" spans="1:22" x14ac:dyDescent="0.3">
      <c r="C87" s="48" t="s">
        <v>140</v>
      </c>
    </row>
    <row r="88" spans="1:22" x14ac:dyDescent="0.3">
      <c r="B88" s="47" t="s">
        <v>108</v>
      </c>
      <c r="C88" s="46">
        <v>0.45423757245584695</v>
      </c>
    </row>
    <row r="89" spans="1:22" x14ac:dyDescent="0.3">
      <c r="B89" s="47" t="s">
        <v>107</v>
      </c>
      <c r="C89" s="46">
        <v>0.55815335709047786</v>
      </c>
    </row>
    <row r="90" spans="1:22" x14ac:dyDescent="0.3">
      <c r="B90" s="47" t="s">
        <v>106</v>
      </c>
      <c r="C90" s="46">
        <v>0.562927456348013</v>
      </c>
    </row>
    <row r="91" spans="1:22" x14ac:dyDescent="0.3">
      <c r="B91" s="47" t="s">
        <v>105</v>
      </c>
      <c r="C91" s="46">
        <v>0.4704873497012535</v>
      </c>
    </row>
    <row r="92" spans="1:22" x14ac:dyDescent="0.3">
      <c r="B92" s="47" t="s">
        <v>104</v>
      </c>
      <c r="C92" s="46">
        <v>0.53987773919176085</v>
      </c>
    </row>
    <row r="93" spans="1:22" x14ac:dyDescent="0.3">
      <c r="B93" s="47" t="s">
        <v>103</v>
      </c>
      <c r="C93" s="46">
        <v>0.52019822691044149</v>
      </c>
    </row>
    <row r="94" spans="1:22" x14ac:dyDescent="0.3">
      <c r="B94" s="47" t="s">
        <v>102</v>
      </c>
      <c r="C94" s="46">
        <v>0.41637059877264487</v>
      </c>
    </row>
    <row r="95" spans="1:22" x14ac:dyDescent="0.3">
      <c r="B95" s="47" t="s">
        <v>101</v>
      </c>
      <c r="C95" s="46">
        <v>0.49298787423043322</v>
      </c>
    </row>
    <row r="96" spans="1:22" x14ac:dyDescent="0.3">
      <c r="B96" s="47" t="s">
        <v>100</v>
      </c>
      <c r="C96" s="46">
        <v>0.36526208517713527</v>
      </c>
    </row>
  </sheetData>
  <phoneticPr fontId="1"/>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BAD2F-D99A-4D6A-BE26-FF697DF31849}">
  <dimension ref="A1:D11"/>
  <sheetViews>
    <sheetView showGridLines="0" zoomScaleNormal="100" workbookViewId="0">
      <selection activeCell="D27" sqref="D27:O27"/>
    </sheetView>
  </sheetViews>
  <sheetFormatPr defaultColWidth="8.796875" defaultRowHeight="18" x14ac:dyDescent="0.45"/>
  <cols>
    <col min="1" max="1" width="8.796875" style="2"/>
    <col min="2" max="2" width="27.09765625" style="2" bestFit="1" customWidth="1"/>
    <col min="3" max="3" width="35.8984375" style="2" bestFit="1" customWidth="1"/>
    <col min="4" max="4" width="35.8984375" style="2" customWidth="1"/>
    <col min="5" max="16384" width="8.796875" style="2"/>
  </cols>
  <sheetData>
    <row r="1" spans="1:4" x14ac:dyDescent="0.45">
      <c r="A1" s="21" t="s">
        <v>0</v>
      </c>
      <c r="B1" s="3" t="s">
        <v>10</v>
      </c>
      <c r="C1" s="3" t="s">
        <v>11</v>
      </c>
      <c r="D1" s="3" t="s">
        <v>55</v>
      </c>
    </row>
    <row r="2" spans="1:4" x14ac:dyDescent="0.45">
      <c r="A2" s="2" t="s">
        <v>1</v>
      </c>
      <c r="B2" s="4" t="s">
        <v>38</v>
      </c>
      <c r="C2" s="4" t="s">
        <v>38</v>
      </c>
      <c r="D2" s="4" t="s">
        <v>56</v>
      </c>
    </row>
    <row r="3" spans="1:4" x14ac:dyDescent="0.45">
      <c r="A3" s="2" t="s">
        <v>2</v>
      </c>
      <c r="B3" s="4" t="s">
        <v>39</v>
      </c>
      <c r="C3" s="4" t="s">
        <v>39</v>
      </c>
      <c r="D3" s="4"/>
    </row>
    <row r="4" spans="1:4" x14ac:dyDescent="0.45">
      <c r="A4" s="2" t="s">
        <v>3</v>
      </c>
      <c r="B4" s="4" t="s">
        <v>162</v>
      </c>
      <c r="C4" s="4" t="s">
        <v>45</v>
      </c>
      <c r="D4" s="4"/>
    </row>
    <row r="5" spans="1:4" x14ac:dyDescent="0.45">
      <c r="A5" s="2" t="s">
        <v>4</v>
      </c>
      <c r="B5" s="4"/>
      <c r="C5" s="4"/>
      <c r="D5" s="4"/>
    </row>
    <row r="6" spans="1:4" x14ac:dyDescent="0.45">
      <c r="A6" s="2" t="s">
        <v>5</v>
      </c>
      <c r="B6"/>
      <c r="C6"/>
      <c r="D6"/>
    </row>
    <row r="7" spans="1:4" x14ac:dyDescent="0.45">
      <c r="A7" s="2" t="s">
        <v>6</v>
      </c>
      <c r="B7"/>
      <c r="C7"/>
      <c r="D7"/>
    </row>
    <row r="8" spans="1:4" x14ac:dyDescent="0.45">
      <c r="A8" s="2" t="s">
        <v>7</v>
      </c>
      <c r="B8"/>
      <c r="C8"/>
      <c r="D8"/>
    </row>
    <row r="9" spans="1:4" x14ac:dyDescent="0.45">
      <c r="A9" s="2" t="s">
        <v>8</v>
      </c>
      <c r="B9" s="4"/>
      <c r="C9"/>
      <c r="D9"/>
    </row>
    <row r="10" spans="1:4" x14ac:dyDescent="0.45">
      <c r="A10" s="2" t="s">
        <v>9</v>
      </c>
      <c r="B10" s="4"/>
    </row>
    <row r="11" spans="1:4" x14ac:dyDescent="0.45">
      <c r="B11" s="4"/>
    </row>
  </sheetData>
  <phoneticPr fontId="1"/>
  <pageMargins left="0.7" right="0.7" top="0.75" bottom="0.75" header="0.3" footer="0.3"/>
  <pageSetup paperSize="9" orientation="portrait" horizontalDpi="1200" verticalDpi="1200"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7B26E-42A6-4C1A-B18D-D69CBDF168A2}">
  <sheetPr>
    <tabColor theme="0" tint="-0.499984740745262"/>
  </sheetPr>
  <dimension ref="A1:P57"/>
  <sheetViews>
    <sheetView zoomScale="80" zoomScaleNormal="80" workbookViewId="0">
      <selection activeCell="D27" sqref="D27:O27"/>
    </sheetView>
  </sheetViews>
  <sheetFormatPr defaultColWidth="8.09765625" defaultRowHeight="15" x14ac:dyDescent="0.3"/>
  <cols>
    <col min="1" max="1" width="8.09765625" style="23"/>
    <col min="2" max="4" width="8.19921875" style="23" bestFit="1" customWidth="1"/>
    <col min="5" max="7" width="8.796875" style="23" bestFit="1" customWidth="1"/>
    <col min="8" max="11" width="8.19921875" style="23" bestFit="1" customWidth="1"/>
    <col min="12" max="12" width="8.796875" style="23" bestFit="1" customWidth="1"/>
    <col min="13" max="13" width="8.19921875" style="23" bestFit="1" customWidth="1"/>
    <col min="14" max="16384" width="8.09765625" style="23"/>
  </cols>
  <sheetData>
    <row r="1" spans="1:16" ht="18" x14ac:dyDescent="0.45">
      <c r="A1" s="83" t="s">
        <v>146</v>
      </c>
      <c r="O1" s="87"/>
      <c r="P1" s="16" t="s">
        <v>136</v>
      </c>
    </row>
    <row r="3" spans="1:16" x14ac:dyDescent="0.3">
      <c r="A3" s="129" t="s">
        <v>145</v>
      </c>
      <c r="B3" s="128">
        <v>4</v>
      </c>
      <c r="C3" s="128">
        <v>5</v>
      </c>
      <c r="D3" s="128">
        <v>6</v>
      </c>
      <c r="E3" s="128">
        <v>7</v>
      </c>
      <c r="F3" s="128">
        <v>8</v>
      </c>
      <c r="G3" s="128">
        <v>9</v>
      </c>
      <c r="H3" s="128">
        <v>10</v>
      </c>
      <c r="I3" s="128">
        <v>11</v>
      </c>
      <c r="J3" s="128">
        <v>12</v>
      </c>
      <c r="K3" s="128">
        <v>1</v>
      </c>
      <c r="L3" s="128">
        <v>2</v>
      </c>
      <c r="M3" s="128">
        <v>3</v>
      </c>
    </row>
    <row r="4" spans="1:16" x14ac:dyDescent="0.3">
      <c r="A4" s="124" t="s">
        <v>1</v>
      </c>
      <c r="B4" s="127">
        <v>1.04</v>
      </c>
      <c r="C4" s="127">
        <v>1.05</v>
      </c>
      <c r="D4" s="127">
        <v>1.06</v>
      </c>
      <c r="E4" s="126">
        <v>1.07</v>
      </c>
      <c r="F4" s="126">
        <v>1.08</v>
      </c>
      <c r="G4" s="126">
        <v>1.0900000000000001</v>
      </c>
      <c r="H4" s="126">
        <v>1.1000000000000001</v>
      </c>
      <c r="I4" s="126">
        <v>1.1100000000000001</v>
      </c>
      <c r="J4" s="126">
        <v>1.1200000000000001</v>
      </c>
      <c r="K4" s="126">
        <v>1.01</v>
      </c>
      <c r="L4" s="126">
        <v>1.02</v>
      </c>
      <c r="M4" s="125">
        <v>1.03</v>
      </c>
    </row>
    <row r="5" spans="1:16" x14ac:dyDescent="0.3">
      <c r="A5" s="124" t="s">
        <v>2</v>
      </c>
      <c r="B5" s="123">
        <v>2.04</v>
      </c>
      <c r="C5" s="122">
        <v>2.0499999999999998</v>
      </c>
      <c r="D5" s="122">
        <v>2.06</v>
      </c>
      <c r="E5" s="122">
        <v>2.0699999999999998</v>
      </c>
      <c r="F5" s="122">
        <v>2.08</v>
      </c>
      <c r="G5" s="122">
        <v>2.09</v>
      </c>
      <c r="H5" s="122">
        <v>2.1</v>
      </c>
      <c r="I5" s="122">
        <v>2.11</v>
      </c>
      <c r="J5" s="122">
        <v>2.12</v>
      </c>
      <c r="K5" s="122">
        <v>2.0099999999999998</v>
      </c>
      <c r="L5" s="122">
        <v>2.02</v>
      </c>
      <c r="M5" s="121">
        <v>2.0299999999999998</v>
      </c>
    </row>
    <row r="6" spans="1:16" x14ac:dyDescent="0.3">
      <c r="A6" s="124" t="s">
        <v>3</v>
      </c>
      <c r="B6" s="123">
        <v>3.04</v>
      </c>
      <c r="C6" s="122">
        <v>3.05</v>
      </c>
      <c r="D6" s="122">
        <v>3.06</v>
      </c>
      <c r="E6" s="122">
        <v>3.07</v>
      </c>
      <c r="F6" s="122">
        <v>3.08</v>
      </c>
      <c r="G6" s="122">
        <v>3.09</v>
      </c>
      <c r="H6" s="122">
        <v>3.1</v>
      </c>
      <c r="I6" s="122">
        <v>3.11</v>
      </c>
      <c r="J6" s="122">
        <v>3.12</v>
      </c>
      <c r="K6" s="122">
        <v>3.01</v>
      </c>
      <c r="L6" s="122">
        <v>3.02</v>
      </c>
      <c r="M6" s="121">
        <v>3.03</v>
      </c>
    </row>
    <row r="7" spans="1:16" x14ac:dyDescent="0.3">
      <c r="A7" s="124" t="s">
        <v>4</v>
      </c>
      <c r="B7" s="123">
        <v>4.04</v>
      </c>
      <c r="C7" s="122">
        <v>4.05</v>
      </c>
      <c r="D7" s="122">
        <v>4.0599999999999996</v>
      </c>
      <c r="E7" s="122">
        <v>4.07</v>
      </c>
      <c r="F7" s="122">
        <v>4.08</v>
      </c>
      <c r="G7" s="122">
        <v>4.09</v>
      </c>
      <c r="H7" s="122">
        <v>4.0999999999999996</v>
      </c>
      <c r="I7" s="122">
        <v>4.1100000000000003</v>
      </c>
      <c r="J7" s="122">
        <v>4.12</v>
      </c>
      <c r="K7" s="122">
        <v>4.01</v>
      </c>
      <c r="L7" s="122">
        <v>4.0199999999999996</v>
      </c>
      <c r="M7" s="121">
        <v>4.03</v>
      </c>
    </row>
    <row r="8" spans="1:16" x14ac:dyDescent="0.3">
      <c r="A8" s="124" t="s">
        <v>5</v>
      </c>
      <c r="B8" s="123">
        <v>5.04</v>
      </c>
      <c r="C8" s="122">
        <v>5.05</v>
      </c>
      <c r="D8" s="122">
        <v>5.0599999999999996</v>
      </c>
      <c r="E8" s="122">
        <v>5.07</v>
      </c>
      <c r="F8" s="122">
        <v>5.08</v>
      </c>
      <c r="G8" s="122">
        <v>5.09</v>
      </c>
      <c r="H8" s="122">
        <v>5.0999999999999996</v>
      </c>
      <c r="I8" s="122">
        <v>5.1100000000000003</v>
      </c>
      <c r="J8" s="122">
        <v>5.12</v>
      </c>
      <c r="K8" s="122">
        <v>5.01</v>
      </c>
      <c r="L8" s="122">
        <v>5.0199999999999996</v>
      </c>
      <c r="M8" s="121">
        <v>5.03</v>
      </c>
    </row>
    <row r="9" spans="1:16" x14ac:dyDescent="0.3">
      <c r="A9" s="124" t="s">
        <v>6</v>
      </c>
      <c r="B9" s="123">
        <v>6.04</v>
      </c>
      <c r="C9" s="122">
        <v>6.05</v>
      </c>
      <c r="D9" s="122">
        <v>6.06</v>
      </c>
      <c r="E9" s="122">
        <v>6.07</v>
      </c>
      <c r="F9" s="122">
        <v>6.08</v>
      </c>
      <c r="G9" s="122">
        <v>6.09</v>
      </c>
      <c r="H9" s="122">
        <v>6.1</v>
      </c>
      <c r="I9" s="122">
        <v>6.11</v>
      </c>
      <c r="J9" s="122">
        <v>6.12</v>
      </c>
      <c r="K9" s="122">
        <v>6.01</v>
      </c>
      <c r="L9" s="122">
        <v>6.02</v>
      </c>
      <c r="M9" s="121">
        <v>6.03</v>
      </c>
    </row>
    <row r="10" spans="1:16" x14ac:dyDescent="0.3">
      <c r="A10" s="124" t="s">
        <v>7</v>
      </c>
      <c r="B10" s="123">
        <v>7.04</v>
      </c>
      <c r="C10" s="122">
        <v>7.05</v>
      </c>
      <c r="D10" s="122">
        <v>7.06</v>
      </c>
      <c r="E10" s="122">
        <v>7.07</v>
      </c>
      <c r="F10" s="122">
        <v>7.08</v>
      </c>
      <c r="G10" s="122">
        <v>7.09</v>
      </c>
      <c r="H10" s="122">
        <v>7.1</v>
      </c>
      <c r="I10" s="122">
        <v>7.11</v>
      </c>
      <c r="J10" s="122">
        <v>7.12</v>
      </c>
      <c r="K10" s="122">
        <v>7.01</v>
      </c>
      <c r="L10" s="122">
        <v>7.02</v>
      </c>
      <c r="M10" s="121">
        <v>7.03</v>
      </c>
    </row>
    <row r="11" spans="1:16" x14ac:dyDescent="0.3">
      <c r="A11" s="124" t="s">
        <v>8</v>
      </c>
      <c r="B11" s="123">
        <v>8.0399999999999991</v>
      </c>
      <c r="C11" s="122">
        <v>8.0500000000000007</v>
      </c>
      <c r="D11" s="122">
        <v>8.06</v>
      </c>
      <c r="E11" s="122">
        <v>8.07</v>
      </c>
      <c r="F11" s="122">
        <v>8.08</v>
      </c>
      <c r="G11" s="122">
        <v>8.09</v>
      </c>
      <c r="H11" s="122">
        <v>8.1</v>
      </c>
      <c r="I11" s="122">
        <v>8.11</v>
      </c>
      <c r="J11" s="122">
        <v>8.1199999999999992</v>
      </c>
      <c r="K11" s="122">
        <v>8.01</v>
      </c>
      <c r="L11" s="122">
        <v>8.02</v>
      </c>
      <c r="M11" s="121">
        <v>8.0299999999999994</v>
      </c>
    </row>
    <row r="12" spans="1:16" x14ac:dyDescent="0.3">
      <c r="A12" s="124" t="s">
        <v>9</v>
      </c>
      <c r="B12" s="123">
        <v>9.0399999999999991</v>
      </c>
      <c r="C12" s="122">
        <v>9.0500000000000007</v>
      </c>
      <c r="D12" s="122">
        <v>9.06</v>
      </c>
      <c r="E12" s="122">
        <v>9.07</v>
      </c>
      <c r="F12" s="122">
        <v>9.08</v>
      </c>
      <c r="G12" s="122">
        <v>9.09</v>
      </c>
      <c r="H12" s="122">
        <v>9.1</v>
      </c>
      <c r="I12" s="122">
        <v>9.11</v>
      </c>
      <c r="J12" s="122">
        <v>9.1199999999999992</v>
      </c>
      <c r="K12" s="122">
        <v>9.01</v>
      </c>
      <c r="L12" s="122">
        <v>9.02</v>
      </c>
      <c r="M12" s="121">
        <v>9.0299999999999994</v>
      </c>
    </row>
    <row r="13" spans="1:16" x14ac:dyDescent="0.3">
      <c r="B13" s="84"/>
      <c r="C13" s="84"/>
      <c r="D13" s="84"/>
      <c r="E13" s="84"/>
      <c r="F13" s="84"/>
      <c r="G13" s="84"/>
      <c r="H13" s="84"/>
      <c r="I13" s="84"/>
      <c r="J13" s="84"/>
      <c r="K13" s="84"/>
      <c r="L13" s="84"/>
      <c r="M13" s="84"/>
    </row>
    <row r="14" spans="1:16" x14ac:dyDescent="0.3">
      <c r="A14" s="129" t="s">
        <v>144</v>
      </c>
      <c r="B14" s="128">
        <v>4</v>
      </c>
      <c r="C14" s="128">
        <v>5</v>
      </c>
      <c r="D14" s="128">
        <v>6</v>
      </c>
      <c r="E14" s="128">
        <v>7</v>
      </c>
      <c r="F14" s="128">
        <v>8</v>
      </c>
      <c r="G14" s="128">
        <v>9</v>
      </c>
      <c r="H14" s="128">
        <v>10</v>
      </c>
      <c r="I14" s="128">
        <v>11</v>
      </c>
      <c r="J14" s="128">
        <v>12</v>
      </c>
      <c r="K14" s="128">
        <v>1</v>
      </c>
      <c r="L14" s="128">
        <v>2</v>
      </c>
      <c r="M14" s="128">
        <v>3</v>
      </c>
    </row>
    <row r="15" spans="1:16" x14ac:dyDescent="0.3">
      <c r="A15" s="124" t="s">
        <v>1</v>
      </c>
      <c r="B15" s="127">
        <v>1.04</v>
      </c>
      <c r="C15" s="127">
        <v>1.05</v>
      </c>
      <c r="D15" s="127">
        <v>1.06</v>
      </c>
      <c r="E15" s="126">
        <v>1.07</v>
      </c>
      <c r="F15" s="126">
        <v>1.08</v>
      </c>
      <c r="G15" s="126">
        <v>1.0900000000000001</v>
      </c>
      <c r="H15" s="126">
        <v>1.1000000000000001</v>
      </c>
      <c r="I15" s="126">
        <v>1.1100000000000001</v>
      </c>
      <c r="J15" s="126">
        <v>1.1200000000000001</v>
      </c>
      <c r="K15" s="126">
        <v>1.01</v>
      </c>
      <c r="L15" s="126">
        <v>1.02</v>
      </c>
      <c r="M15" s="125">
        <v>1.03</v>
      </c>
    </row>
    <row r="16" spans="1:16" x14ac:dyDescent="0.3">
      <c r="A16" s="124" t="s">
        <v>2</v>
      </c>
      <c r="B16" s="123">
        <v>2.04</v>
      </c>
      <c r="C16" s="122">
        <v>2.0499999999999998</v>
      </c>
      <c r="D16" s="122">
        <v>2.06</v>
      </c>
      <c r="E16" s="122">
        <v>2.0699999999999998</v>
      </c>
      <c r="F16" s="122">
        <v>2.08</v>
      </c>
      <c r="G16" s="122">
        <v>2.09</v>
      </c>
      <c r="H16" s="122">
        <v>2.1</v>
      </c>
      <c r="I16" s="122">
        <v>2.11</v>
      </c>
      <c r="J16" s="122">
        <v>2.12</v>
      </c>
      <c r="K16" s="122">
        <v>2.0099999999999998</v>
      </c>
      <c r="L16" s="122">
        <v>2.02</v>
      </c>
      <c r="M16" s="121">
        <v>2.0299999999999998</v>
      </c>
    </row>
    <row r="17" spans="1:13" x14ac:dyDescent="0.3">
      <c r="A17" s="124" t="s">
        <v>3</v>
      </c>
      <c r="B17" s="123">
        <v>3.04</v>
      </c>
      <c r="C17" s="122">
        <v>3.05</v>
      </c>
      <c r="D17" s="122">
        <v>3.06</v>
      </c>
      <c r="E17" s="122">
        <v>3.07</v>
      </c>
      <c r="F17" s="122">
        <v>3.08</v>
      </c>
      <c r="G17" s="122">
        <v>3.09</v>
      </c>
      <c r="H17" s="122">
        <v>3.1</v>
      </c>
      <c r="I17" s="122">
        <v>3.11</v>
      </c>
      <c r="J17" s="122">
        <v>3.12</v>
      </c>
      <c r="K17" s="122">
        <v>3.01</v>
      </c>
      <c r="L17" s="122">
        <v>3.02</v>
      </c>
      <c r="M17" s="121">
        <v>3.03</v>
      </c>
    </row>
    <row r="18" spans="1:13" x14ac:dyDescent="0.3">
      <c r="A18" s="124" t="s">
        <v>4</v>
      </c>
      <c r="B18" s="123">
        <v>4.04</v>
      </c>
      <c r="C18" s="122">
        <v>4.05</v>
      </c>
      <c r="D18" s="122">
        <v>4.0599999999999996</v>
      </c>
      <c r="E18" s="122">
        <v>4.07</v>
      </c>
      <c r="F18" s="122">
        <v>4.08</v>
      </c>
      <c r="G18" s="122">
        <v>4.09</v>
      </c>
      <c r="H18" s="122">
        <v>4.0999999999999996</v>
      </c>
      <c r="I18" s="122">
        <v>4.1100000000000003</v>
      </c>
      <c r="J18" s="122">
        <v>4.12</v>
      </c>
      <c r="K18" s="122">
        <v>4.01</v>
      </c>
      <c r="L18" s="122">
        <v>4.0199999999999996</v>
      </c>
      <c r="M18" s="121">
        <v>4.03</v>
      </c>
    </row>
    <row r="19" spans="1:13" x14ac:dyDescent="0.3">
      <c r="A19" s="124" t="s">
        <v>5</v>
      </c>
      <c r="B19" s="123">
        <v>5.04</v>
      </c>
      <c r="C19" s="122">
        <v>5.05</v>
      </c>
      <c r="D19" s="122">
        <v>5.0599999999999996</v>
      </c>
      <c r="E19" s="122">
        <v>5.07</v>
      </c>
      <c r="F19" s="122">
        <v>5.08</v>
      </c>
      <c r="G19" s="122">
        <v>5.09</v>
      </c>
      <c r="H19" s="122">
        <v>5.0999999999999996</v>
      </c>
      <c r="I19" s="122">
        <v>5.1100000000000003</v>
      </c>
      <c r="J19" s="122">
        <v>5.12</v>
      </c>
      <c r="K19" s="122">
        <v>5.01</v>
      </c>
      <c r="L19" s="122">
        <v>5.0199999999999996</v>
      </c>
      <c r="M19" s="121">
        <v>5.03</v>
      </c>
    </row>
    <row r="20" spans="1:13" x14ac:dyDescent="0.3">
      <c r="A20" s="124" t="s">
        <v>6</v>
      </c>
      <c r="B20" s="123">
        <v>6.04</v>
      </c>
      <c r="C20" s="122">
        <v>6.05</v>
      </c>
      <c r="D20" s="122">
        <v>6.06</v>
      </c>
      <c r="E20" s="122">
        <v>6.07</v>
      </c>
      <c r="F20" s="122">
        <v>6.08</v>
      </c>
      <c r="G20" s="122">
        <v>6.09</v>
      </c>
      <c r="H20" s="122">
        <v>6.1</v>
      </c>
      <c r="I20" s="122">
        <v>6.11</v>
      </c>
      <c r="J20" s="122">
        <v>6.12</v>
      </c>
      <c r="K20" s="122">
        <v>6.01</v>
      </c>
      <c r="L20" s="122">
        <v>6.02</v>
      </c>
      <c r="M20" s="121">
        <v>6.03</v>
      </c>
    </row>
    <row r="21" spans="1:13" x14ac:dyDescent="0.3">
      <c r="A21" s="124" t="s">
        <v>7</v>
      </c>
      <c r="B21" s="123">
        <v>7.04</v>
      </c>
      <c r="C21" s="122">
        <v>7.05</v>
      </c>
      <c r="D21" s="122">
        <v>7.06</v>
      </c>
      <c r="E21" s="122">
        <v>7.07</v>
      </c>
      <c r="F21" s="122">
        <v>7.08</v>
      </c>
      <c r="G21" s="122">
        <v>7.09</v>
      </c>
      <c r="H21" s="122">
        <v>7.1</v>
      </c>
      <c r="I21" s="122">
        <v>7.11</v>
      </c>
      <c r="J21" s="122">
        <v>7.12</v>
      </c>
      <c r="K21" s="122">
        <v>7.01</v>
      </c>
      <c r="L21" s="122">
        <v>7.02</v>
      </c>
      <c r="M21" s="121">
        <v>7.03</v>
      </c>
    </row>
    <row r="22" spans="1:13" x14ac:dyDescent="0.3">
      <c r="A22" s="124" t="s">
        <v>8</v>
      </c>
      <c r="B22" s="123">
        <v>8.0399999999999991</v>
      </c>
      <c r="C22" s="122">
        <v>8.0500000000000007</v>
      </c>
      <c r="D22" s="122">
        <v>8.06</v>
      </c>
      <c r="E22" s="122">
        <v>8.07</v>
      </c>
      <c r="F22" s="122">
        <v>8.08</v>
      </c>
      <c r="G22" s="122">
        <v>8.09</v>
      </c>
      <c r="H22" s="122">
        <v>8.1</v>
      </c>
      <c r="I22" s="122">
        <v>8.11</v>
      </c>
      <c r="J22" s="122">
        <v>8.1199999999999992</v>
      </c>
      <c r="K22" s="122">
        <v>8.01</v>
      </c>
      <c r="L22" s="122">
        <v>8.02</v>
      </c>
      <c r="M22" s="121">
        <v>8.0299999999999994</v>
      </c>
    </row>
    <row r="23" spans="1:13" x14ac:dyDescent="0.3">
      <c r="A23" s="124" t="s">
        <v>9</v>
      </c>
      <c r="B23" s="123">
        <v>9.0399999999999991</v>
      </c>
      <c r="C23" s="122">
        <v>9.0500000000000007</v>
      </c>
      <c r="D23" s="122">
        <v>9.06</v>
      </c>
      <c r="E23" s="122">
        <v>9.07</v>
      </c>
      <c r="F23" s="122">
        <v>9.08</v>
      </c>
      <c r="G23" s="122">
        <v>9.09</v>
      </c>
      <c r="H23" s="122">
        <v>9.1</v>
      </c>
      <c r="I23" s="122">
        <v>9.11</v>
      </c>
      <c r="J23" s="122">
        <v>9.1199999999999992</v>
      </c>
      <c r="K23" s="122">
        <v>9.01</v>
      </c>
      <c r="L23" s="122">
        <v>9.02</v>
      </c>
      <c r="M23" s="121">
        <v>9.0299999999999994</v>
      </c>
    </row>
    <row r="24" spans="1:13" x14ac:dyDescent="0.3">
      <c r="B24" s="84"/>
      <c r="C24" s="84"/>
      <c r="D24" s="84"/>
      <c r="E24" s="84"/>
      <c r="F24" s="84"/>
      <c r="G24" s="84"/>
      <c r="H24" s="84"/>
      <c r="I24" s="84"/>
      <c r="J24" s="84"/>
      <c r="K24" s="84"/>
      <c r="L24" s="84"/>
      <c r="M24" s="84"/>
    </row>
    <row r="25" spans="1:13" x14ac:dyDescent="0.3">
      <c r="A25" s="129" t="s">
        <v>143</v>
      </c>
      <c r="B25" s="128">
        <v>4</v>
      </c>
      <c r="C25" s="128">
        <v>5</v>
      </c>
      <c r="D25" s="128">
        <v>6</v>
      </c>
      <c r="E25" s="128">
        <v>7</v>
      </c>
      <c r="F25" s="128">
        <v>8</v>
      </c>
      <c r="G25" s="128">
        <v>9</v>
      </c>
      <c r="H25" s="128">
        <v>10</v>
      </c>
      <c r="I25" s="128">
        <v>11</v>
      </c>
      <c r="J25" s="128">
        <v>12</v>
      </c>
      <c r="K25" s="128">
        <v>1</v>
      </c>
      <c r="L25" s="128">
        <v>2</v>
      </c>
      <c r="M25" s="128">
        <v>3</v>
      </c>
    </row>
    <row r="26" spans="1:13" x14ac:dyDescent="0.3">
      <c r="A26" s="124" t="s">
        <v>1</v>
      </c>
      <c r="B26" s="127">
        <v>1.04</v>
      </c>
      <c r="C26" s="127">
        <v>1.05</v>
      </c>
      <c r="D26" s="127">
        <v>1.06</v>
      </c>
      <c r="E26" s="126">
        <v>1.07</v>
      </c>
      <c r="F26" s="126">
        <v>1.08</v>
      </c>
      <c r="G26" s="126">
        <v>1.0900000000000001</v>
      </c>
      <c r="H26" s="126">
        <v>1.1000000000000001</v>
      </c>
      <c r="I26" s="126">
        <v>1.1100000000000001</v>
      </c>
      <c r="J26" s="126">
        <v>1.1200000000000001</v>
      </c>
      <c r="K26" s="126">
        <v>1.01</v>
      </c>
      <c r="L26" s="126">
        <v>1.02</v>
      </c>
      <c r="M26" s="125">
        <v>1.03</v>
      </c>
    </row>
    <row r="27" spans="1:13" x14ac:dyDescent="0.3">
      <c r="A27" s="124" t="s">
        <v>2</v>
      </c>
      <c r="B27" s="123">
        <v>2.04</v>
      </c>
      <c r="C27" s="122">
        <v>2.0499999999999998</v>
      </c>
      <c r="D27" s="122">
        <v>2.06</v>
      </c>
      <c r="E27" s="122">
        <v>2.0699999999999998</v>
      </c>
      <c r="F27" s="122">
        <v>2.08</v>
      </c>
      <c r="G27" s="122">
        <v>2.09</v>
      </c>
      <c r="H27" s="122">
        <v>2.1</v>
      </c>
      <c r="I27" s="122">
        <v>2.11</v>
      </c>
      <c r="J27" s="122">
        <v>2.12</v>
      </c>
      <c r="K27" s="122">
        <v>2.0099999999999998</v>
      </c>
      <c r="L27" s="122">
        <v>2.02</v>
      </c>
      <c r="M27" s="121">
        <v>2.0299999999999998</v>
      </c>
    </row>
    <row r="28" spans="1:13" x14ac:dyDescent="0.3">
      <c r="A28" s="124" t="s">
        <v>3</v>
      </c>
      <c r="B28" s="123">
        <v>3.04</v>
      </c>
      <c r="C28" s="122">
        <v>3.05</v>
      </c>
      <c r="D28" s="122">
        <v>3.06</v>
      </c>
      <c r="E28" s="122">
        <v>3.07</v>
      </c>
      <c r="F28" s="122">
        <v>3.08</v>
      </c>
      <c r="G28" s="122">
        <v>3.09</v>
      </c>
      <c r="H28" s="122">
        <v>3.1</v>
      </c>
      <c r="I28" s="122">
        <v>3.11</v>
      </c>
      <c r="J28" s="122">
        <v>3.12</v>
      </c>
      <c r="K28" s="122">
        <v>3.01</v>
      </c>
      <c r="L28" s="122">
        <v>3.02</v>
      </c>
      <c r="M28" s="121">
        <v>3.03</v>
      </c>
    </row>
    <row r="29" spans="1:13" x14ac:dyDescent="0.3">
      <c r="A29" s="124" t="s">
        <v>4</v>
      </c>
      <c r="B29" s="123">
        <v>4.04</v>
      </c>
      <c r="C29" s="122">
        <v>4.05</v>
      </c>
      <c r="D29" s="122">
        <v>4.0599999999999996</v>
      </c>
      <c r="E29" s="122">
        <v>4.07</v>
      </c>
      <c r="F29" s="122">
        <v>4.08</v>
      </c>
      <c r="G29" s="122">
        <v>4.09</v>
      </c>
      <c r="H29" s="122">
        <v>4.0999999999999996</v>
      </c>
      <c r="I29" s="122">
        <v>4.1100000000000003</v>
      </c>
      <c r="J29" s="122">
        <v>4.12</v>
      </c>
      <c r="K29" s="122">
        <v>4.01</v>
      </c>
      <c r="L29" s="122">
        <v>4.0199999999999996</v>
      </c>
      <c r="M29" s="121">
        <v>4.03</v>
      </c>
    </row>
    <row r="30" spans="1:13" x14ac:dyDescent="0.3">
      <c r="A30" s="124" t="s">
        <v>5</v>
      </c>
      <c r="B30" s="123">
        <v>5.04</v>
      </c>
      <c r="C30" s="122">
        <v>5.05</v>
      </c>
      <c r="D30" s="122">
        <v>5.0599999999999996</v>
      </c>
      <c r="E30" s="122">
        <v>5.07</v>
      </c>
      <c r="F30" s="122">
        <v>5.08</v>
      </c>
      <c r="G30" s="122">
        <v>5.09</v>
      </c>
      <c r="H30" s="122">
        <v>5.0999999999999996</v>
      </c>
      <c r="I30" s="122">
        <v>5.1100000000000003</v>
      </c>
      <c r="J30" s="122">
        <v>5.12</v>
      </c>
      <c r="K30" s="122">
        <v>5.01</v>
      </c>
      <c r="L30" s="122">
        <v>5.0199999999999996</v>
      </c>
      <c r="M30" s="121">
        <v>5.03</v>
      </c>
    </row>
    <row r="31" spans="1:13" x14ac:dyDescent="0.3">
      <c r="A31" s="124" t="s">
        <v>6</v>
      </c>
      <c r="B31" s="123">
        <v>6.04</v>
      </c>
      <c r="C31" s="122">
        <v>6.05</v>
      </c>
      <c r="D31" s="122">
        <v>6.06</v>
      </c>
      <c r="E31" s="122">
        <v>6.07</v>
      </c>
      <c r="F31" s="122">
        <v>6.08</v>
      </c>
      <c r="G31" s="122">
        <v>6.09</v>
      </c>
      <c r="H31" s="122">
        <v>6.1</v>
      </c>
      <c r="I31" s="122">
        <v>6.11</v>
      </c>
      <c r="J31" s="122">
        <v>6.12</v>
      </c>
      <c r="K31" s="122">
        <v>6.01</v>
      </c>
      <c r="L31" s="122">
        <v>6.02</v>
      </c>
      <c r="M31" s="121">
        <v>6.03</v>
      </c>
    </row>
    <row r="32" spans="1:13" x14ac:dyDescent="0.3">
      <c r="A32" s="124" t="s">
        <v>7</v>
      </c>
      <c r="B32" s="123">
        <v>7.04</v>
      </c>
      <c r="C32" s="122">
        <v>7.05</v>
      </c>
      <c r="D32" s="122">
        <v>7.06</v>
      </c>
      <c r="E32" s="122">
        <v>7.07</v>
      </c>
      <c r="F32" s="122">
        <v>7.08</v>
      </c>
      <c r="G32" s="122">
        <v>7.09</v>
      </c>
      <c r="H32" s="122">
        <v>7.1</v>
      </c>
      <c r="I32" s="122">
        <v>7.11</v>
      </c>
      <c r="J32" s="122">
        <v>7.12</v>
      </c>
      <c r="K32" s="122">
        <v>7.01</v>
      </c>
      <c r="L32" s="122">
        <v>7.02</v>
      </c>
      <c r="M32" s="121">
        <v>7.03</v>
      </c>
    </row>
    <row r="33" spans="1:13" x14ac:dyDescent="0.3">
      <c r="A33" s="124" t="s">
        <v>8</v>
      </c>
      <c r="B33" s="123">
        <v>8.0399999999999991</v>
      </c>
      <c r="C33" s="122">
        <v>8.0500000000000007</v>
      </c>
      <c r="D33" s="122">
        <v>8.06</v>
      </c>
      <c r="E33" s="122">
        <v>8.07</v>
      </c>
      <c r="F33" s="122">
        <v>8.08</v>
      </c>
      <c r="G33" s="122">
        <v>8.09</v>
      </c>
      <c r="H33" s="122">
        <v>8.1</v>
      </c>
      <c r="I33" s="122">
        <v>8.11</v>
      </c>
      <c r="J33" s="122">
        <v>8.1199999999999992</v>
      </c>
      <c r="K33" s="122">
        <v>8.01</v>
      </c>
      <c r="L33" s="122">
        <v>8.02</v>
      </c>
      <c r="M33" s="121">
        <v>8.0299999999999994</v>
      </c>
    </row>
    <row r="34" spans="1:13" x14ac:dyDescent="0.3">
      <c r="A34" s="124" t="s">
        <v>9</v>
      </c>
      <c r="B34" s="123">
        <v>9.0399999999999991</v>
      </c>
      <c r="C34" s="122">
        <v>9.0500000000000007</v>
      </c>
      <c r="D34" s="122">
        <v>9.06</v>
      </c>
      <c r="E34" s="122">
        <v>9.07</v>
      </c>
      <c r="F34" s="122">
        <v>9.08</v>
      </c>
      <c r="G34" s="122">
        <v>9.09</v>
      </c>
      <c r="H34" s="122">
        <v>9.1</v>
      </c>
      <c r="I34" s="122">
        <v>9.11</v>
      </c>
      <c r="J34" s="122">
        <v>9.1199999999999992</v>
      </c>
      <c r="K34" s="122">
        <v>9.01</v>
      </c>
      <c r="L34" s="122">
        <v>9.02</v>
      </c>
      <c r="M34" s="121">
        <v>9.0299999999999994</v>
      </c>
    </row>
    <row r="35" spans="1:13" x14ac:dyDescent="0.3">
      <c r="B35" s="84"/>
      <c r="C35" s="84"/>
      <c r="D35" s="84"/>
      <c r="E35" s="84"/>
      <c r="F35" s="84"/>
      <c r="G35" s="84"/>
      <c r="H35" s="84"/>
      <c r="I35" s="84"/>
      <c r="J35" s="84"/>
      <c r="K35" s="84"/>
      <c r="L35" s="84"/>
      <c r="M35" s="84"/>
    </row>
    <row r="37" spans="1:13" x14ac:dyDescent="0.3">
      <c r="A37" s="120" t="s">
        <v>142</v>
      </c>
      <c r="B37" s="119">
        <v>4</v>
      </c>
      <c r="C37" s="119">
        <v>5</v>
      </c>
      <c r="D37" s="119">
        <v>6</v>
      </c>
      <c r="E37" s="119">
        <v>7</v>
      </c>
      <c r="F37" s="119">
        <v>8</v>
      </c>
      <c r="G37" s="119">
        <v>9</v>
      </c>
      <c r="H37" s="119">
        <v>10</v>
      </c>
      <c r="I37" s="119">
        <v>11</v>
      </c>
      <c r="J37" s="119">
        <v>12</v>
      </c>
      <c r="K37" s="119">
        <v>1</v>
      </c>
      <c r="L37" s="119">
        <v>2</v>
      </c>
      <c r="M37" s="119">
        <v>3</v>
      </c>
    </row>
    <row r="38" spans="1:13" x14ac:dyDescent="0.3">
      <c r="A38" s="112">
        <v>20</v>
      </c>
      <c r="B38" s="118" t="b">
        <v>0</v>
      </c>
      <c r="C38" s="117"/>
      <c r="D38" s="117"/>
      <c r="E38" s="117"/>
      <c r="F38" s="117"/>
      <c r="G38" s="117"/>
      <c r="H38" s="117"/>
      <c r="I38" s="117"/>
      <c r="J38" s="117"/>
      <c r="K38" s="117"/>
      <c r="L38" s="117"/>
      <c r="M38" s="116"/>
    </row>
    <row r="39" spans="1:13" x14ac:dyDescent="0.3">
      <c r="A39" s="112">
        <v>19</v>
      </c>
      <c r="B39" s="115"/>
      <c r="C39" s="114"/>
      <c r="D39" s="114"/>
      <c r="E39" s="114"/>
      <c r="F39" s="114"/>
      <c r="G39" s="114"/>
      <c r="H39" s="114"/>
      <c r="I39" s="114"/>
      <c r="J39" s="114"/>
      <c r="K39" s="114"/>
      <c r="L39" s="114"/>
      <c r="M39" s="113"/>
    </row>
    <row r="40" spans="1:13" x14ac:dyDescent="0.3">
      <c r="A40" s="112">
        <v>18</v>
      </c>
      <c r="B40" s="115"/>
      <c r="C40" s="114"/>
      <c r="D40" s="114"/>
      <c r="E40" s="114"/>
      <c r="F40" s="114"/>
      <c r="G40" s="114"/>
      <c r="H40" s="114"/>
      <c r="I40" s="114"/>
      <c r="J40" s="114"/>
      <c r="K40" s="114"/>
      <c r="L40" s="114"/>
      <c r="M40" s="113"/>
    </row>
    <row r="41" spans="1:13" x14ac:dyDescent="0.3">
      <c r="A41" s="112">
        <v>17</v>
      </c>
      <c r="B41" s="115"/>
      <c r="C41" s="114"/>
      <c r="D41" s="114"/>
      <c r="E41" s="114"/>
      <c r="F41" s="114"/>
      <c r="G41" s="114"/>
      <c r="H41" s="114"/>
      <c r="I41" s="114"/>
      <c r="J41" s="114"/>
      <c r="K41" s="114"/>
      <c r="L41" s="114"/>
      <c r="M41" s="113"/>
    </row>
    <row r="42" spans="1:13" x14ac:dyDescent="0.3">
      <c r="A42" s="112">
        <v>16</v>
      </c>
      <c r="B42" s="115"/>
      <c r="C42" s="114"/>
      <c r="D42" s="114"/>
      <c r="E42" s="114"/>
      <c r="F42" s="114"/>
      <c r="G42" s="114"/>
      <c r="H42" s="114"/>
      <c r="I42" s="114"/>
      <c r="J42" s="114"/>
      <c r="K42" s="114"/>
      <c r="L42" s="114"/>
      <c r="M42" s="113"/>
    </row>
    <row r="43" spans="1:13" x14ac:dyDescent="0.3">
      <c r="A43" s="112">
        <v>15</v>
      </c>
      <c r="B43" s="115"/>
      <c r="C43" s="114"/>
      <c r="D43" s="114"/>
      <c r="E43" s="114"/>
      <c r="F43" s="114"/>
      <c r="G43" s="114"/>
      <c r="H43" s="114"/>
      <c r="I43" s="114"/>
      <c r="J43" s="114"/>
      <c r="K43" s="114"/>
      <c r="L43" s="114"/>
      <c r="M43" s="113"/>
    </row>
    <row r="44" spans="1:13" x14ac:dyDescent="0.3">
      <c r="A44" s="112">
        <v>14</v>
      </c>
      <c r="B44" s="115"/>
      <c r="C44" s="114"/>
      <c r="D44" s="114"/>
      <c r="E44" s="114"/>
      <c r="F44" s="114"/>
      <c r="G44" s="114"/>
      <c r="H44" s="114"/>
      <c r="I44" s="114"/>
      <c r="J44" s="114"/>
      <c r="K44" s="114"/>
      <c r="L44" s="114"/>
      <c r="M44" s="113"/>
    </row>
    <row r="45" spans="1:13" x14ac:dyDescent="0.3">
      <c r="A45" s="112">
        <v>13</v>
      </c>
      <c r="B45" s="115"/>
      <c r="C45" s="114"/>
      <c r="D45" s="114"/>
      <c r="E45" s="114"/>
      <c r="F45" s="114"/>
      <c r="G45" s="114"/>
      <c r="H45" s="114"/>
      <c r="I45" s="114"/>
      <c r="J45" s="114"/>
      <c r="K45" s="114"/>
      <c r="L45" s="114"/>
      <c r="M45" s="113"/>
    </row>
    <row r="46" spans="1:13" x14ac:dyDescent="0.3">
      <c r="A46" s="112">
        <v>12</v>
      </c>
      <c r="B46" s="115"/>
      <c r="C46" s="114"/>
      <c r="D46" s="114"/>
      <c r="E46" s="114"/>
      <c r="F46" s="114"/>
      <c r="G46" s="114"/>
      <c r="H46" s="114"/>
      <c r="I46" s="114"/>
      <c r="J46" s="114"/>
      <c r="K46" s="114"/>
      <c r="L46" s="114"/>
      <c r="M46" s="113"/>
    </row>
    <row r="47" spans="1:13" x14ac:dyDescent="0.3">
      <c r="A47" s="112">
        <v>11</v>
      </c>
      <c r="B47" s="115"/>
      <c r="C47" s="114"/>
      <c r="D47" s="114"/>
      <c r="E47" s="114"/>
      <c r="F47" s="114"/>
      <c r="G47" s="114"/>
      <c r="H47" s="114"/>
      <c r="I47" s="114"/>
      <c r="J47" s="114"/>
      <c r="K47" s="114"/>
      <c r="L47" s="114"/>
      <c r="M47" s="113"/>
    </row>
    <row r="48" spans="1:13" x14ac:dyDescent="0.3">
      <c r="A48" s="112">
        <v>10</v>
      </c>
      <c r="B48" s="115"/>
      <c r="C48" s="114"/>
      <c r="D48" s="114"/>
      <c r="E48" s="114"/>
      <c r="F48" s="114"/>
      <c r="G48" s="114"/>
      <c r="H48" s="114"/>
      <c r="I48" s="114"/>
      <c r="J48" s="114"/>
      <c r="K48" s="114"/>
      <c r="L48" s="114"/>
      <c r="M48" s="113"/>
    </row>
    <row r="49" spans="1:13" x14ac:dyDescent="0.3">
      <c r="A49" s="112">
        <v>9</v>
      </c>
      <c r="B49" s="115"/>
      <c r="C49" s="114"/>
      <c r="D49" s="114"/>
      <c r="E49" s="114"/>
      <c r="F49" s="114"/>
      <c r="G49" s="114"/>
      <c r="H49" s="114"/>
      <c r="I49" s="114"/>
      <c r="J49" s="114"/>
      <c r="K49" s="114"/>
      <c r="L49" s="114"/>
      <c r="M49" s="113"/>
    </row>
    <row r="50" spans="1:13" x14ac:dyDescent="0.3">
      <c r="A50" s="112">
        <v>8</v>
      </c>
      <c r="B50" s="115"/>
      <c r="C50" s="114"/>
      <c r="D50" s="114"/>
      <c r="E50" s="114"/>
      <c r="F50" s="114"/>
      <c r="G50" s="114"/>
      <c r="H50" s="114"/>
      <c r="I50" s="114"/>
      <c r="J50" s="114"/>
      <c r="K50" s="114"/>
      <c r="L50" s="114"/>
      <c r="M50" s="113"/>
    </row>
    <row r="51" spans="1:13" x14ac:dyDescent="0.3">
      <c r="A51" s="112">
        <v>7</v>
      </c>
      <c r="B51" s="115"/>
      <c r="C51" s="114"/>
      <c r="D51" s="114"/>
      <c r="E51" s="114"/>
      <c r="F51" s="114"/>
      <c r="G51" s="114"/>
      <c r="H51" s="114"/>
      <c r="I51" s="114"/>
      <c r="J51" s="114"/>
      <c r="K51" s="114"/>
      <c r="L51" s="114"/>
      <c r="M51" s="113"/>
    </row>
    <row r="52" spans="1:13" x14ac:dyDescent="0.3">
      <c r="A52" s="112">
        <v>6</v>
      </c>
      <c r="B52" s="115"/>
      <c r="C52" s="114"/>
      <c r="D52" s="114"/>
      <c r="E52" s="114"/>
      <c r="F52" s="114"/>
      <c r="G52" s="114"/>
      <c r="H52" s="114"/>
      <c r="I52" s="114"/>
      <c r="J52" s="114"/>
      <c r="K52" s="114"/>
      <c r="L52" s="114"/>
      <c r="M52" s="113"/>
    </row>
    <row r="53" spans="1:13" x14ac:dyDescent="0.3">
      <c r="A53" s="112">
        <v>5</v>
      </c>
      <c r="B53" s="115"/>
      <c r="C53" s="114"/>
      <c r="D53" s="114"/>
      <c r="E53" s="114"/>
      <c r="F53" s="114"/>
      <c r="G53" s="114"/>
      <c r="H53" s="114"/>
      <c r="I53" s="114"/>
      <c r="J53" s="114"/>
      <c r="K53" s="114"/>
      <c r="L53" s="114"/>
      <c r="M53" s="113"/>
    </row>
    <row r="54" spans="1:13" x14ac:dyDescent="0.3">
      <c r="A54" s="112">
        <v>4</v>
      </c>
      <c r="B54" s="115"/>
      <c r="C54" s="114"/>
      <c r="D54" s="114"/>
      <c r="E54" s="114"/>
      <c r="F54" s="114"/>
      <c r="G54" s="114"/>
      <c r="H54" s="114"/>
      <c r="I54" s="114"/>
      <c r="J54" s="114"/>
      <c r="K54" s="114"/>
      <c r="L54" s="114"/>
      <c r="M54" s="113"/>
    </row>
    <row r="55" spans="1:13" x14ac:dyDescent="0.3">
      <c r="A55" s="112">
        <v>3</v>
      </c>
      <c r="B55" s="115"/>
      <c r="C55" s="114"/>
      <c r="D55" s="114"/>
      <c r="E55" s="114"/>
      <c r="F55" s="114"/>
      <c r="G55" s="114"/>
      <c r="H55" s="114"/>
      <c r="I55" s="114"/>
      <c r="J55" s="114"/>
      <c r="K55" s="114"/>
      <c r="L55" s="114"/>
      <c r="M55" s="113"/>
    </row>
    <row r="56" spans="1:13" x14ac:dyDescent="0.3">
      <c r="A56" s="112">
        <v>2</v>
      </c>
      <c r="B56" s="115"/>
      <c r="C56" s="114"/>
      <c r="D56" s="114"/>
      <c r="E56" s="114"/>
      <c r="F56" s="114"/>
      <c r="G56" s="114"/>
      <c r="H56" s="114"/>
      <c r="I56" s="114"/>
      <c r="J56" s="114"/>
      <c r="K56" s="114"/>
      <c r="L56" s="114"/>
      <c r="M56" s="113"/>
    </row>
    <row r="57" spans="1:13" x14ac:dyDescent="0.3">
      <c r="A57" s="112">
        <v>1</v>
      </c>
      <c r="B57" s="111"/>
      <c r="C57" s="110"/>
      <c r="D57" s="110"/>
      <c r="E57" s="110"/>
      <c r="F57" s="110"/>
      <c r="G57" s="110"/>
      <c r="H57" s="110"/>
      <c r="I57" s="110"/>
      <c r="J57" s="110"/>
      <c r="K57" s="110"/>
      <c r="L57" s="110"/>
      <c r="M57" s="109"/>
    </row>
  </sheetData>
  <phoneticPr fontId="1"/>
  <hyperlinks>
    <hyperlink ref="A1" r:id="rId1" xr:uid="{CB67AF06-8BC7-4CEF-8CFA-1A8CC8FD5FA0}"/>
  </hyperlinks>
  <pageMargins left="0.7" right="0.7" top="0.75" bottom="0.75" header="0.3" footer="0.3"/>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9DF38-7779-4E71-9ED9-CE98ADC71158}">
  <dimension ref="B1:R42"/>
  <sheetViews>
    <sheetView showGridLines="0" view="pageBreakPreview" zoomScale="70" zoomScaleNormal="100" zoomScaleSheetLayoutView="70" workbookViewId="0"/>
  </sheetViews>
  <sheetFormatPr defaultColWidth="8.69921875" defaultRowHeight="15" x14ac:dyDescent="0.3"/>
  <cols>
    <col min="1" max="1" width="1.8984375" style="1" customWidth="1"/>
    <col min="2" max="2" width="3.59765625" style="14" customWidth="1"/>
    <col min="3" max="3" width="31.09765625" style="1" customWidth="1"/>
    <col min="4" max="16" width="8.69921875" style="1"/>
    <col min="17" max="17" width="2.8984375" style="1" customWidth="1"/>
    <col min="18" max="16384" width="8.69921875" style="1"/>
  </cols>
  <sheetData>
    <row r="1" spans="2:18" ht="16.2" x14ac:dyDescent="0.3">
      <c r="C1" s="29" t="s">
        <v>34</v>
      </c>
      <c r="D1" s="11" t="s">
        <v>35</v>
      </c>
      <c r="E1" s="10"/>
      <c r="F1" s="10"/>
      <c r="G1" s="12" t="s">
        <v>36</v>
      </c>
      <c r="O1" s="88"/>
      <c r="P1" s="88"/>
      <c r="Q1" s="146" t="s">
        <v>171</v>
      </c>
    </row>
    <row r="2" spans="2:18" x14ac:dyDescent="0.3">
      <c r="C2" s="143"/>
    </row>
    <row r="4" spans="2:18" ht="16.2" x14ac:dyDescent="0.3">
      <c r="C4" s="178" t="s">
        <v>164</v>
      </c>
      <c r="D4" s="178"/>
      <c r="E4" s="178"/>
      <c r="F4" s="178"/>
      <c r="G4" s="178"/>
      <c r="H4" s="178"/>
      <c r="I4" s="178"/>
      <c r="J4" s="178"/>
      <c r="K4" s="178"/>
      <c r="L4" s="178"/>
      <c r="M4" s="178"/>
      <c r="N4" s="178"/>
      <c r="O4" s="178"/>
      <c r="P4" s="178"/>
    </row>
    <row r="5" spans="2:18" x14ac:dyDescent="0.3">
      <c r="C5" s="140" t="s">
        <v>165</v>
      </c>
      <c r="D5" s="23"/>
      <c r="E5" s="23"/>
      <c r="F5" s="23"/>
      <c r="G5" s="23"/>
      <c r="H5" s="23"/>
      <c r="I5" s="23"/>
      <c r="J5" s="23"/>
      <c r="K5" s="23"/>
      <c r="L5" s="23"/>
      <c r="M5" s="23"/>
      <c r="N5" s="23"/>
      <c r="O5" s="23"/>
      <c r="P5" s="23"/>
    </row>
    <row r="6" spans="2:18" s="14" customFormat="1" x14ac:dyDescent="0.3"/>
    <row r="7" spans="2:18" x14ac:dyDescent="0.3">
      <c r="C7" s="18" t="s">
        <v>44</v>
      </c>
      <c r="D7" s="179" t="s">
        <v>46</v>
      </c>
      <c r="E7" s="179"/>
      <c r="F7" s="179"/>
      <c r="G7" s="179"/>
      <c r="H7" s="179"/>
      <c r="I7" s="179"/>
      <c r="J7" s="179"/>
      <c r="K7" s="179"/>
      <c r="L7" s="179"/>
      <c r="M7" s="179"/>
      <c r="N7" s="179"/>
      <c r="O7" s="179"/>
      <c r="P7" s="179"/>
      <c r="Q7" s="20"/>
      <c r="R7" s="13"/>
    </row>
    <row r="9" spans="2:18" ht="16.2" x14ac:dyDescent="0.3">
      <c r="L9" s="180" t="s">
        <v>37</v>
      </c>
      <c r="M9" s="180"/>
      <c r="N9" s="180"/>
      <c r="O9" s="180"/>
      <c r="P9" s="180"/>
    </row>
    <row r="10" spans="2:18" ht="24.6" customHeight="1" x14ac:dyDescent="0.3">
      <c r="B10" s="144"/>
      <c r="C10" s="5" t="s">
        <v>12</v>
      </c>
      <c r="D10" s="181" t="s">
        <v>13</v>
      </c>
      <c r="E10" s="182"/>
      <c r="F10" s="182"/>
      <c r="G10" s="182"/>
      <c r="H10" s="182"/>
      <c r="I10" s="182"/>
      <c r="J10" s="182"/>
      <c r="K10" s="182"/>
      <c r="L10" s="182"/>
      <c r="M10" s="182"/>
      <c r="N10" s="182"/>
      <c r="O10" s="183"/>
      <c r="P10" s="6" t="s">
        <v>14</v>
      </c>
    </row>
    <row r="11" spans="2:18" ht="30" customHeight="1" x14ac:dyDescent="0.3">
      <c r="B11" s="144"/>
      <c r="C11" s="5" t="s">
        <v>15</v>
      </c>
      <c r="D11" s="184"/>
      <c r="E11" s="185"/>
      <c r="F11" s="185"/>
      <c r="G11" s="185"/>
      <c r="H11" s="185"/>
      <c r="I11" s="185"/>
      <c r="J11" s="185"/>
      <c r="K11" s="185"/>
      <c r="L11" s="185"/>
      <c r="M11" s="185"/>
      <c r="N11" s="185"/>
      <c r="O11" s="186"/>
      <c r="P11" s="7"/>
    </row>
    <row r="12" spans="2:18" ht="30" customHeight="1" x14ac:dyDescent="0.3">
      <c r="B12" s="145"/>
      <c r="C12" s="25" t="s">
        <v>16</v>
      </c>
      <c r="D12" s="169" t="s">
        <v>52</v>
      </c>
      <c r="E12" s="170"/>
      <c r="F12" s="170"/>
      <c r="G12" s="170"/>
      <c r="H12" s="170"/>
      <c r="I12" s="170"/>
      <c r="J12" s="170"/>
      <c r="K12" s="170"/>
      <c r="L12" s="170"/>
      <c r="M12" s="170"/>
      <c r="N12" s="170"/>
      <c r="O12" s="171"/>
      <c r="P12" s="7"/>
    </row>
    <row r="13" spans="2:18" ht="30" customHeight="1" x14ac:dyDescent="0.3">
      <c r="B13" s="144"/>
      <c r="C13" s="25" t="s">
        <v>47</v>
      </c>
      <c r="D13" s="156"/>
      <c r="E13" s="157"/>
      <c r="F13" s="157"/>
      <c r="G13" s="157"/>
      <c r="H13" s="157"/>
      <c r="I13" s="157"/>
      <c r="J13" s="157"/>
      <c r="K13" s="157"/>
      <c r="L13" s="157"/>
      <c r="M13" s="157"/>
      <c r="N13" s="157"/>
      <c r="O13" s="158"/>
      <c r="P13" s="7"/>
    </row>
    <row r="14" spans="2:18" s="14" customFormat="1" ht="30" customHeight="1" x14ac:dyDescent="0.3">
      <c r="B14" s="145"/>
      <c r="C14" s="26" t="s">
        <v>40</v>
      </c>
      <c r="D14" s="187"/>
      <c r="E14" s="188"/>
      <c r="F14" s="188"/>
      <c r="G14" s="188"/>
      <c r="H14" s="188"/>
      <c r="I14" s="188"/>
      <c r="J14" s="188"/>
      <c r="K14" s="188"/>
      <c r="L14" s="188"/>
      <c r="M14" s="188"/>
      <c r="N14" s="188"/>
      <c r="O14" s="189"/>
      <c r="P14" s="7"/>
    </row>
    <row r="15" spans="2:18" s="23" customFormat="1" ht="30" hidden="1" customHeight="1" x14ac:dyDescent="0.3">
      <c r="B15" s="145"/>
      <c r="C15" s="27" t="s">
        <v>61</v>
      </c>
      <c r="D15" s="175"/>
      <c r="E15" s="176"/>
      <c r="F15" s="176"/>
      <c r="G15" s="176"/>
      <c r="H15" s="176"/>
      <c r="I15" s="176"/>
      <c r="J15" s="176"/>
      <c r="K15" s="176"/>
      <c r="L15" s="176"/>
      <c r="M15" s="176"/>
      <c r="N15" s="176"/>
      <c r="O15" s="177"/>
      <c r="P15" s="7"/>
    </row>
    <row r="16" spans="2:18" ht="30" customHeight="1" x14ac:dyDescent="0.3">
      <c r="B16" s="144"/>
      <c r="C16" s="27" t="s">
        <v>17</v>
      </c>
      <c r="D16" s="156"/>
      <c r="E16" s="157"/>
      <c r="F16" s="157"/>
      <c r="G16" s="157"/>
      <c r="H16" s="157"/>
      <c r="I16" s="157"/>
      <c r="J16" s="157"/>
      <c r="K16" s="157"/>
      <c r="L16" s="157"/>
      <c r="M16" s="157"/>
      <c r="N16" s="157"/>
      <c r="O16" s="158"/>
      <c r="P16" s="7"/>
    </row>
    <row r="17" spans="2:16" ht="30" hidden="1" customHeight="1" x14ac:dyDescent="0.3">
      <c r="B17" s="145"/>
      <c r="C17" s="27" t="s">
        <v>57</v>
      </c>
      <c r="D17" s="159"/>
      <c r="E17" s="160"/>
      <c r="F17" s="160"/>
      <c r="G17" s="160"/>
      <c r="H17" s="160"/>
      <c r="I17" s="160"/>
      <c r="J17" s="160"/>
      <c r="K17" s="160"/>
      <c r="L17" s="160"/>
      <c r="M17" s="160"/>
      <c r="N17" s="160"/>
      <c r="O17" s="161"/>
      <c r="P17" s="8" t="s">
        <v>18</v>
      </c>
    </row>
    <row r="18" spans="2:16" s="14" customFormat="1" ht="30" customHeight="1" x14ac:dyDescent="0.3">
      <c r="B18" s="144"/>
      <c r="C18" s="28" t="s">
        <v>62</v>
      </c>
      <c r="D18" s="159"/>
      <c r="E18" s="160"/>
      <c r="F18" s="160"/>
      <c r="G18" s="160"/>
      <c r="H18" s="160"/>
      <c r="I18" s="160"/>
      <c r="J18" s="160"/>
      <c r="K18" s="160"/>
      <c r="L18" s="160"/>
      <c r="M18" s="160"/>
      <c r="N18" s="160"/>
      <c r="O18" s="161"/>
      <c r="P18" s="8" t="s">
        <v>18</v>
      </c>
    </row>
    <row r="19" spans="2:16" s="14" customFormat="1" ht="30" hidden="1" customHeight="1" x14ac:dyDescent="0.3">
      <c r="B19" s="145"/>
      <c r="C19" s="28" t="s">
        <v>48</v>
      </c>
      <c r="D19" s="162">
        <v>100000</v>
      </c>
      <c r="E19" s="163"/>
      <c r="F19" s="163"/>
      <c r="G19" s="163"/>
      <c r="H19" s="163"/>
      <c r="I19" s="163"/>
      <c r="J19" s="163"/>
      <c r="K19" s="163"/>
      <c r="L19" s="163"/>
      <c r="M19" s="163"/>
      <c r="N19" s="163"/>
      <c r="O19" s="164"/>
      <c r="P19" s="8" t="s">
        <v>18</v>
      </c>
    </row>
    <row r="20" spans="2:16" s="14" customFormat="1" ht="30" customHeight="1" x14ac:dyDescent="0.3">
      <c r="B20" s="144"/>
      <c r="C20" s="19" t="s">
        <v>49</v>
      </c>
      <c r="D20" s="165" t="str">
        <f>合計!E19</f>
        <v/>
      </c>
      <c r="E20" s="166"/>
      <c r="F20" s="166"/>
      <c r="G20" s="166"/>
      <c r="H20" s="166"/>
      <c r="I20" s="166"/>
      <c r="J20" s="166"/>
      <c r="K20" s="166"/>
      <c r="L20" s="166"/>
      <c r="M20" s="166"/>
      <c r="N20" s="166"/>
      <c r="O20" s="167"/>
      <c r="P20" s="8" t="s">
        <v>50</v>
      </c>
    </row>
    <row r="21" spans="2:16" ht="24.6" hidden="1" customHeight="1" x14ac:dyDescent="0.3">
      <c r="B21" s="168"/>
      <c r="C21" s="151" t="s">
        <v>168</v>
      </c>
      <c r="D21" s="17" t="s">
        <v>19</v>
      </c>
      <c r="E21" s="9" t="s">
        <v>20</v>
      </c>
      <c r="F21" s="9" t="s">
        <v>21</v>
      </c>
      <c r="G21" s="9" t="s">
        <v>22</v>
      </c>
      <c r="H21" s="9" t="s">
        <v>23</v>
      </c>
      <c r="I21" s="9" t="s">
        <v>24</v>
      </c>
      <c r="J21" s="9" t="s">
        <v>25</v>
      </c>
      <c r="K21" s="9" t="s">
        <v>26</v>
      </c>
      <c r="L21" s="9" t="s">
        <v>27</v>
      </c>
      <c r="M21" s="9" t="s">
        <v>28</v>
      </c>
      <c r="N21" s="9" t="s">
        <v>29</v>
      </c>
      <c r="O21" s="9" t="s">
        <v>30</v>
      </c>
      <c r="P21" s="7"/>
    </row>
    <row r="22" spans="2:16" ht="30" hidden="1" customHeight="1" x14ac:dyDescent="0.3">
      <c r="B22" s="168"/>
      <c r="C22" s="152"/>
      <c r="D22" s="22">
        <f>合計!E21</f>
        <v>0</v>
      </c>
      <c r="E22" s="22">
        <f>合計!F21</f>
        <v>0</v>
      </c>
      <c r="F22" s="22">
        <f>合計!G21</f>
        <v>0</v>
      </c>
      <c r="G22" s="22">
        <f>合計!H21</f>
        <v>0</v>
      </c>
      <c r="H22" s="22">
        <f>合計!I21</f>
        <v>0</v>
      </c>
      <c r="I22" s="22">
        <f>合計!J21</f>
        <v>0</v>
      </c>
      <c r="J22" s="22">
        <f>合計!K21</f>
        <v>0</v>
      </c>
      <c r="K22" s="22">
        <f>合計!L21</f>
        <v>0</v>
      </c>
      <c r="L22" s="22">
        <f>合計!M21</f>
        <v>0</v>
      </c>
      <c r="M22" s="22">
        <f>合計!N21</f>
        <v>0</v>
      </c>
      <c r="N22" s="22">
        <f>合計!O21</f>
        <v>0</v>
      </c>
      <c r="O22" s="22">
        <f>合計!P21</f>
        <v>0</v>
      </c>
      <c r="P22" s="8" t="s">
        <v>18</v>
      </c>
    </row>
    <row r="23" spans="2:16" ht="30" customHeight="1" x14ac:dyDescent="0.3">
      <c r="B23" s="144"/>
      <c r="C23" s="5" t="s">
        <v>31</v>
      </c>
      <c r="D23" s="147" t="e">
        <f>合計!E22</f>
        <v>#N/A</v>
      </c>
      <c r="E23" s="148"/>
      <c r="F23" s="148"/>
      <c r="G23" s="148"/>
      <c r="H23" s="148"/>
      <c r="I23" s="148"/>
      <c r="J23" s="148"/>
      <c r="K23" s="148"/>
      <c r="L23" s="148"/>
      <c r="M23" s="148"/>
      <c r="N23" s="148"/>
      <c r="O23" s="149"/>
      <c r="P23" s="8" t="s">
        <v>18</v>
      </c>
    </row>
    <row r="24" spans="2:16" ht="24.6" customHeight="1" x14ac:dyDescent="0.3">
      <c r="B24" s="150"/>
      <c r="C24" s="151" t="s">
        <v>32</v>
      </c>
      <c r="D24" s="17" t="s">
        <v>19</v>
      </c>
      <c r="E24" s="9" t="s">
        <v>20</v>
      </c>
      <c r="F24" s="9" t="s">
        <v>21</v>
      </c>
      <c r="G24" s="9" t="s">
        <v>22</v>
      </c>
      <c r="H24" s="9" t="s">
        <v>23</v>
      </c>
      <c r="I24" s="9" t="s">
        <v>24</v>
      </c>
      <c r="J24" s="9" t="s">
        <v>25</v>
      </c>
      <c r="K24" s="9" t="s">
        <v>26</v>
      </c>
      <c r="L24" s="9" t="s">
        <v>27</v>
      </c>
      <c r="M24" s="9" t="s">
        <v>28</v>
      </c>
      <c r="N24" s="9" t="s">
        <v>29</v>
      </c>
      <c r="O24" s="9" t="s">
        <v>30</v>
      </c>
      <c r="P24" s="7"/>
    </row>
    <row r="25" spans="2:16" ht="30" customHeight="1" x14ac:dyDescent="0.3">
      <c r="B25" s="150"/>
      <c r="C25" s="152"/>
      <c r="D25" s="134"/>
      <c r="E25" s="135"/>
      <c r="F25" s="135"/>
      <c r="G25" s="135"/>
      <c r="H25" s="135"/>
      <c r="I25" s="135"/>
      <c r="J25" s="135"/>
      <c r="K25" s="135"/>
      <c r="L25" s="135"/>
      <c r="M25" s="135"/>
      <c r="N25" s="135"/>
      <c r="O25" s="135"/>
      <c r="P25" s="8" t="s">
        <v>18</v>
      </c>
    </row>
    <row r="26" spans="2:16" s="139" customFormat="1" ht="30" hidden="1" customHeight="1" x14ac:dyDescent="0.3">
      <c r="B26" s="145"/>
      <c r="C26" s="141" t="s">
        <v>167</v>
      </c>
      <c r="D26" s="142">
        <f>合計!E26</f>
        <v>0</v>
      </c>
      <c r="E26" s="142">
        <f>合計!F26</f>
        <v>0</v>
      </c>
      <c r="F26" s="142">
        <f>合計!G26</f>
        <v>0</v>
      </c>
      <c r="G26" s="142">
        <f>合計!H26</f>
        <v>0</v>
      </c>
      <c r="H26" s="142">
        <f>合計!I26</f>
        <v>0</v>
      </c>
      <c r="I26" s="142">
        <f>合計!J26</f>
        <v>0</v>
      </c>
      <c r="J26" s="142">
        <f>合計!K26</f>
        <v>0</v>
      </c>
      <c r="K26" s="142">
        <f>合計!L26</f>
        <v>0</v>
      </c>
      <c r="L26" s="142">
        <f>合計!M26</f>
        <v>0</v>
      </c>
      <c r="M26" s="142">
        <f>合計!N26</f>
        <v>0</v>
      </c>
      <c r="N26" s="142">
        <f>合計!O26</f>
        <v>0</v>
      </c>
      <c r="O26" s="142">
        <f>合計!P26</f>
        <v>0</v>
      </c>
      <c r="P26" s="8" t="s">
        <v>18</v>
      </c>
    </row>
    <row r="27" spans="2:16" ht="30" customHeight="1" x14ac:dyDescent="0.3">
      <c r="B27" s="145"/>
      <c r="C27" s="5" t="s">
        <v>33</v>
      </c>
      <c r="D27" s="153" t="e">
        <f>合計!E27</f>
        <v>#N/A</v>
      </c>
      <c r="E27" s="154"/>
      <c r="F27" s="154"/>
      <c r="G27" s="154"/>
      <c r="H27" s="154"/>
      <c r="I27" s="154"/>
      <c r="J27" s="154"/>
      <c r="K27" s="154"/>
      <c r="L27" s="154"/>
      <c r="M27" s="154"/>
      <c r="N27" s="154"/>
      <c r="O27" s="155"/>
      <c r="P27" s="8" t="s">
        <v>18</v>
      </c>
    </row>
    <row r="28" spans="2:16" x14ac:dyDescent="0.3">
      <c r="B28" s="14" t="s">
        <v>41</v>
      </c>
      <c r="C28" s="14"/>
      <c r="D28" s="14"/>
      <c r="E28" s="14"/>
      <c r="F28" s="14"/>
      <c r="G28" s="14"/>
      <c r="H28" s="14"/>
      <c r="I28" s="14"/>
      <c r="J28" s="14"/>
      <c r="K28" s="14"/>
      <c r="L28" s="14"/>
      <c r="M28" s="14"/>
      <c r="N28" s="14"/>
      <c r="O28" s="14"/>
    </row>
    <row r="29" spans="2:16" x14ac:dyDescent="0.3">
      <c r="B29" s="23" t="s">
        <v>53</v>
      </c>
      <c r="C29" s="14"/>
      <c r="D29" s="14"/>
      <c r="E29" s="14"/>
      <c r="F29" s="14"/>
      <c r="G29" s="14"/>
      <c r="H29" s="14"/>
      <c r="I29" s="14"/>
      <c r="J29" s="14"/>
      <c r="K29" s="14"/>
      <c r="L29" s="14"/>
      <c r="M29" s="14"/>
      <c r="N29" s="14"/>
      <c r="O29" s="14"/>
    </row>
    <row r="30" spans="2:16" x14ac:dyDescent="0.3">
      <c r="C30" s="14" t="s">
        <v>42</v>
      </c>
      <c r="D30" s="14"/>
      <c r="E30" s="14"/>
      <c r="F30" s="14"/>
      <c r="G30" s="14"/>
      <c r="H30" s="14"/>
      <c r="I30" s="14"/>
      <c r="J30" s="14"/>
      <c r="K30" s="14"/>
      <c r="L30" s="14"/>
      <c r="M30" s="14"/>
      <c r="N30" s="14"/>
      <c r="O30" s="14"/>
    </row>
    <row r="31" spans="2:16" x14ac:dyDescent="0.3">
      <c r="C31" s="15" t="s">
        <v>58</v>
      </c>
      <c r="D31" s="14"/>
      <c r="E31" s="14"/>
      <c r="F31" s="14"/>
      <c r="G31" s="14"/>
      <c r="H31" s="14"/>
      <c r="I31" s="14"/>
      <c r="J31" s="14"/>
      <c r="K31" s="14"/>
      <c r="L31" s="14"/>
      <c r="M31" s="14"/>
      <c r="N31" s="14"/>
      <c r="O31" s="14"/>
    </row>
    <row r="32" spans="2:16" x14ac:dyDescent="0.3">
      <c r="C32" s="14" t="s">
        <v>59</v>
      </c>
      <c r="D32" s="14"/>
      <c r="E32" s="14"/>
      <c r="F32" s="14"/>
      <c r="G32" s="14"/>
      <c r="H32" s="14"/>
      <c r="I32" s="14"/>
      <c r="J32" s="14"/>
      <c r="K32" s="14"/>
      <c r="L32" s="14"/>
      <c r="M32" s="14"/>
      <c r="N32" s="14"/>
      <c r="O32" s="14"/>
    </row>
    <row r="33" spans="2:15" x14ac:dyDescent="0.3">
      <c r="C33" s="14" t="s">
        <v>60</v>
      </c>
      <c r="D33" s="14"/>
      <c r="E33" s="14"/>
      <c r="F33" s="14"/>
      <c r="G33" s="14"/>
      <c r="H33" s="14"/>
      <c r="I33" s="14"/>
      <c r="J33" s="14"/>
      <c r="K33" s="14"/>
      <c r="L33" s="14"/>
      <c r="M33" s="14"/>
      <c r="N33" s="14"/>
      <c r="O33" s="14"/>
    </row>
    <row r="34" spans="2:15" s="23" customFormat="1" x14ac:dyDescent="0.3">
      <c r="C34" s="23" t="s">
        <v>63</v>
      </c>
    </row>
    <row r="35" spans="2:15" x14ac:dyDescent="0.3">
      <c r="C35" s="14" t="s">
        <v>51</v>
      </c>
      <c r="D35" s="14"/>
      <c r="E35" s="14"/>
      <c r="F35" s="14"/>
      <c r="G35" s="14"/>
      <c r="H35" s="14"/>
      <c r="I35" s="14"/>
      <c r="J35" s="14"/>
      <c r="K35" s="14"/>
      <c r="L35" s="14"/>
      <c r="M35" s="14"/>
      <c r="N35" s="14"/>
      <c r="O35" s="14"/>
    </row>
    <row r="36" spans="2:15" x14ac:dyDescent="0.3">
      <c r="C36" s="14" t="s">
        <v>43</v>
      </c>
      <c r="D36" s="14"/>
      <c r="E36" s="14"/>
      <c r="F36" s="14"/>
      <c r="G36" s="14"/>
      <c r="H36" s="14"/>
      <c r="I36" s="14"/>
      <c r="J36" s="14"/>
      <c r="K36" s="14"/>
      <c r="L36" s="14"/>
      <c r="M36" s="14"/>
      <c r="N36" s="14"/>
      <c r="O36" s="14"/>
    </row>
    <row r="37" spans="2:15" s="14" customFormat="1" x14ac:dyDescent="0.3"/>
    <row r="38" spans="2:15" x14ac:dyDescent="0.3">
      <c r="B38" s="23" t="s">
        <v>54</v>
      </c>
      <c r="C38" s="16"/>
      <c r="D38" s="14"/>
      <c r="E38" s="14"/>
      <c r="F38" s="14"/>
      <c r="G38" s="14"/>
      <c r="H38" s="14"/>
      <c r="I38" s="14"/>
      <c r="J38" s="14"/>
      <c r="K38" s="14"/>
      <c r="L38" s="14"/>
      <c r="M38" s="14"/>
      <c r="N38" s="14"/>
      <c r="O38" s="14"/>
    </row>
    <row r="39" spans="2:15" x14ac:dyDescent="0.3">
      <c r="C39" s="15" t="s">
        <v>170</v>
      </c>
      <c r="D39" s="14"/>
      <c r="E39" s="14"/>
      <c r="F39" s="14"/>
      <c r="G39" s="14"/>
      <c r="H39" s="14"/>
      <c r="I39" s="14"/>
      <c r="J39" s="14"/>
      <c r="K39" s="14"/>
      <c r="L39" s="14"/>
      <c r="M39" s="14"/>
      <c r="N39" s="14"/>
      <c r="O39" s="14"/>
    </row>
    <row r="40" spans="2:15" x14ac:dyDescent="0.3">
      <c r="C40" s="139" t="s">
        <v>169</v>
      </c>
      <c r="D40" s="14"/>
      <c r="E40" s="14"/>
      <c r="F40" s="14"/>
      <c r="G40" s="14"/>
      <c r="H40" s="14"/>
      <c r="I40" s="14"/>
      <c r="J40" s="14"/>
      <c r="K40" s="14"/>
      <c r="L40" s="14"/>
      <c r="M40" s="14"/>
      <c r="N40" s="14"/>
      <c r="O40" s="14"/>
    </row>
    <row r="41" spans="2:15" s="139" customFormat="1" x14ac:dyDescent="0.3">
      <c r="C41" s="24" t="s">
        <v>166</v>
      </c>
    </row>
    <row r="42" spans="2:15" x14ac:dyDescent="0.3">
      <c r="C42" s="24"/>
    </row>
  </sheetData>
  <sheetProtection algorithmName="SHA-512" hashValue="gXqHVJipqH7t1Rrn5GHJ9KAfbv6ainN0iwBWaIttMwLYyrxko8an1LDqXjGGkWZQpZFX7BbRihfhtyQksiD97Q==" saltValue="wHktBdgpaSYOcT2EBxsLmw==" spinCount="100000" sheet="1" objects="1" scenarios="1"/>
  <mergeCells count="20">
    <mergeCell ref="C4:P4"/>
    <mergeCell ref="D7:P7"/>
    <mergeCell ref="D23:O23"/>
    <mergeCell ref="D27:O27"/>
    <mergeCell ref="D13:O13"/>
    <mergeCell ref="D14:O14"/>
    <mergeCell ref="D16:O16"/>
    <mergeCell ref="D17:O17"/>
    <mergeCell ref="L9:P9"/>
    <mergeCell ref="D10:O10"/>
    <mergeCell ref="D11:O11"/>
    <mergeCell ref="D12:O12"/>
    <mergeCell ref="D19:O19"/>
    <mergeCell ref="D20:O20"/>
    <mergeCell ref="D15:O15"/>
    <mergeCell ref="B21:B22"/>
    <mergeCell ref="B24:B25"/>
    <mergeCell ref="C21:C22"/>
    <mergeCell ref="C24:C25"/>
    <mergeCell ref="D18:O18"/>
  </mergeCells>
  <phoneticPr fontId="1"/>
  <conditionalFormatting sqref="D17:O17">
    <cfRule type="expression" dxfId="21" priority="31">
      <formula>$D$17&lt;100000</formula>
    </cfRule>
  </conditionalFormatting>
  <conditionalFormatting sqref="D19:O19">
    <cfRule type="expression" dxfId="20" priority="10">
      <formula>$D$18&lt;$D$19</formula>
    </cfRule>
  </conditionalFormatting>
  <conditionalFormatting sqref="D18:O18">
    <cfRule type="expression" dxfId="19" priority="8">
      <formula>$D$18&lt;100000</formula>
    </cfRule>
  </conditionalFormatting>
  <conditionalFormatting sqref="D15:O15">
    <cfRule type="expression" dxfId="18" priority="6">
      <formula>AND(D13="リプレース",D14="水力（流込式）")</formula>
    </cfRule>
  </conditionalFormatting>
  <conditionalFormatting sqref="C15">
    <cfRule type="expression" dxfId="17" priority="5">
      <formula>OR(D13&lt;&gt;"リプレース",D14&lt;&gt;"水力（流込式）")</formula>
    </cfRule>
  </conditionalFormatting>
  <conditionalFormatting sqref="D26:O26">
    <cfRule type="expression" dxfId="16" priority="4">
      <formula>D26&gt;D22</formula>
    </cfRule>
  </conditionalFormatting>
  <conditionalFormatting sqref="D25:O25">
    <cfRule type="expression" dxfId="15" priority="3">
      <formula>D25&gt;$D$18</formula>
    </cfRule>
  </conditionalFormatting>
  <conditionalFormatting sqref="D27:O27">
    <cfRule type="expression" dxfId="14" priority="1">
      <formula>$D$27&gt;$D$23</formula>
    </cfRule>
  </conditionalFormatting>
  <dataValidations count="9">
    <dataValidation type="list" allowBlank="1" showInputMessage="1" showErrorMessage="1" sqref="D13:O13" xr:uid="{2E2229BE-34FD-46C8-89D3-4412BBBBA790}">
      <formula1>"新設,リプレース"</formula1>
    </dataValidation>
    <dataValidation type="list" allowBlank="1" showInputMessage="1" showErrorMessage="1" sqref="D14:O14" xr:uid="{0A00F30F-15FA-4C73-A344-986DAB0240F1}">
      <formula1>"太陽光,風力,水力（流込式）"</formula1>
    </dataValidation>
    <dataValidation type="list" allowBlank="1" showInputMessage="1" showErrorMessage="1" sqref="D16:O16" xr:uid="{469AB1F6-2056-49DA-A4EB-7AAB7F0BD69A}">
      <formula1>エリア</formula1>
    </dataValidation>
    <dataValidation type="list" allowBlank="1" showInputMessage="1" showErrorMessage="1" sqref="D15:O15" xr:uid="{4240DDDB-C08C-4416-8417-A9E9CBFACB8E}">
      <formula1>INDIRECT(TEXT(D13&amp;LEFT(D14,2),"@"))</formula1>
    </dataValidation>
    <dataValidation type="whole" operator="greaterThanOrEqual" allowBlank="1" showInputMessage="1" showErrorMessage="1" error="100,000kW以上の整数値で入力してください。" sqref="D17:O17" xr:uid="{99FFA2A7-1229-4BF7-A721-FFE43607ABB3}">
      <formula1>100000</formula1>
    </dataValidation>
    <dataValidation type="whole" operator="greaterThanOrEqual" allowBlank="1" showInputMessage="1" showErrorMessage="1" error="整数値で入力してください。" sqref="D18:O18" xr:uid="{85B6634C-9E5F-4EB8-85DD-C50995C32085}">
      <formula1>1</formula1>
    </dataValidation>
    <dataValidation type="whole" allowBlank="1" showInputMessage="1" showErrorMessage="1" error="本オークションに参加可能な設備容量（送電端）以下の整数値を入力してください。" sqref="D19:O19" xr:uid="{C9EC90E7-8147-4B31-9C2E-CA7C67652F94}">
      <formula1>1</formula1>
      <formula2>D18</formula2>
    </dataValidation>
    <dataValidation type="whole" allowBlank="1" showInputMessage="1" showErrorMessage="1" error="送電可能電力以下の整数値を入力してください。" sqref="D26:O26" xr:uid="{0CB797E5-5F14-4882-8F79-49D118EF37D7}">
      <formula1>0</formula1>
      <formula2>$D$19</formula2>
    </dataValidation>
    <dataValidation type="whole" allowBlank="1" showInputMessage="1" showErrorMessage="1" error="本オークションに参加可能な設備容量(送電端)以下の整数値を入力してください。" sqref="E25:O25 D25" xr:uid="{8AB8FFF0-4B8E-476C-BD42-5B9F4C012DD3}">
      <formula1>0</formula1>
      <formula2>$D$18</formula2>
    </dataValidation>
  </dataValidations>
  <pageMargins left="0.70866141732283472" right="0.70866141732283472" top="0.74803149606299213" bottom="0.74803149606299213" header="0.31496062992125984" footer="0.31496062992125984"/>
  <pageSetup paperSize="9" scale="61" orientation="landscape" horizontalDpi="90" verticalDpi="90" r:id="rId1"/>
  <headerFooter>
    <oddHeader>&amp;C&amp;F&amp;R&amp;D</oddHeader>
    <oddFooter>&amp;P / &amp;N 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353C2-6432-48CD-8030-53AC73804CD2}">
  <sheetPr>
    <tabColor theme="8" tint="0.59999389629810485"/>
  </sheetPr>
  <dimension ref="B2:C15"/>
  <sheetViews>
    <sheetView workbookViewId="0">
      <selection activeCell="D27" sqref="D27:O27"/>
    </sheetView>
  </sheetViews>
  <sheetFormatPr defaultColWidth="8" defaultRowHeight="15" x14ac:dyDescent="0.3"/>
  <cols>
    <col min="1" max="1" width="2.5" style="23" customWidth="1"/>
    <col min="2" max="2" width="3.3984375" style="23" customWidth="1"/>
    <col min="3" max="16384" width="8" style="23"/>
  </cols>
  <sheetData>
    <row r="2" spans="2:3" x14ac:dyDescent="0.3">
      <c r="B2" s="23" t="s">
        <v>77</v>
      </c>
    </row>
    <row r="3" spans="2:3" x14ac:dyDescent="0.3">
      <c r="B3" s="23" t="s">
        <v>75</v>
      </c>
      <c r="C3" s="33" t="s">
        <v>76</v>
      </c>
    </row>
    <row r="4" spans="2:3" x14ac:dyDescent="0.3">
      <c r="B4" s="23" t="s">
        <v>75</v>
      </c>
      <c r="C4" s="33" t="s">
        <v>74</v>
      </c>
    </row>
    <row r="5" spans="2:3" x14ac:dyDescent="0.3">
      <c r="C5" s="33" t="s">
        <v>73</v>
      </c>
    </row>
    <row r="7" spans="2:3" x14ac:dyDescent="0.3">
      <c r="B7" s="23" t="s">
        <v>72</v>
      </c>
    </row>
    <row r="8" spans="2:3" x14ac:dyDescent="0.3">
      <c r="C8" s="33" t="s">
        <v>71</v>
      </c>
    </row>
    <row r="9" spans="2:3" x14ac:dyDescent="0.3">
      <c r="C9" s="33" t="s">
        <v>70</v>
      </c>
    </row>
    <row r="10" spans="2:3" x14ac:dyDescent="0.3">
      <c r="C10" s="33" t="s">
        <v>69</v>
      </c>
    </row>
    <row r="11" spans="2:3" x14ac:dyDescent="0.3">
      <c r="C11" s="33" t="s">
        <v>68</v>
      </c>
    </row>
    <row r="12" spans="2:3" x14ac:dyDescent="0.3">
      <c r="C12" s="33" t="s">
        <v>67</v>
      </c>
    </row>
    <row r="13" spans="2:3" x14ac:dyDescent="0.3">
      <c r="C13" s="33" t="s">
        <v>66</v>
      </c>
    </row>
    <row r="14" spans="2:3" x14ac:dyDescent="0.3">
      <c r="C14" s="33" t="s">
        <v>65</v>
      </c>
    </row>
    <row r="15" spans="2:3" x14ac:dyDescent="0.3">
      <c r="C15" s="33" t="s">
        <v>64</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E45D7-3CAC-467B-AE9B-8CD9877115FE}">
  <sheetPr>
    <pageSetUpPr fitToPage="1"/>
  </sheetPr>
  <dimension ref="A1:Q40"/>
  <sheetViews>
    <sheetView zoomScale="70" zoomScaleNormal="70" workbookViewId="0">
      <selection activeCell="D27" sqref="D27:O27"/>
    </sheetView>
  </sheetViews>
  <sheetFormatPr defaultColWidth="8.09765625" defaultRowHeight="15" x14ac:dyDescent="0.3"/>
  <cols>
    <col min="1" max="4" width="5.09765625" style="23" customWidth="1"/>
    <col min="5" max="16" width="9.19921875" style="23" bestFit="1" customWidth="1"/>
    <col min="17" max="20" width="5.09765625" style="23" customWidth="1"/>
    <col min="21" max="16384" width="8.09765625" style="23"/>
  </cols>
  <sheetData>
    <row r="1" spans="1:17" ht="16.2" x14ac:dyDescent="0.3">
      <c r="A1" s="44" t="s">
        <v>34</v>
      </c>
      <c r="B1" s="44"/>
      <c r="C1" s="44"/>
      <c r="D1" s="44"/>
      <c r="E1" s="44"/>
      <c r="F1" s="10" t="s">
        <v>35</v>
      </c>
      <c r="G1" s="10"/>
      <c r="H1" s="10"/>
      <c r="I1" s="43" t="s">
        <v>36</v>
      </c>
    </row>
    <row r="2" spans="1:17" ht="16.2" x14ac:dyDescent="0.3">
      <c r="A2" s="190" t="s">
        <v>99</v>
      </c>
      <c r="B2" s="191"/>
      <c r="C2" s="41"/>
      <c r="D2" s="41"/>
      <c r="E2" s="41"/>
      <c r="F2" s="41"/>
      <c r="G2" s="41"/>
      <c r="H2" s="41"/>
      <c r="I2" s="41"/>
      <c r="J2" s="41"/>
      <c r="K2" s="41"/>
      <c r="L2" s="41"/>
      <c r="M2" s="41"/>
      <c r="N2" s="41"/>
      <c r="O2" s="41"/>
      <c r="P2" s="41"/>
      <c r="Q2" s="41"/>
    </row>
    <row r="3" spans="1:17" ht="16.2" x14ac:dyDescent="0.3">
      <c r="A3" s="42"/>
      <c r="B3" s="42"/>
      <c r="C3" s="41"/>
      <c r="D3" s="41"/>
      <c r="E3" s="41"/>
      <c r="F3" s="41"/>
      <c r="G3" s="41"/>
      <c r="H3" s="41"/>
      <c r="I3" s="41"/>
      <c r="J3" s="41"/>
      <c r="K3" s="41"/>
      <c r="L3" s="41"/>
      <c r="M3" s="41"/>
      <c r="N3" s="41"/>
      <c r="O3" s="41"/>
      <c r="P3" s="41"/>
      <c r="Q3" s="41"/>
    </row>
    <row r="4" spans="1:17" ht="16.2" x14ac:dyDescent="0.3">
      <c r="A4" s="192" t="s">
        <v>98</v>
      </c>
      <c r="B4" s="192"/>
      <c r="C4" s="192"/>
      <c r="D4" s="192"/>
      <c r="E4" s="192"/>
      <c r="F4" s="192"/>
      <c r="G4" s="192"/>
      <c r="H4" s="192"/>
      <c r="I4" s="192"/>
      <c r="J4" s="192"/>
      <c r="K4" s="192"/>
      <c r="L4" s="192"/>
      <c r="M4" s="192"/>
      <c r="N4" s="192"/>
      <c r="O4" s="192"/>
      <c r="P4" s="192"/>
      <c r="Q4" s="192"/>
    </row>
    <row r="5" spans="1:17" ht="16.2" x14ac:dyDescent="0.3">
      <c r="A5" s="41"/>
      <c r="B5" s="41"/>
      <c r="C5" s="41"/>
      <c r="D5" s="41"/>
      <c r="E5" s="41"/>
      <c r="F5" s="41"/>
      <c r="G5" s="41"/>
      <c r="H5" s="41"/>
      <c r="I5" s="41"/>
      <c r="J5" s="41"/>
      <c r="K5" s="41"/>
      <c r="L5" s="41"/>
      <c r="M5" s="41"/>
      <c r="N5" s="41"/>
      <c r="O5" s="41"/>
      <c r="P5" s="41"/>
      <c r="Q5" s="41"/>
    </row>
    <row r="6" spans="1:17" ht="16.2" x14ac:dyDescent="0.3">
      <c r="A6" s="193" t="s">
        <v>97</v>
      </c>
      <c r="B6" s="193"/>
      <c r="C6" s="193"/>
      <c r="D6" s="193"/>
      <c r="E6" s="193"/>
      <c r="F6" s="193"/>
      <c r="G6" s="193"/>
      <c r="H6" s="193"/>
      <c r="I6" s="193"/>
      <c r="J6" s="193"/>
      <c r="K6" s="193"/>
      <c r="L6" s="193"/>
      <c r="M6" s="193"/>
      <c r="N6" s="193"/>
      <c r="O6" s="193"/>
      <c r="P6" s="193"/>
      <c r="Q6" s="193"/>
    </row>
    <row r="7" spans="1:17" ht="16.2" x14ac:dyDescent="0.3">
      <c r="A7" s="132"/>
      <c r="B7" s="132"/>
      <c r="C7" s="132"/>
      <c r="D7" s="132"/>
      <c r="E7" s="132"/>
      <c r="F7" s="132"/>
      <c r="G7" s="132"/>
      <c r="H7" s="132"/>
      <c r="I7" s="132"/>
      <c r="J7" s="132"/>
      <c r="K7" s="132"/>
      <c r="L7" s="132"/>
      <c r="M7" s="132"/>
      <c r="N7" s="132"/>
      <c r="O7" s="132"/>
      <c r="P7" s="132"/>
      <c r="Q7" s="132"/>
    </row>
    <row r="8" spans="1:17" ht="16.2" x14ac:dyDescent="0.3">
      <c r="A8" s="133" t="s">
        <v>161</v>
      </c>
      <c r="B8" s="132"/>
      <c r="C8" s="132"/>
      <c r="D8" s="132"/>
      <c r="E8" s="132"/>
      <c r="F8" s="132"/>
      <c r="G8" s="132"/>
      <c r="H8" s="132"/>
      <c r="I8" s="132"/>
      <c r="J8" s="132"/>
      <c r="K8" s="132"/>
      <c r="L8" s="132"/>
      <c r="M8" s="132"/>
      <c r="N8" s="132"/>
      <c r="O8" s="132"/>
      <c r="P8" s="132"/>
      <c r="Q8" s="132"/>
    </row>
    <row r="9" spans="1:17" ht="16.2" x14ac:dyDescent="0.3">
      <c r="A9" s="132"/>
      <c r="B9" s="133" t="s">
        <v>160</v>
      </c>
      <c r="C9" s="132"/>
      <c r="D9" s="132"/>
      <c r="E9" s="132"/>
      <c r="F9" s="132"/>
      <c r="G9" s="132"/>
      <c r="H9" s="132"/>
      <c r="I9" s="132"/>
      <c r="J9" s="132"/>
      <c r="K9" s="132"/>
      <c r="L9" s="132"/>
      <c r="M9" s="132"/>
      <c r="N9" s="132"/>
      <c r="O9" s="132"/>
      <c r="P9" s="132"/>
      <c r="Q9" s="132"/>
    </row>
    <row r="10" spans="1:17" ht="16.2" x14ac:dyDescent="0.3">
      <c r="C10" s="41"/>
      <c r="D10" s="41"/>
      <c r="E10" s="41"/>
      <c r="F10" s="41"/>
      <c r="G10" s="41"/>
      <c r="H10" s="41"/>
      <c r="I10" s="41"/>
      <c r="J10" s="41"/>
      <c r="K10" s="41"/>
      <c r="L10" s="41"/>
      <c r="M10" s="41"/>
      <c r="N10" s="41"/>
      <c r="O10" s="41"/>
      <c r="P10" s="41"/>
      <c r="Q10" s="41"/>
    </row>
    <row r="11" spans="1:17" ht="16.2" x14ac:dyDescent="0.3">
      <c r="A11" s="131"/>
      <c r="B11" s="131"/>
      <c r="C11" s="131"/>
      <c r="D11" s="131"/>
      <c r="E11" s="131"/>
      <c r="F11" s="131"/>
      <c r="G11" s="131"/>
      <c r="H11" s="131"/>
      <c r="I11" s="131"/>
      <c r="J11" s="131"/>
      <c r="K11" s="131"/>
      <c r="L11" s="131"/>
      <c r="M11" s="180" t="s">
        <v>159</v>
      </c>
      <c r="N11" s="180"/>
      <c r="O11" s="180"/>
      <c r="P11" s="180"/>
      <c r="Q11" s="180"/>
    </row>
    <row r="12" spans="1:17" ht="24" customHeight="1" x14ac:dyDescent="0.3">
      <c r="A12" s="194" t="s">
        <v>96</v>
      </c>
      <c r="B12" s="194"/>
      <c r="C12" s="194"/>
      <c r="D12" s="194"/>
      <c r="E12" s="195" t="s">
        <v>95</v>
      </c>
      <c r="F12" s="196"/>
      <c r="G12" s="196"/>
      <c r="H12" s="196"/>
      <c r="I12" s="196"/>
      <c r="J12" s="196"/>
      <c r="K12" s="196"/>
      <c r="L12" s="196"/>
      <c r="M12" s="196"/>
      <c r="N12" s="196"/>
      <c r="O12" s="196"/>
      <c r="P12" s="197"/>
      <c r="Q12" s="36" t="s">
        <v>94</v>
      </c>
    </row>
    <row r="13" spans="1:17" ht="24" customHeight="1" x14ac:dyDescent="0.3">
      <c r="A13" s="194" t="s">
        <v>93</v>
      </c>
      <c r="B13" s="194"/>
      <c r="C13" s="194"/>
      <c r="D13" s="194"/>
      <c r="E13" s="198">
        <f>入力シート!D11</f>
        <v>0</v>
      </c>
      <c r="F13" s="199"/>
      <c r="G13" s="199"/>
      <c r="H13" s="199"/>
      <c r="I13" s="199"/>
      <c r="J13" s="199"/>
      <c r="K13" s="199"/>
      <c r="L13" s="199"/>
      <c r="M13" s="199"/>
      <c r="N13" s="199"/>
      <c r="O13" s="199"/>
      <c r="P13" s="200"/>
      <c r="Q13" s="35"/>
    </row>
    <row r="14" spans="1:17" ht="30" customHeight="1" x14ac:dyDescent="0.3">
      <c r="A14" s="207" t="s">
        <v>92</v>
      </c>
      <c r="B14" s="207"/>
      <c r="C14" s="207"/>
      <c r="D14" s="207"/>
      <c r="E14" s="208" t="str">
        <f>入力シート!D12</f>
        <v>変動電源</v>
      </c>
      <c r="F14" s="209"/>
      <c r="G14" s="209"/>
      <c r="H14" s="209"/>
      <c r="I14" s="209"/>
      <c r="J14" s="209"/>
      <c r="K14" s="209"/>
      <c r="L14" s="209"/>
      <c r="M14" s="209"/>
      <c r="N14" s="209"/>
      <c r="O14" s="209"/>
      <c r="P14" s="210"/>
      <c r="Q14" s="35"/>
    </row>
    <row r="15" spans="1:17" ht="24" customHeight="1" x14ac:dyDescent="0.3">
      <c r="A15" s="194" t="s">
        <v>91</v>
      </c>
      <c r="B15" s="194"/>
      <c r="C15" s="194"/>
      <c r="D15" s="194"/>
      <c r="E15" s="211">
        <f>入力シート!D14</f>
        <v>0</v>
      </c>
      <c r="F15" s="212"/>
      <c r="G15" s="212"/>
      <c r="H15" s="212"/>
      <c r="I15" s="212"/>
      <c r="J15" s="212"/>
      <c r="K15" s="212"/>
      <c r="L15" s="212"/>
      <c r="M15" s="212"/>
      <c r="N15" s="212"/>
      <c r="O15" s="212"/>
      <c r="P15" s="213"/>
      <c r="Q15" s="35"/>
    </row>
    <row r="16" spans="1:17" ht="24" customHeight="1" x14ac:dyDescent="0.3">
      <c r="A16" s="194" t="s">
        <v>90</v>
      </c>
      <c r="B16" s="194"/>
      <c r="C16" s="194"/>
      <c r="D16" s="194"/>
      <c r="E16" s="217">
        <f>入力シート!D16</f>
        <v>0</v>
      </c>
      <c r="F16" s="218"/>
      <c r="G16" s="218"/>
      <c r="H16" s="218"/>
      <c r="I16" s="218"/>
      <c r="J16" s="218"/>
      <c r="K16" s="218"/>
      <c r="L16" s="218"/>
      <c r="M16" s="218"/>
      <c r="N16" s="218"/>
      <c r="O16" s="218"/>
      <c r="P16" s="219"/>
      <c r="Q16" s="35"/>
    </row>
    <row r="17" spans="1:17" ht="24" customHeight="1" x14ac:dyDescent="0.3">
      <c r="A17" s="194" t="s">
        <v>89</v>
      </c>
      <c r="B17" s="194"/>
      <c r="C17" s="194"/>
      <c r="D17" s="194"/>
      <c r="E17" s="201">
        <f>ROUND(入力シート!D18,0)</f>
        <v>0</v>
      </c>
      <c r="F17" s="202"/>
      <c r="G17" s="202"/>
      <c r="H17" s="202"/>
      <c r="I17" s="202"/>
      <c r="J17" s="202"/>
      <c r="K17" s="202"/>
      <c r="L17" s="202"/>
      <c r="M17" s="202"/>
      <c r="N17" s="202"/>
      <c r="O17" s="202"/>
      <c r="P17" s="203"/>
      <c r="Q17" s="34" t="s">
        <v>78</v>
      </c>
    </row>
    <row r="18" spans="1:17" ht="24" customHeight="1" x14ac:dyDescent="0.3">
      <c r="A18" s="194" t="s">
        <v>88</v>
      </c>
      <c r="B18" s="194"/>
      <c r="C18" s="194"/>
      <c r="D18" s="194"/>
      <c r="E18" s="204">
        <f>E17</f>
        <v>0</v>
      </c>
      <c r="F18" s="205"/>
      <c r="G18" s="205"/>
      <c r="H18" s="205"/>
      <c r="I18" s="205"/>
      <c r="J18" s="205"/>
      <c r="K18" s="205"/>
      <c r="L18" s="205"/>
      <c r="M18" s="205"/>
      <c r="N18" s="205"/>
      <c r="O18" s="205"/>
      <c r="P18" s="206"/>
      <c r="Q18" s="34" t="s">
        <v>78</v>
      </c>
    </row>
    <row r="19" spans="1:17" ht="24" customHeight="1" x14ac:dyDescent="0.3">
      <c r="A19" s="194" t="s">
        <v>49</v>
      </c>
      <c r="B19" s="194"/>
      <c r="C19" s="194"/>
      <c r="D19" s="194"/>
      <c r="E19" s="220" t="str">
        <f>IF(E15="太陽光",'入力(太陽光)'!E16,IF(合計!E15="風力",'入力(風力)'!E16,IF(合計!E15="水力（流込式）",'入力(水力)'!E16,"")))</f>
        <v/>
      </c>
      <c r="F19" s="221"/>
      <c r="G19" s="221"/>
      <c r="H19" s="221"/>
      <c r="I19" s="221"/>
      <c r="J19" s="221"/>
      <c r="K19" s="221"/>
      <c r="L19" s="221"/>
      <c r="M19" s="221"/>
      <c r="N19" s="221"/>
      <c r="O19" s="221"/>
      <c r="P19" s="222"/>
      <c r="Q19" s="34" t="s">
        <v>78</v>
      </c>
    </row>
    <row r="20" spans="1:17" ht="24" customHeight="1" x14ac:dyDescent="0.3">
      <c r="A20" s="194" t="s">
        <v>84</v>
      </c>
      <c r="B20" s="194"/>
      <c r="C20" s="194"/>
      <c r="D20" s="194"/>
      <c r="E20" s="36" t="s">
        <v>80</v>
      </c>
      <c r="F20" s="36" t="s">
        <v>20</v>
      </c>
      <c r="G20" s="36" t="s">
        <v>21</v>
      </c>
      <c r="H20" s="36" t="s">
        <v>22</v>
      </c>
      <c r="I20" s="36" t="s">
        <v>23</v>
      </c>
      <c r="J20" s="36" t="s">
        <v>24</v>
      </c>
      <c r="K20" s="36" t="s">
        <v>25</v>
      </c>
      <c r="L20" s="36" t="s">
        <v>26</v>
      </c>
      <c r="M20" s="36" t="s">
        <v>27</v>
      </c>
      <c r="N20" s="36" t="s">
        <v>28</v>
      </c>
      <c r="O20" s="36" t="s">
        <v>29</v>
      </c>
      <c r="P20" s="36" t="s">
        <v>30</v>
      </c>
      <c r="Q20" s="35"/>
    </row>
    <row r="21" spans="1:17" ht="24" customHeight="1" x14ac:dyDescent="0.3">
      <c r="A21" s="194"/>
      <c r="B21" s="194"/>
      <c r="C21" s="194"/>
      <c r="D21" s="194"/>
      <c r="E21" s="130">
        <f>'入力(太陽光)'!E20+'入力(風力)'!E20+'入力(水力)'!E20</f>
        <v>0</v>
      </c>
      <c r="F21" s="130">
        <f>'入力(太陽光)'!F20+'入力(風力)'!F20+'入力(水力)'!F20</f>
        <v>0</v>
      </c>
      <c r="G21" s="130">
        <f>'入力(太陽光)'!G20+'入力(風力)'!G20+'入力(水力)'!G20</f>
        <v>0</v>
      </c>
      <c r="H21" s="130">
        <f>'入力(太陽光)'!H20+'入力(風力)'!H20+'入力(水力)'!H20</f>
        <v>0</v>
      </c>
      <c r="I21" s="130">
        <f>'入力(太陽光)'!I20+'入力(風力)'!I20+'入力(水力)'!I20</f>
        <v>0</v>
      </c>
      <c r="J21" s="130">
        <f>'入力(太陽光)'!J20+'入力(風力)'!J20+'入力(水力)'!J20</f>
        <v>0</v>
      </c>
      <c r="K21" s="130">
        <f>'入力(太陽光)'!K20+'入力(風力)'!K20+'入力(水力)'!K20</f>
        <v>0</v>
      </c>
      <c r="L21" s="130">
        <f>'入力(太陽光)'!L20+'入力(風力)'!L20+'入力(水力)'!L20</f>
        <v>0</v>
      </c>
      <c r="M21" s="130">
        <f>'入力(太陽光)'!M20+'入力(風力)'!M20+'入力(水力)'!M20</f>
        <v>0</v>
      </c>
      <c r="N21" s="130">
        <f>'入力(太陽光)'!N20+'入力(風力)'!N20+'入力(水力)'!N20</f>
        <v>0</v>
      </c>
      <c r="O21" s="130">
        <f>'入力(太陽光)'!O20+'入力(風力)'!O20+'入力(水力)'!O20</f>
        <v>0</v>
      </c>
      <c r="P21" s="130">
        <f>'入力(太陽光)'!P20+'入力(風力)'!P20+'入力(水力)'!P20</f>
        <v>0</v>
      </c>
      <c r="Q21" s="34" t="s">
        <v>78</v>
      </c>
    </row>
    <row r="22" spans="1:17" ht="24" customHeight="1" x14ac:dyDescent="0.3">
      <c r="A22" s="194" t="s">
        <v>83</v>
      </c>
      <c r="B22" s="194"/>
      <c r="C22" s="194"/>
      <c r="D22" s="194"/>
      <c r="E22" s="223" t="e">
        <f>'入力(太陽光)'!E21:P21+'入力(風力)'!E21:P21+'入力(水力)'!E21:P21</f>
        <v>#N/A</v>
      </c>
      <c r="F22" s="224"/>
      <c r="G22" s="224"/>
      <c r="H22" s="224"/>
      <c r="I22" s="224"/>
      <c r="J22" s="224"/>
      <c r="K22" s="224"/>
      <c r="L22" s="224"/>
      <c r="M22" s="224"/>
      <c r="N22" s="224"/>
      <c r="O22" s="224"/>
      <c r="P22" s="225"/>
      <c r="Q22" s="34" t="s">
        <v>78</v>
      </c>
    </row>
    <row r="23" spans="1:17" ht="24" customHeight="1" x14ac:dyDescent="0.3">
      <c r="A23" s="226" t="s">
        <v>82</v>
      </c>
      <c r="B23" s="227"/>
      <c r="C23" s="227"/>
      <c r="D23" s="227"/>
      <c r="E23" s="36" t="s">
        <v>80</v>
      </c>
      <c r="F23" s="36" t="s">
        <v>20</v>
      </c>
      <c r="G23" s="36" t="s">
        <v>21</v>
      </c>
      <c r="H23" s="36" t="s">
        <v>22</v>
      </c>
      <c r="I23" s="36" t="s">
        <v>23</v>
      </c>
      <c r="J23" s="36" t="s">
        <v>24</v>
      </c>
      <c r="K23" s="36" t="s">
        <v>25</v>
      </c>
      <c r="L23" s="36" t="s">
        <v>26</v>
      </c>
      <c r="M23" s="36" t="s">
        <v>27</v>
      </c>
      <c r="N23" s="36" t="s">
        <v>28</v>
      </c>
      <c r="O23" s="36" t="s">
        <v>29</v>
      </c>
      <c r="P23" s="36" t="s">
        <v>30</v>
      </c>
      <c r="Q23" s="35"/>
    </row>
    <row r="24" spans="1:17" ht="24" customHeight="1" x14ac:dyDescent="0.3">
      <c r="A24" s="227"/>
      <c r="B24" s="227"/>
      <c r="C24" s="227"/>
      <c r="D24" s="227"/>
      <c r="E24" s="130">
        <f>ROUND(入力シート!D25,0)</f>
        <v>0</v>
      </c>
      <c r="F24" s="130">
        <f>ROUND(入力シート!E25,0)</f>
        <v>0</v>
      </c>
      <c r="G24" s="130">
        <f>ROUND(入力シート!F25,0)</f>
        <v>0</v>
      </c>
      <c r="H24" s="130">
        <f>ROUND(入力シート!G25,0)</f>
        <v>0</v>
      </c>
      <c r="I24" s="130">
        <f>ROUND(入力シート!H25,0)</f>
        <v>0</v>
      </c>
      <c r="J24" s="130">
        <f>ROUND(入力シート!I25,0)</f>
        <v>0</v>
      </c>
      <c r="K24" s="130">
        <f>ROUND(入力シート!J25,0)</f>
        <v>0</v>
      </c>
      <c r="L24" s="130">
        <f>ROUND(入力シート!K25,0)</f>
        <v>0</v>
      </c>
      <c r="M24" s="130">
        <f>ROUND(入力シート!L25,0)</f>
        <v>0</v>
      </c>
      <c r="N24" s="130">
        <f>ROUND(入力シート!M25,0)</f>
        <v>0</v>
      </c>
      <c r="O24" s="130">
        <f>ROUND(入力シート!N25,0)</f>
        <v>0</v>
      </c>
      <c r="P24" s="130">
        <f>ROUND(入力シート!O25,0)</f>
        <v>0</v>
      </c>
      <c r="Q24" s="34" t="s">
        <v>78</v>
      </c>
    </row>
    <row r="25" spans="1:17" ht="24" customHeight="1" x14ac:dyDescent="0.3">
      <c r="A25" s="194" t="s">
        <v>158</v>
      </c>
      <c r="B25" s="194"/>
      <c r="C25" s="194"/>
      <c r="D25" s="194"/>
      <c r="E25" s="36" t="s">
        <v>80</v>
      </c>
      <c r="F25" s="36" t="s">
        <v>20</v>
      </c>
      <c r="G25" s="36" t="s">
        <v>21</v>
      </c>
      <c r="H25" s="36" t="s">
        <v>22</v>
      </c>
      <c r="I25" s="36" t="s">
        <v>23</v>
      </c>
      <c r="J25" s="36" t="s">
        <v>24</v>
      </c>
      <c r="K25" s="36" t="s">
        <v>25</v>
      </c>
      <c r="L25" s="36" t="s">
        <v>26</v>
      </c>
      <c r="M25" s="36" t="s">
        <v>27</v>
      </c>
      <c r="N25" s="36" t="s">
        <v>28</v>
      </c>
      <c r="O25" s="36" t="s">
        <v>29</v>
      </c>
      <c r="P25" s="36" t="s">
        <v>30</v>
      </c>
      <c r="Q25" s="35"/>
    </row>
    <row r="26" spans="1:17" ht="24" customHeight="1" x14ac:dyDescent="0.3">
      <c r="A26" s="194"/>
      <c r="B26" s="194"/>
      <c r="C26" s="194"/>
      <c r="D26" s="194"/>
      <c r="E26" s="130">
        <f>'入力(太陽光)'!E25+'入力(風力)'!E25+'入力(水力)'!E25</f>
        <v>0</v>
      </c>
      <c r="F26" s="130">
        <f>'入力(太陽光)'!F25+'入力(風力)'!F25+'入力(水力)'!F25</f>
        <v>0</v>
      </c>
      <c r="G26" s="130">
        <f>'入力(太陽光)'!G25+'入力(風力)'!G25+'入力(水力)'!G25</f>
        <v>0</v>
      </c>
      <c r="H26" s="130">
        <f>'入力(太陽光)'!H25+'入力(風力)'!H25+'入力(水力)'!H25</f>
        <v>0</v>
      </c>
      <c r="I26" s="130">
        <f>'入力(太陽光)'!I25+'入力(風力)'!I25+'入力(水力)'!I25</f>
        <v>0</v>
      </c>
      <c r="J26" s="130">
        <f>'入力(太陽光)'!J25+'入力(風力)'!J25+'入力(水力)'!J25</f>
        <v>0</v>
      </c>
      <c r="K26" s="130">
        <f>'入力(太陽光)'!K25+'入力(風力)'!K25+'入力(水力)'!K25</f>
        <v>0</v>
      </c>
      <c r="L26" s="130">
        <f>'入力(太陽光)'!L25+'入力(風力)'!L25+'入力(水力)'!L25</f>
        <v>0</v>
      </c>
      <c r="M26" s="130">
        <f>'入力(太陽光)'!M25+'入力(風力)'!M25+'入力(水力)'!M25</f>
        <v>0</v>
      </c>
      <c r="N26" s="130">
        <f>'入力(太陽光)'!N25+'入力(風力)'!N25+'入力(水力)'!N25</f>
        <v>0</v>
      </c>
      <c r="O26" s="130">
        <f>'入力(太陽光)'!O25+'入力(風力)'!O25+'入力(水力)'!O25</f>
        <v>0</v>
      </c>
      <c r="P26" s="130">
        <f>'入力(太陽光)'!P25+'入力(風力)'!P25+'入力(水力)'!P25</f>
        <v>0</v>
      </c>
      <c r="Q26" s="34" t="s">
        <v>78</v>
      </c>
    </row>
    <row r="27" spans="1:17" ht="24" customHeight="1" x14ac:dyDescent="0.3">
      <c r="A27" s="194" t="s">
        <v>79</v>
      </c>
      <c r="B27" s="194"/>
      <c r="C27" s="194"/>
      <c r="D27" s="194"/>
      <c r="E27" s="214" t="e">
        <f>'入力(太陽光)'!E26:P26+'入力(風力)'!E26:P26+'入力(水力)'!E26:P26</f>
        <v>#N/A</v>
      </c>
      <c r="F27" s="215"/>
      <c r="G27" s="215"/>
      <c r="H27" s="215"/>
      <c r="I27" s="215"/>
      <c r="J27" s="215"/>
      <c r="K27" s="215"/>
      <c r="L27" s="215"/>
      <c r="M27" s="215"/>
      <c r="N27" s="215"/>
      <c r="O27" s="215"/>
      <c r="P27" s="216"/>
      <c r="Q27" s="34" t="s">
        <v>78</v>
      </c>
    </row>
    <row r="28" spans="1:17" x14ac:dyDescent="0.3">
      <c r="A28" s="23" t="s">
        <v>41</v>
      </c>
    </row>
    <row r="29" spans="1:17" x14ac:dyDescent="0.3">
      <c r="A29" s="23" t="s">
        <v>157</v>
      </c>
      <c r="B29" s="15"/>
      <c r="C29" s="15"/>
      <c r="D29" s="15"/>
      <c r="E29" s="15"/>
    </row>
    <row r="30" spans="1:17" x14ac:dyDescent="0.3">
      <c r="A30" s="15"/>
      <c r="B30" s="15" t="s">
        <v>156</v>
      </c>
      <c r="C30" s="15"/>
      <c r="D30" s="15"/>
      <c r="E30" s="15"/>
    </row>
    <row r="31" spans="1:17" x14ac:dyDescent="0.3">
      <c r="A31" s="15"/>
      <c r="B31" s="15" t="s">
        <v>155</v>
      </c>
      <c r="C31" s="15"/>
      <c r="D31" s="15"/>
      <c r="E31" s="15"/>
    </row>
    <row r="32" spans="1:17" x14ac:dyDescent="0.3">
      <c r="A32" s="15"/>
      <c r="B32" s="15" t="s">
        <v>154</v>
      </c>
      <c r="C32" s="15"/>
      <c r="D32" s="15"/>
      <c r="E32" s="15"/>
    </row>
    <row r="33" spans="1:5" x14ac:dyDescent="0.3">
      <c r="A33" s="15"/>
      <c r="B33" s="15" t="s">
        <v>153</v>
      </c>
      <c r="C33" s="15"/>
      <c r="D33" s="15"/>
      <c r="E33" s="15"/>
    </row>
    <row r="34" spans="1:5" x14ac:dyDescent="0.3">
      <c r="A34" s="15"/>
      <c r="B34" s="15" t="s">
        <v>152</v>
      </c>
      <c r="C34" s="15"/>
      <c r="D34" s="15"/>
      <c r="E34" s="15"/>
    </row>
    <row r="35" spans="1:5" x14ac:dyDescent="0.3">
      <c r="A35" s="15"/>
      <c r="B35" s="15" t="s">
        <v>151</v>
      </c>
      <c r="C35" s="15"/>
      <c r="D35" s="15"/>
      <c r="E35" s="15"/>
    </row>
    <row r="36" spans="1:5" x14ac:dyDescent="0.3">
      <c r="A36" s="15"/>
      <c r="B36" s="15"/>
      <c r="C36" s="15"/>
      <c r="D36" s="15"/>
      <c r="E36" s="15"/>
    </row>
    <row r="37" spans="1:5" x14ac:dyDescent="0.3">
      <c r="A37" s="23" t="s">
        <v>150</v>
      </c>
      <c r="B37" s="15"/>
      <c r="C37" s="15"/>
      <c r="D37" s="15"/>
      <c r="E37" s="15"/>
    </row>
    <row r="38" spans="1:5" x14ac:dyDescent="0.3">
      <c r="A38" s="15"/>
      <c r="B38" s="15" t="s">
        <v>149</v>
      </c>
      <c r="C38" s="15"/>
      <c r="D38" s="15"/>
      <c r="E38" s="15"/>
    </row>
    <row r="39" spans="1:5" x14ac:dyDescent="0.3">
      <c r="B39" s="23" t="s">
        <v>148</v>
      </c>
    </row>
    <row r="40" spans="1:5" x14ac:dyDescent="0.3">
      <c r="B40" s="23" t="s">
        <v>147</v>
      </c>
    </row>
  </sheetData>
  <dataConsolidate/>
  <mergeCells count="27">
    <mergeCell ref="A27:D27"/>
    <mergeCell ref="E27:P27"/>
    <mergeCell ref="E16:P16"/>
    <mergeCell ref="A19:D19"/>
    <mergeCell ref="E19:P19"/>
    <mergeCell ref="A20:D21"/>
    <mergeCell ref="A22:D22"/>
    <mergeCell ref="E22:P22"/>
    <mergeCell ref="A23:D24"/>
    <mergeCell ref="A16:D16"/>
    <mergeCell ref="A25:D26"/>
    <mergeCell ref="E13:P13"/>
    <mergeCell ref="A17:D17"/>
    <mergeCell ref="E17:P17"/>
    <mergeCell ref="A18:D18"/>
    <mergeCell ref="E18:P18"/>
    <mergeCell ref="A13:D13"/>
    <mergeCell ref="A14:D14"/>
    <mergeCell ref="E14:P14"/>
    <mergeCell ref="A15:D15"/>
    <mergeCell ref="E15:P15"/>
    <mergeCell ref="A2:B2"/>
    <mergeCell ref="A4:Q4"/>
    <mergeCell ref="A6:Q6"/>
    <mergeCell ref="A12:D12"/>
    <mergeCell ref="E12:P12"/>
    <mergeCell ref="M11:Q11"/>
  </mergeCells>
  <phoneticPr fontId="1"/>
  <conditionalFormatting sqref="E27:P27">
    <cfRule type="cellIs" dxfId="13" priority="1" operator="lessThan">
      <formula>1000</formula>
    </cfRule>
    <cfRule type="cellIs" dxfId="12" priority="3" operator="greaterThan">
      <formula>$E$22</formula>
    </cfRule>
  </conditionalFormatting>
  <conditionalFormatting sqref="E22:P22">
    <cfRule type="cellIs" dxfId="11" priority="2" operator="lessThan">
      <formula>1000</formula>
    </cfRule>
  </conditionalFormatting>
  <dataValidations count="1">
    <dataValidation type="list" allowBlank="1" showInputMessage="1" showErrorMessage="1" sqref="E16:P16" xr:uid="{00000000-0002-0000-0400-000000000000}">
      <formula1>"北海道,東北,東京,中部,北陸,関西,中国,四国,九州"</formula1>
    </dataValidation>
  </dataValidations>
  <pageMargins left="0.11811023622047245" right="0.11811023622047245" top="0.35433070866141736" bottom="0.35433070866141736" header="0.31496062992125984" footer="0.31496062992125984"/>
  <pageSetup paperSize="9" scale="6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0</xdr:col>
                    <xdr:colOff>160020</xdr:colOff>
                    <xdr:row>7</xdr:row>
                    <xdr:rowOff>152400</xdr:rowOff>
                  </from>
                  <to>
                    <xdr:col>1</xdr:col>
                    <xdr:colOff>99060</xdr:colOff>
                    <xdr:row>9</xdr:row>
                    <xdr:rowOff>45720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93C8A-0ACB-4FD4-B00D-3EE546AABF08}">
  <sheetPr>
    <tabColor rgb="FFFFCCFF"/>
    <pageSetUpPr fitToPage="1"/>
  </sheetPr>
  <dimension ref="A1:Z37"/>
  <sheetViews>
    <sheetView topLeftCell="A7" zoomScale="80" zoomScaleNormal="80" workbookViewId="0">
      <selection activeCell="D27" sqref="D27:O27"/>
    </sheetView>
  </sheetViews>
  <sheetFormatPr defaultColWidth="8.09765625" defaultRowHeight="15" x14ac:dyDescent="0.3"/>
  <cols>
    <col min="1" max="4" width="5.09765625" style="23" customWidth="1"/>
    <col min="5" max="16" width="9.19921875" style="23" bestFit="1" customWidth="1"/>
    <col min="17" max="20" width="5.09765625" style="23" customWidth="1"/>
    <col min="21" max="16384" width="8.09765625" style="23"/>
  </cols>
  <sheetData>
    <row r="1" spans="1:17" ht="16.2" x14ac:dyDescent="0.3">
      <c r="A1" s="44" t="s">
        <v>34</v>
      </c>
      <c r="B1" s="44"/>
      <c r="C1" s="44"/>
      <c r="D1" s="44"/>
      <c r="E1" s="44"/>
      <c r="F1" s="10" t="s">
        <v>35</v>
      </c>
      <c r="G1" s="10"/>
      <c r="H1" s="10"/>
      <c r="I1" s="43" t="s">
        <v>36</v>
      </c>
    </row>
    <row r="2" spans="1:17" ht="16.2" x14ac:dyDescent="0.3">
      <c r="A2" s="190" t="s">
        <v>99</v>
      </c>
      <c r="B2" s="191"/>
      <c r="C2" s="41"/>
      <c r="D2" s="41"/>
      <c r="E2" s="41"/>
      <c r="F2" s="41"/>
      <c r="G2" s="41"/>
      <c r="H2" s="41"/>
      <c r="I2" s="41"/>
      <c r="J2" s="41"/>
      <c r="K2" s="41"/>
      <c r="L2" s="41"/>
      <c r="M2" s="41"/>
      <c r="N2" s="41"/>
      <c r="O2" s="41"/>
      <c r="P2" s="41"/>
      <c r="Q2" s="41"/>
    </row>
    <row r="3" spans="1:17" ht="16.2" x14ac:dyDescent="0.3">
      <c r="A3" s="42"/>
      <c r="B3" s="42"/>
      <c r="C3" s="41"/>
      <c r="D3" s="41"/>
      <c r="E3" s="41"/>
      <c r="F3" s="41"/>
      <c r="G3" s="41"/>
      <c r="H3" s="41"/>
      <c r="I3" s="41"/>
      <c r="J3" s="41"/>
      <c r="K3" s="41"/>
      <c r="L3" s="41"/>
      <c r="M3" s="41"/>
      <c r="N3" s="41"/>
      <c r="O3" s="41"/>
      <c r="P3" s="41"/>
      <c r="Q3" s="41"/>
    </row>
    <row r="4" spans="1:17" ht="16.2" x14ac:dyDescent="0.3">
      <c r="A4" s="193" t="s">
        <v>98</v>
      </c>
      <c r="B4" s="193"/>
      <c r="C4" s="193"/>
      <c r="D4" s="193"/>
      <c r="E4" s="193"/>
      <c r="F4" s="193"/>
      <c r="G4" s="193"/>
      <c r="H4" s="193"/>
      <c r="I4" s="193"/>
      <c r="J4" s="193"/>
      <c r="K4" s="193"/>
      <c r="L4" s="193"/>
      <c r="M4" s="193"/>
      <c r="N4" s="193"/>
      <c r="O4" s="193"/>
      <c r="P4" s="193"/>
      <c r="Q4" s="193"/>
    </row>
    <row r="5" spans="1:17" ht="16.2" x14ac:dyDescent="0.3">
      <c r="A5" s="41"/>
      <c r="B5" s="41"/>
      <c r="C5" s="41"/>
      <c r="D5" s="41"/>
      <c r="E5" s="41"/>
      <c r="F5" s="41"/>
      <c r="G5" s="41"/>
      <c r="H5" s="41"/>
      <c r="I5" s="41"/>
      <c r="J5" s="41"/>
      <c r="K5" s="41"/>
      <c r="L5" s="41"/>
      <c r="M5" s="41"/>
      <c r="N5" s="41"/>
      <c r="O5" s="41"/>
      <c r="P5" s="41"/>
      <c r="Q5" s="41"/>
    </row>
    <row r="6" spans="1:17" ht="16.2" x14ac:dyDescent="0.3">
      <c r="A6" s="193" t="s">
        <v>97</v>
      </c>
      <c r="B6" s="193"/>
      <c r="C6" s="193"/>
      <c r="D6" s="193"/>
      <c r="E6" s="193"/>
      <c r="F6" s="193"/>
      <c r="G6" s="193"/>
      <c r="H6" s="193"/>
      <c r="I6" s="193"/>
      <c r="J6" s="193"/>
      <c r="K6" s="193"/>
      <c r="L6" s="193"/>
      <c r="M6" s="193"/>
      <c r="N6" s="193"/>
      <c r="O6" s="193"/>
      <c r="P6" s="193"/>
      <c r="Q6" s="193"/>
    </row>
    <row r="7" spans="1:17" ht="16.2" x14ac:dyDescent="0.3">
      <c r="C7" s="41"/>
      <c r="D7" s="41"/>
      <c r="E7" s="41"/>
      <c r="F7" s="41"/>
      <c r="G7" s="41"/>
      <c r="H7" s="41"/>
      <c r="I7" s="41"/>
      <c r="J7" s="41"/>
      <c r="K7" s="41"/>
      <c r="L7" s="41"/>
      <c r="M7" s="41"/>
      <c r="N7" s="41"/>
      <c r="O7" s="41"/>
      <c r="P7" s="41"/>
      <c r="Q7" s="41"/>
    </row>
    <row r="8" spans="1:17" ht="16.2" x14ac:dyDescent="0.3">
      <c r="A8" s="40"/>
      <c r="B8" s="40"/>
      <c r="C8" s="40"/>
      <c r="D8" s="40"/>
      <c r="E8" s="40"/>
      <c r="F8" s="40"/>
      <c r="G8" s="40"/>
      <c r="H8" s="40"/>
      <c r="I8" s="40"/>
      <c r="J8" s="40"/>
      <c r="K8" s="40"/>
      <c r="L8" s="40"/>
      <c r="M8" s="245" t="e">
        <f>#REF!</f>
        <v>#REF!</v>
      </c>
      <c r="N8" s="245"/>
      <c r="O8" s="245"/>
      <c r="P8" s="245"/>
      <c r="Q8" s="245"/>
    </row>
    <row r="9" spans="1:17" ht="24" customHeight="1" x14ac:dyDescent="0.3">
      <c r="A9" s="194" t="s">
        <v>96</v>
      </c>
      <c r="B9" s="194"/>
      <c r="C9" s="194"/>
      <c r="D9" s="194"/>
      <c r="E9" s="195" t="s">
        <v>95</v>
      </c>
      <c r="F9" s="196"/>
      <c r="G9" s="196"/>
      <c r="H9" s="196"/>
      <c r="I9" s="196"/>
      <c r="J9" s="196"/>
      <c r="K9" s="196"/>
      <c r="L9" s="196"/>
      <c r="M9" s="196"/>
      <c r="N9" s="196"/>
      <c r="O9" s="196"/>
      <c r="P9" s="197"/>
      <c r="Q9" s="36" t="s">
        <v>94</v>
      </c>
    </row>
    <row r="10" spans="1:17" ht="24" customHeight="1" x14ac:dyDescent="0.3">
      <c r="A10" s="194" t="s">
        <v>93</v>
      </c>
      <c r="B10" s="194"/>
      <c r="C10" s="194"/>
      <c r="D10" s="194"/>
      <c r="E10" s="249">
        <f>合計!E13</f>
        <v>0</v>
      </c>
      <c r="F10" s="250"/>
      <c r="G10" s="250"/>
      <c r="H10" s="250"/>
      <c r="I10" s="250"/>
      <c r="J10" s="250"/>
      <c r="K10" s="250"/>
      <c r="L10" s="250"/>
      <c r="M10" s="250"/>
      <c r="N10" s="250"/>
      <c r="O10" s="250"/>
      <c r="P10" s="251"/>
      <c r="Q10" s="35"/>
    </row>
    <row r="11" spans="1:17" ht="30" customHeight="1" x14ac:dyDescent="0.3">
      <c r="A11" s="207" t="s">
        <v>92</v>
      </c>
      <c r="B11" s="207"/>
      <c r="C11" s="207"/>
      <c r="D11" s="207"/>
      <c r="E11" s="249" t="str">
        <f>合計!E14</f>
        <v>変動電源</v>
      </c>
      <c r="F11" s="250"/>
      <c r="G11" s="250"/>
      <c r="H11" s="250"/>
      <c r="I11" s="250"/>
      <c r="J11" s="250"/>
      <c r="K11" s="250"/>
      <c r="L11" s="250"/>
      <c r="M11" s="250"/>
      <c r="N11" s="250"/>
      <c r="O11" s="250"/>
      <c r="P11" s="251"/>
      <c r="Q11" s="35"/>
    </row>
    <row r="12" spans="1:17" ht="24" customHeight="1" x14ac:dyDescent="0.3">
      <c r="A12" s="194" t="s">
        <v>91</v>
      </c>
      <c r="B12" s="194"/>
      <c r="C12" s="194"/>
      <c r="D12" s="194"/>
      <c r="E12" s="175" t="str">
        <f>IF(合計!E15="太陽光",合計!E15,"ー")</f>
        <v>ー</v>
      </c>
      <c r="F12" s="176"/>
      <c r="G12" s="176"/>
      <c r="H12" s="176"/>
      <c r="I12" s="176"/>
      <c r="J12" s="176"/>
      <c r="K12" s="176"/>
      <c r="L12" s="176"/>
      <c r="M12" s="176"/>
      <c r="N12" s="176"/>
      <c r="O12" s="176"/>
      <c r="P12" s="177"/>
      <c r="Q12" s="35"/>
    </row>
    <row r="13" spans="1:17" ht="24" customHeight="1" x14ac:dyDescent="0.3">
      <c r="A13" s="194" t="s">
        <v>90</v>
      </c>
      <c r="B13" s="194"/>
      <c r="C13" s="194"/>
      <c r="D13" s="194"/>
      <c r="E13" s="252">
        <f>合計!E16</f>
        <v>0</v>
      </c>
      <c r="F13" s="253"/>
      <c r="G13" s="253"/>
      <c r="H13" s="253"/>
      <c r="I13" s="253"/>
      <c r="J13" s="253"/>
      <c r="K13" s="253"/>
      <c r="L13" s="253"/>
      <c r="M13" s="253"/>
      <c r="N13" s="253"/>
      <c r="O13" s="253"/>
      <c r="P13" s="254"/>
      <c r="Q13" s="35"/>
    </row>
    <row r="14" spans="1:17" ht="24" customHeight="1" x14ac:dyDescent="0.3">
      <c r="A14" s="194" t="s">
        <v>89</v>
      </c>
      <c r="B14" s="194"/>
      <c r="C14" s="194"/>
      <c r="D14" s="194"/>
      <c r="E14" s="246">
        <f>合計!E17</f>
        <v>0</v>
      </c>
      <c r="F14" s="247"/>
      <c r="G14" s="247"/>
      <c r="H14" s="247"/>
      <c r="I14" s="247"/>
      <c r="J14" s="247"/>
      <c r="K14" s="247"/>
      <c r="L14" s="247"/>
      <c r="M14" s="247"/>
      <c r="N14" s="247"/>
      <c r="O14" s="247"/>
      <c r="P14" s="248"/>
      <c r="Q14" s="34" t="s">
        <v>78</v>
      </c>
    </row>
    <row r="15" spans="1:17" ht="24" customHeight="1" x14ac:dyDescent="0.3">
      <c r="A15" s="236" t="s">
        <v>88</v>
      </c>
      <c r="B15" s="237"/>
      <c r="C15" s="237"/>
      <c r="D15" s="238"/>
      <c r="E15" s="242">
        <f>IF(E12="太陽光",合計!E18,0)</f>
        <v>0</v>
      </c>
      <c r="F15" s="243"/>
      <c r="G15" s="243"/>
      <c r="H15" s="243"/>
      <c r="I15" s="243"/>
      <c r="J15" s="243"/>
      <c r="K15" s="243"/>
      <c r="L15" s="243"/>
      <c r="M15" s="243"/>
      <c r="N15" s="243"/>
      <c r="O15" s="243"/>
      <c r="P15" s="244"/>
      <c r="Q15" s="37" t="s">
        <v>78</v>
      </c>
    </row>
    <row r="16" spans="1:17" ht="24" customHeight="1" x14ac:dyDescent="0.3">
      <c r="A16" s="194" t="s">
        <v>87</v>
      </c>
      <c r="B16" s="194"/>
      <c r="C16" s="194"/>
      <c r="D16" s="194"/>
      <c r="E16" s="231" t="e">
        <f>'計算用(太陽光)'!B83</f>
        <v>#N/A</v>
      </c>
      <c r="F16" s="232"/>
      <c r="G16" s="232"/>
      <c r="H16" s="232"/>
      <c r="I16" s="232"/>
      <c r="J16" s="232"/>
      <c r="K16" s="232"/>
      <c r="L16" s="232"/>
      <c r="M16" s="232"/>
      <c r="N16" s="232"/>
      <c r="O16" s="232"/>
      <c r="P16" s="233"/>
      <c r="Q16" s="34" t="s">
        <v>85</v>
      </c>
    </row>
    <row r="17" spans="1:26" ht="24" customHeight="1" x14ac:dyDescent="0.3">
      <c r="A17" s="194" t="s">
        <v>86</v>
      </c>
      <c r="B17" s="194"/>
      <c r="C17" s="194"/>
      <c r="D17" s="194"/>
      <c r="E17" s="36" t="s">
        <v>80</v>
      </c>
      <c r="F17" s="36" t="s">
        <v>20</v>
      </c>
      <c r="G17" s="36" t="s">
        <v>21</v>
      </c>
      <c r="H17" s="36" t="s">
        <v>22</v>
      </c>
      <c r="I17" s="36" t="s">
        <v>23</v>
      </c>
      <c r="J17" s="36" t="s">
        <v>24</v>
      </c>
      <c r="K17" s="36" t="s">
        <v>25</v>
      </c>
      <c r="L17" s="36" t="s">
        <v>26</v>
      </c>
      <c r="M17" s="36" t="s">
        <v>27</v>
      </c>
      <c r="N17" s="36" t="s">
        <v>28</v>
      </c>
      <c r="O17" s="36" t="s">
        <v>29</v>
      </c>
      <c r="P17" s="36" t="s">
        <v>30</v>
      </c>
      <c r="Q17" s="35"/>
    </row>
    <row r="18" spans="1:26" ht="24" customHeight="1" x14ac:dyDescent="0.3">
      <c r="A18" s="194"/>
      <c r="B18" s="194"/>
      <c r="C18" s="194"/>
      <c r="D18" s="194"/>
      <c r="E18" s="39" t="e">
        <f>'計算用(太陽光)'!N20</f>
        <v>#N/A</v>
      </c>
      <c r="F18" s="39" t="e">
        <f>'計算用(太陽光)'!N21</f>
        <v>#N/A</v>
      </c>
      <c r="G18" s="39" t="e">
        <f>'計算用(太陽光)'!N22</f>
        <v>#N/A</v>
      </c>
      <c r="H18" s="39" t="e">
        <f>'計算用(太陽光)'!N23</f>
        <v>#N/A</v>
      </c>
      <c r="I18" s="39" t="e">
        <f>'計算用(太陽光)'!N24</f>
        <v>#N/A</v>
      </c>
      <c r="J18" s="39" t="e">
        <f>'計算用(太陽光)'!N25</f>
        <v>#N/A</v>
      </c>
      <c r="K18" s="39" t="e">
        <f>'計算用(太陽光)'!N26</f>
        <v>#N/A</v>
      </c>
      <c r="L18" s="39" t="e">
        <f>'計算用(太陽光)'!N27</f>
        <v>#N/A</v>
      </c>
      <c r="M18" s="39" t="e">
        <f>'計算用(太陽光)'!N28</f>
        <v>#N/A</v>
      </c>
      <c r="N18" s="39" t="e">
        <f>'計算用(太陽光)'!N29</f>
        <v>#N/A</v>
      </c>
      <c r="O18" s="39" t="e">
        <f>'計算用(太陽光)'!N30</f>
        <v>#N/A</v>
      </c>
      <c r="P18" s="39" t="e">
        <f>'計算用(太陽光)'!N31</f>
        <v>#N/A</v>
      </c>
      <c r="Q18" s="34" t="s">
        <v>85</v>
      </c>
    </row>
    <row r="19" spans="1:26" ht="24" customHeight="1" x14ac:dyDescent="0.3">
      <c r="A19" s="194" t="s">
        <v>84</v>
      </c>
      <c r="B19" s="194"/>
      <c r="C19" s="194"/>
      <c r="D19" s="194"/>
      <c r="E19" s="36" t="s">
        <v>80</v>
      </c>
      <c r="F19" s="36" t="s">
        <v>20</v>
      </c>
      <c r="G19" s="36" t="s">
        <v>21</v>
      </c>
      <c r="H19" s="36" t="s">
        <v>22</v>
      </c>
      <c r="I19" s="36" t="s">
        <v>23</v>
      </c>
      <c r="J19" s="36" t="s">
        <v>24</v>
      </c>
      <c r="K19" s="36" t="s">
        <v>25</v>
      </c>
      <c r="L19" s="36" t="s">
        <v>26</v>
      </c>
      <c r="M19" s="36" t="s">
        <v>27</v>
      </c>
      <c r="N19" s="36" t="s">
        <v>28</v>
      </c>
      <c r="O19" s="36" t="s">
        <v>29</v>
      </c>
      <c r="P19" s="36" t="s">
        <v>30</v>
      </c>
      <c r="Q19" s="35"/>
    </row>
    <row r="20" spans="1:26" ht="24" customHeight="1" x14ac:dyDescent="0.3">
      <c r="A20" s="194"/>
      <c r="B20" s="194"/>
      <c r="C20" s="194"/>
      <c r="D20" s="194"/>
      <c r="E20" s="38">
        <f>ROUND('計算用(太陽光)'!N34,0)</f>
        <v>0</v>
      </c>
      <c r="F20" s="38">
        <f>ROUND('計算用(太陽光)'!N35,0)</f>
        <v>0</v>
      </c>
      <c r="G20" s="38">
        <f>ROUND('計算用(太陽光)'!N36,0)</f>
        <v>0</v>
      </c>
      <c r="H20" s="38">
        <f>ROUND('計算用(太陽光)'!N37,0)</f>
        <v>0</v>
      </c>
      <c r="I20" s="38">
        <f>ROUND('計算用(太陽光)'!N38,0)</f>
        <v>0</v>
      </c>
      <c r="J20" s="38">
        <f>ROUND('計算用(太陽光)'!N39,0)</f>
        <v>0</v>
      </c>
      <c r="K20" s="38">
        <f>ROUND('計算用(太陽光)'!N40,0)</f>
        <v>0</v>
      </c>
      <c r="L20" s="38">
        <f>ROUND('計算用(太陽光)'!N41,0)</f>
        <v>0</v>
      </c>
      <c r="M20" s="38">
        <f>ROUND('計算用(太陽光)'!N42,0)</f>
        <v>0</v>
      </c>
      <c r="N20" s="38">
        <f>ROUND('計算用(太陽光)'!N43,0)</f>
        <v>0</v>
      </c>
      <c r="O20" s="38">
        <f>ROUND('計算用(太陽光)'!N44,0)</f>
        <v>0</v>
      </c>
      <c r="P20" s="38">
        <f>ROUND('計算用(太陽光)'!N45,0)</f>
        <v>0</v>
      </c>
      <c r="Q20" s="34" t="s">
        <v>78</v>
      </c>
    </row>
    <row r="21" spans="1:26" ht="24" customHeight="1" x14ac:dyDescent="0.3">
      <c r="A21" s="194" t="s">
        <v>83</v>
      </c>
      <c r="B21" s="194"/>
      <c r="C21" s="194"/>
      <c r="D21" s="194"/>
      <c r="E21" s="239" t="e">
        <f>ROUND('計算用(太陽光)'!B81,0)</f>
        <v>#N/A</v>
      </c>
      <c r="F21" s="240"/>
      <c r="G21" s="240"/>
      <c r="H21" s="240"/>
      <c r="I21" s="240"/>
      <c r="J21" s="240"/>
      <c r="K21" s="240"/>
      <c r="L21" s="240"/>
      <c r="M21" s="240"/>
      <c r="N21" s="240"/>
      <c r="O21" s="240"/>
      <c r="P21" s="241"/>
      <c r="Q21" s="34" t="s">
        <v>78</v>
      </c>
    </row>
    <row r="22" spans="1:26" ht="24" customHeight="1" x14ac:dyDescent="0.3">
      <c r="A22" s="234" t="s">
        <v>82</v>
      </c>
      <c r="B22" s="235"/>
      <c r="C22" s="235"/>
      <c r="D22" s="235"/>
      <c r="E22" s="36" t="s">
        <v>80</v>
      </c>
      <c r="F22" s="36" t="s">
        <v>20</v>
      </c>
      <c r="G22" s="36" t="s">
        <v>21</v>
      </c>
      <c r="H22" s="36" t="s">
        <v>22</v>
      </c>
      <c r="I22" s="36" t="s">
        <v>23</v>
      </c>
      <c r="J22" s="36" t="s">
        <v>24</v>
      </c>
      <c r="K22" s="36" t="s">
        <v>25</v>
      </c>
      <c r="L22" s="36" t="s">
        <v>26</v>
      </c>
      <c r="M22" s="36" t="s">
        <v>27</v>
      </c>
      <c r="N22" s="36" t="s">
        <v>28</v>
      </c>
      <c r="O22" s="36" t="s">
        <v>29</v>
      </c>
      <c r="P22" s="36" t="s">
        <v>30</v>
      </c>
      <c r="Q22" s="35"/>
    </row>
    <row r="23" spans="1:26" ht="24" customHeight="1" x14ac:dyDescent="0.3">
      <c r="A23" s="235"/>
      <c r="B23" s="235"/>
      <c r="C23" s="235"/>
      <c r="D23" s="235"/>
      <c r="E23" s="138">
        <f>IF($E12="太陽光",合計!E24,0)</f>
        <v>0</v>
      </c>
      <c r="F23" s="138">
        <f>IF($E12="太陽光",合計!F24,0)</f>
        <v>0</v>
      </c>
      <c r="G23" s="138">
        <f>IF($E12="太陽光",合計!G24,0)</f>
        <v>0</v>
      </c>
      <c r="H23" s="138">
        <f>IF($E12="太陽光",合計!H24,0)</f>
        <v>0</v>
      </c>
      <c r="I23" s="138">
        <f>IF($E12="太陽光",合計!I24,0)</f>
        <v>0</v>
      </c>
      <c r="J23" s="138">
        <f>IF($E12="太陽光",合計!J24,0)</f>
        <v>0</v>
      </c>
      <c r="K23" s="138">
        <f>IF($E12="太陽光",合計!K24,0)</f>
        <v>0</v>
      </c>
      <c r="L23" s="138">
        <f>IF($E12="太陽光",合計!L24,0)</f>
        <v>0</v>
      </c>
      <c r="M23" s="138">
        <f>IF($E12="太陽光",合計!M24,0)</f>
        <v>0</v>
      </c>
      <c r="N23" s="138">
        <f>IF($E12="太陽光",合計!N24,0)</f>
        <v>0</v>
      </c>
      <c r="O23" s="138">
        <f>IF($E12="太陽光",合計!O24,0)</f>
        <v>0</v>
      </c>
      <c r="P23" s="138">
        <f>IF($E12="太陽光",合計!P24,0)</f>
        <v>0</v>
      </c>
      <c r="Q23" s="37" t="s">
        <v>78</v>
      </c>
    </row>
    <row r="24" spans="1:26" ht="24" customHeight="1" x14ac:dyDescent="0.3">
      <c r="A24" s="207" t="s">
        <v>81</v>
      </c>
      <c r="B24" s="194"/>
      <c r="C24" s="194"/>
      <c r="D24" s="194"/>
      <c r="E24" s="36" t="s">
        <v>80</v>
      </c>
      <c r="F24" s="36" t="s">
        <v>20</v>
      </c>
      <c r="G24" s="36" t="s">
        <v>21</v>
      </c>
      <c r="H24" s="36" t="s">
        <v>22</v>
      </c>
      <c r="I24" s="36" t="s">
        <v>23</v>
      </c>
      <c r="J24" s="36" t="s">
        <v>24</v>
      </c>
      <c r="K24" s="36" t="s">
        <v>25</v>
      </c>
      <c r="L24" s="36" t="s">
        <v>26</v>
      </c>
      <c r="M24" s="36" t="s">
        <v>27</v>
      </c>
      <c r="N24" s="36" t="s">
        <v>28</v>
      </c>
      <c r="O24" s="36" t="s">
        <v>29</v>
      </c>
      <c r="P24" s="36" t="s">
        <v>30</v>
      </c>
      <c r="Q24" s="35"/>
      <c r="Z24" s="31"/>
    </row>
    <row r="25" spans="1:26" ht="24" customHeight="1" x14ac:dyDescent="0.3">
      <c r="A25" s="194"/>
      <c r="B25" s="194"/>
      <c r="C25" s="194"/>
      <c r="D25" s="194"/>
      <c r="E25" s="136">
        <f>ROUND('計算用(太陽光)'!AD34,0)</f>
        <v>0</v>
      </c>
      <c r="F25" s="136">
        <f>ROUND('計算用(太陽光)'!AD35,0)</f>
        <v>0</v>
      </c>
      <c r="G25" s="136">
        <f>ROUND('計算用(太陽光)'!AD36,0)</f>
        <v>0</v>
      </c>
      <c r="H25" s="136">
        <f>ROUND('計算用(太陽光)'!AD37,0)</f>
        <v>0</v>
      </c>
      <c r="I25" s="136">
        <f>ROUND('計算用(太陽光)'!AD38,0)</f>
        <v>0</v>
      </c>
      <c r="J25" s="136">
        <f>ROUND('計算用(太陽光)'!AD39,0)</f>
        <v>0</v>
      </c>
      <c r="K25" s="136">
        <f>ROUND('計算用(太陽光)'!AD40,0)</f>
        <v>0</v>
      </c>
      <c r="L25" s="136">
        <f>ROUND('計算用(太陽光)'!AD41,0)</f>
        <v>0</v>
      </c>
      <c r="M25" s="136">
        <f>ROUND('計算用(太陽光)'!AD42,0)</f>
        <v>0</v>
      </c>
      <c r="N25" s="136">
        <f>ROUND('計算用(太陽光)'!AD43,0)</f>
        <v>0</v>
      </c>
      <c r="O25" s="136">
        <f>ROUND('計算用(太陽光)'!AD44,0)</f>
        <v>0</v>
      </c>
      <c r="P25" s="136">
        <f>ROUND('計算用(太陽光)'!AD45,0)</f>
        <v>0</v>
      </c>
      <c r="Q25" s="34" t="s">
        <v>78</v>
      </c>
      <c r="Z25" s="31"/>
    </row>
    <row r="26" spans="1:26" ht="24" customHeight="1" x14ac:dyDescent="0.3">
      <c r="A26" s="194" t="s">
        <v>79</v>
      </c>
      <c r="B26" s="194"/>
      <c r="C26" s="194"/>
      <c r="D26" s="194"/>
      <c r="E26" s="228" t="e">
        <f>ROUND('計算用(太陽光)'!R81,0)</f>
        <v>#N/A</v>
      </c>
      <c r="F26" s="229"/>
      <c r="G26" s="229"/>
      <c r="H26" s="229"/>
      <c r="I26" s="229"/>
      <c r="J26" s="229"/>
      <c r="K26" s="229"/>
      <c r="L26" s="229"/>
      <c r="M26" s="229"/>
      <c r="N26" s="229"/>
      <c r="O26" s="229"/>
      <c r="P26" s="230"/>
      <c r="Q26" s="34" t="s">
        <v>78</v>
      </c>
    </row>
    <row r="29" spans="1:26" x14ac:dyDescent="0.3">
      <c r="B29" s="15"/>
    </row>
    <row r="30" spans="1:26" x14ac:dyDescent="0.3">
      <c r="B30" s="15"/>
    </row>
    <row r="31" spans="1:26" x14ac:dyDescent="0.3">
      <c r="B31" s="15"/>
    </row>
    <row r="32" spans="1:26" x14ac:dyDescent="0.3">
      <c r="B32" s="15"/>
    </row>
    <row r="33" spans="2:2" x14ac:dyDescent="0.3">
      <c r="B33" s="15"/>
    </row>
    <row r="34" spans="2:2" x14ac:dyDescent="0.3">
      <c r="B34" s="15"/>
    </row>
    <row r="37" spans="2:2" x14ac:dyDescent="0.3">
      <c r="B37" s="15"/>
    </row>
  </sheetData>
  <dataConsolidate/>
  <mergeCells count="28">
    <mergeCell ref="A6:Q6"/>
    <mergeCell ref="A4:Q4"/>
    <mergeCell ref="A2:B2"/>
    <mergeCell ref="E15:P15"/>
    <mergeCell ref="M8:Q8"/>
    <mergeCell ref="E14:P14"/>
    <mergeCell ref="A9:D9"/>
    <mergeCell ref="E9:P9"/>
    <mergeCell ref="E10:P10"/>
    <mergeCell ref="E11:P11"/>
    <mergeCell ref="E12:P12"/>
    <mergeCell ref="E13:P13"/>
    <mergeCell ref="A14:D14"/>
    <mergeCell ref="A10:D10"/>
    <mergeCell ref="A11:D11"/>
    <mergeCell ref="A12:D12"/>
    <mergeCell ref="A13:D13"/>
    <mergeCell ref="A24:D25"/>
    <mergeCell ref="A19:D20"/>
    <mergeCell ref="A15:D15"/>
    <mergeCell ref="E21:P21"/>
    <mergeCell ref="E26:P26"/>
    <mergeCell ref="A26:D26"/>
    <mergeCell ref="E16:P16"/>
    <mergeCell ref="A17:D18"/>
    <mergeCell ref="A22:D23"/>
    <mergeCell ref="A16:D16"/>
    <mergeCell ref="A21:D21"/>
  </mergeCells>
  <phoneticPr fontId="1"/>
  <conditionalFormatting sqref="E26:P26">
    <cfRule type="cellIs" dxfId="10" priority="4" operator="greaterThan">
      <formula>$E$21</formula>
    </cfRule>
  </conditionalFormatting>
  <conditionalFormatting sqref="E15:P15">
    <cfRule type="cellIs" dxfId="9" priority="3" operator="greaterThan">
      <formula>$E$14</formula>
    </cfRule>
  </conditionalFormatting>
  <conditionalFormatting sqref="E14:P14">
    <cfRule type="cellIs" dxfId="8" priority="2" operator="lessThan">
      <formula>1000</formula>
    </cfRule>
  </conditionalFormatting>
  <conditionalFormatting sqref="E23:P23">
    <cfRule type="cellIs" dxfId="7" priority="1" operator="greaterThan">
      <formula>#REF!</formula>
    </cfRule>
  </conditionalFormatting>
  <dataValidations count="1">
    <dataValidation type="whole" allowBlank="1" showInputMessage="1" showErrorMessage="1" error="期待容量以下の整数値で入力してください" sqref="E26:P26" xr:uid="{00000000-0002-0000-0500-000001000000}">
      <formula1>0</formula1>
      <formula2>E21</formula2>
    </dataValidation>
  </dataValidations>
  <pageMargins left="0.11811023622047245" right="0.11811023622047245" top="0.35433070866141736" bottom="0.35433070866141736" header="0.31496062992125984" footer="0.31496062992125984"/>
  <pageSetup paperSize="9" scale="62"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B78B9-9D0F-4661-A195-E4E3FBE90A14}">
  <sheetPr>
    <tabColor theme="8" tint="0.59999389629810485"/>
  </sheetPr>
  <dimension ref="A1:AH96"/>
  <sheetViews>
    <sheetView topLeftCell="B1" zoomScale="60" zoomScaleNormal="60" workbookViewId="0">
      <selection activeCell="D27" sqref="D27:O27"/>
    </sheetView>
  </sheetViews>
  <sheetFormatPr defaultColWidth="8.09765625" defaultRowHeight="15" x14ac:dyDescent="0.3"/>
  <cols>
    <col min="1" max="1" width="26.19921875" style="23" customWidth="1"/>
    <col min="2" max="2" width="9.69921875" style="23" customWidth="1"/>
    <col min="3" max="3" width="8.796875" style="23" customWidth="1"/>
    <col min="4" max="4" width="12" style="23" bestFit="1" customWidth="1"/>
    <col min="5" max="10" width="8.796875" style="23" bestFit="1" customWidth="1"/>
    <col min="11" max="11" width="9.59765625" style="23" bestFit="1" customWidth="1"/>
    <col min="12" max="12" width="9" style="23" bestFit="1" customWidth="1"/>
    <col min="13" max="13" width="16.09765625" style="23" customWidth="1"/>
    <col min="14" max="14" width="8.3984375" style="23" bestFit="1" customWidth="1"/>
    <col min="15" max="15" width="6.59765625" style="23" bestFit="1" customWidth="1"/>
    <col min="16" max="16" width="8.09765625" style="23"/>
    <col min="17" max="17" width="31.19921875" style="23" bestFit="1" customWidth="1"/>
    <col min="18" max="28" width="9.796875" style="23" customWidth="1"/>
    <col min="29" max="29" width="8.09765625" style="23"/>
    <col min="30" max="30" width="9.796875" style="23" customWidth="1"/>
    <col min="31" max="16384" width="8.09765625" style="23"/>
  </cols>
  <sheetData>
    <row r="1" spans="1:34" x14ac:dyDescent="0.3">
      <c r="A1" s="88"/>
      <c r="J1" s="65" t="s">
        <v>125</v>
      </c>
      <c r="L1" s="87"/>
      <c r="M1" s="16" t="s">
        <v>136</v>
      </c>
      <c r="AH1" s="23" t="s">
        <v>135</v>
      </c>
    </row>
    <row r="2" spans="1:34" x14ac:dyDescent="0.3">
      <c r="B2" s="47" t="s">
        <v>108</v>
      </c>
      <c r="C2" s="47" t="s">
        <v>107</v>
      </c>
      <c r="D2" s="47" t="s">
        <v>106</v>
      </c>
      <c r="E2" s="47" t="s">
        <v>105</v>
      </c>
      <c r="F2" s="47" t="s">
        <v>104</v>
      </c>
      <c r="G2" s="47" t="s">
        <v>103</v>
      </c>
      <c r="H2" s="47" t="s">
        <v>102</v>
      </c>
      <c r="I2" s="47" t="s">
        <v>101</v>
      </c>
      <c r="J2" s="47" t="s">
        <v>100</v>
      </c>
      <c r="AH2" s="23" t="s">
        <v>134</v>
      </c>
    </row>
    <row r="3" spans="1:34" ht="18" x14ac:dyDescent="0.45">
      <c r="A3" s="83" t="s">
        <v>133</v>
      </c>
      <c r="AH3" s="23" t="s">
        <v>132</v>
      </c>
    </row>
    <row r="4" spans="1:34" x14ac:dyDescent="0.3">
      <c r="A4" s="65" t="s">
        <v>80</v>
      </c>
      <c r="B4" s="86">
        <v>4639.9608550782814</v>
      </c>
      <c r="C4" s="86">
        <v>11378.178402927209</v>
      </c>
      <c r="D4" s="86">
        <v>40649.032162255171</v>
      </c>
      <c r="E4" s="86">
        <v>18069.655392354125</v>
      </c>
      <c r="F4" s="86">
        <v>4749.1326810176124</v>
      </c>
      <c r="G4" s="86">
        <v>17870.472150419861</v>
      </c>
      <c r="H4" s="86">
        <v>7496.1343199050543</v>
      </c>
      <c r="I4" s="86">
        <v>3723.3387449392712</v>
      </c>
      <c r="J4" s="86">
        <v>12222.7062183665</v>
      </c>
      <c r="M4" s="56"/>
      <c r="N4" s="56"/>
      <c r="O4" s="56"/>
      <c r="P4" s="56"/>
      <c r="Q4" s="56"/>
      <c r="R4" s="56"/>
      <c r="S4" s="56"/>
    </row>
    <row r="5" spans="1:34" x14ac:dyDescent="0.3">
      <c r="A5" s="65" t="s">
        <v>20</v>
      </c>
      <c r="B5" s="86">
        <v>4216.3280810919305</v>
      </c>
      <c r="C5" s="86">
        <v>10573.997142593298</v>
      </c>
      <c r="D5" s="86">
        <v>38782.635239671879</v>
      </c>
      <c r="E5" s="86">
        <v>18255.239577464792</v>
      </c>
      <c r="F5" s="86">
        <v>4426.4278669275927</v>
      </c>
      <c r="G5" s="86">
        <v>18052.312311062429</v>
      </c>
      <c r="H5" s="86">
        <v>7408.7322643351426</v>
      </c>
      <c r="I5" s="86">
        <v>3712.5136032388664</v>
      </c>
      <c r="J5" s="86">
        <v>12406.438810924788</v>
      </c>
      <c r="M5" s="56"/>
      <c r="N5" s="56"/>
      <c r="O5" s="56"/>
      <c r="P5" s="56"/>
      <c r="Q5" s="56"/>
      <c r="R5" s="56"/>
      <c r="S5" s="56"/>
      <c r="AH5" s="23" t="s">
        <v>131</v>
      </c>
    </row>
    <row r="6" spans="1:34" x14ac:dyDescent="0.3">
      <c r="A6" s="65" t="s">
        <v>21</v>
      </c>
      <c r="B6" s="86">
        <v>4192.7984825371332</v>
      </c>
      <c r="C6" s="86">
        <v>11446.449712065023</v>
      </c>
      <c r="D6" s="86">
        <v>44295.17134657094</v>
      </c>
      <c r="E6" s="86">
        <v>19974.292555331991</v>
      </c>
      <c r="F6" s="86">
        <v>4889.1704305283765</v>
      </c>
      <c r="G6" s="86">
        <v>20675.943238408181</v>
      </c>
      <c r="H6" s="86">
        <v>8131.3927713746998</v>
      </c>
      <c r="I6" s="86">
        <v>4242.8755465587046</v>
      </c>
      <c r="J6" s="86">
        <v>14114.117644765171</v>
      </c>
      <c r="M6" s="56"/>
      <c r="N6" s="56"/>
      <c r="O6" s="56"/>
      <c r="P6" s="56"/>
      <c r="Q6" s="56"/>
      <c r="R6" s="56"/>
      <c r="S6" s="56"/>
      <c r="AH6" s="23" t="s">
        <v>130</v>
      </c>
    </row>
    <row r="7" spans="1:34" x14ac:dyDescent="0.3">
      <c r="A7" s="65" t="s">
        <v>22</v>
      </c>
      <c r="B7" s="86">
        <v>4765.1626435952894</v>
      </c>
      <c r="C7" s="86">
        <v>13682.240575341833</v>
      </c>
      <c r="D7" s="86">
        <v>56675.040812503488</v>
      </c>
      <c r="E7" s="86">
        <v>24271.940000000002</v>
      </c>
      <c r="F7" s="86">
        <v>5917.5789999999997</v>
      </c>
      <c r="G7" s="86">
        <v>26635.039999999997</v>
      </c>
      <c r="H7" s="86">
        <v>10341.645999999999</v>
      </c>
      <c r="I7" s="86">
        <v>5346.89</v>
      </c>
      <c r="J7" s="86">
        <v>18071.769900000003</v>
      </c>
      <c r="M7" s="56"/>
      <c r="N7" s="56"/>
      <c r="O7" s="56"/>
      <c r="P7" s="56"/>
      <c r="Q7" s="56"/>
      <c r="R7" s="56"/>
      <c r="S7" s="56"/>
    </row>
    <row r="8" spans="1:34" x14ac:dyDescent="0.3">
      <c r="A8" s="65" t="s">
        <v>23</v>
      </c>
      <c r="B8" s="86">
        <v>4894.5600000000004</v>
      </c>
      <c r="C8" s="86">
        <v>14053.263000000001</v>
      </c>
      <c r="D8" s="86">
        <v>56672.829999999994</v>
      </c>
      <c r="E8" s="86">
        <v>24271.940000000002</v>
      </c>
      <c r="F8" s="86">
        <v>5917.5789999999997</v>
      </c>
      <c r="G8" s="86">
        <v>26635.039999999997</v>
      </c>
      <c r="H8" s="86">
        <v>10341.645999999999</v>
      </c>
      <c r="I8" s="86">
        <v>5346.89</v>
      </c>
      <c r="J8" s="86">
        <v>18071.769900000003</v>
      </c>
      <c r="M8" s="56"/>
      <c r="N8" s="56"/>
      <c r="O8" s="56"/>
      <c r="P8" s="56"/>
      <c r="Q8" s="56"/>
      <c r="R8" s="56"/>
      <c r="S8" s="56"/>
    </row>
    <row r="9" spans="1:34" x14ac:dyDescent="0.3">
      <c r="A9" s="65" t="s">
        <v>24</v>
      </c>
      <c r="B9" s="86">
        <v>4588.7162484979572</v>
      </c>
      <c r="C9" s="86">
        <v>12644.235524114767</v>
      </c>
      <c r="D9" s="86">
        <v>48137.484915124347</v>
      </c>
      <c r="E9" s="86">
        <v>22875.210080482895</v>
      </c>
      <c r="F9" s="86">
        <v>5272.0180931129926</v>
      </c>
      <c r="G9" s="86">
        <v>22759.882084702447</v>
      </c>
      <c r="H9" s="86">
        <v>9237.6102493467715</v>
      </c>
      <c r="I9" s="86">
        <v>4675.8212145748994</v>
      </c>
      <c r="J9" s="86">
        <v>15583.464370914815</v>
      </c>
      <c r="M9" s="56"/>
      <c r="N9" s="56"/>
      <c r="O9" s="56"/>
      <c r="P9" s="56"/>
      <c r="Q9" s="56"/>
      <c r="R9" s="56"/>
      <c r="S9" s="56"/>
    </row>
    <row r="10" spans="1:34" x14ac:dyDescent="0.3">
      <c r="A10" s="65" t="s">
        <v>25</v>
      </c>
      <c r="B10" s="86">
        <v>4615.2512765957445</v>
      </c>
      <c r="C10" s="86">
        <v>11195.532764079036</v>
      </c>
      <c r="D10" s="86">
        <v>40635.747287234241</v>
      </c>
      <c r="E10" s="86">
        <v>19378.481750503019</v>
      </c>
      <c r="F10" s="86">
        <v>4596.9151272015652</v>
      </c>
      <c r="G10" s="86">
        <v>18578.398123402701</v>
      </c>
      <c r="H10" s="86">
        <v>7735.0783993453351</v>
      </c>
      <c r="I10" s="86">
        <v>3918.1612955465584</v>
      </c>
      <c r="J10" s="86">
        <v>13284.648879881275</v>
      </c>
      <c r="M10" s="56"/>
      <c r="N10" s="56"/>
      <c r="O10" s="56"/>
      <c r="P10" s="56"/>
      <c r="Q10" s="56"/>
      <c r="R10" s="56"/>
      <c r="S10" s="56"/>
    </row>
    <row r="11" spans="1:34" x14ac:dyDescent="0.3">
      <c r="A11" s="65" t="s">
        <v>26</v>
      </c>
      <c r="B11" s="86">
        <v>5284.8298554797275</v>
      </c>
      <c r="C11" s="86">
        <v>12550.708024273694</v>
      </c>
      <c r="D11" s="86">
        <v>42312.713254161943</v>
      </c>
      <c r="E11" s="86">
        <v>19007.32338028169</v>
      </c>
      <c r="F11" s="86">
        <v>5035.3080821917811</v>
      </c>
      <c r="G11" s="86">
        <v>18879.855502008035</v>
      </c>
      <c r="H11" s="86">
        <v>8454.9612534336393</v>
      </c>
      <c r="I11" s="86">
        <v>4004.7524291497975</v>
      </c>
      <c r="J11" s="86">
        <v>13583.791658250881</v>
      </c>
      <c r="M11" s="56"/>
      <c r="N11" s="56"/>
      <c r="O11" s="56"/>
      <c r="P11" s="56"/>
      <c r="Q11" s="56"/>
      <c r="R11" s="56"/>
      <c r="S11" s="56"/>
    </row>
    <row r="12" spans="1:34" x14ac:dyDescent="0.3">
      <c r="A12" s="65" t="s">
        <v>27</v>
      </c>
      <c r="B12" s="86">
        <v>5684.9230309112809</v>
      </c>
      <c r="C12" s="86">
        <v>14058.731959199378</v>
      </c>
      <c r="D12" s="86">
        <v>46734.81771648593</v>
      </c>
      <c r="E12" s="86">
        <v>21556.606659959758</v>
      </c>
      <c r="F12" s="86">
        <v>5759.9874363992167</v>
      </c>
      <c r="G12" s="86">
        <v>23011.743055859803</v>
      </c>
      <c r="H12" s="86">
        <v>10164.761149146734</v>
      </c>
      <c r="I12" s="86">
        <v>4989.7103238866403</v>
      </c>
      <c r="J12" s="86">
        <v>17070.940362902889</v>
      </c>
      <c r="M12" s="56"/>
      <c r="N12" s="56"/>
      <c r="O12" s="56"/>
      <c r="P12" s="56"/>
      <c r="Q12" s="56"/>
      <c r="R12" s="56"/>
      <c r="S12" s="56"/>
    </row>
    <row r="13" spans="1:34" x14ac:dyDescent="0.3">
      <c r="A13" s="65" t="s">
        <v>28</v>
      </c>
      <c r="B13" s="86">
        <v>5862.62</v>
      </c>
      <c r="C13" s="86">
        <v>14738.267000000002</v>
      </c>
      <c r="D13" s="86">
        <v>50201.429105876006</v>
      </c>
      <c r="E13" s="86">
        <v>22875.210080482895</v>
      </c>
      <c r="F13" s="86">
        <v>6222.74</v>
      </c>
      <c r="G13" s="86">
        <v>24456.777006206645</v>
      </c>
      <c r="H13" s="86">
        <v>10272.556651429446</v>
      </c>
      <c r="I13" s="86">
        <v>4989.7103238866403</v>
      </c>
      <c r="J13" s="86">
        <v>17273.427364336127</v>
      </c>
      <c r="M13" s="56"/>
      <c r="N13" s="56"/>
      <c r="O13" s="56"/>
      <c r="P13" s="56"/>
      <c r="Q13" s="56"/>
      <c r="R13" s="56"/>
      <c r="S13" s="56"/>
    </row>
    <row r="14" spans="1:34" x14ac:dyDescent="0.3">
      <c r="A14" s="65" t="s">
        <v>29</v>
      </c>
      <c r="B14" s="86">
        <v>5815.5508028904051</v>
      </c>
      <c r="C14" s="86">
        <v>14503.43417394682</v>
      </c>
      <c r="D14" s="86">
        <v>50203.437936236303</v>
      </c>
      <c r="E14" s="86">
        <v>22875.210080482895</v>
      </c>
      <c r="F14" s="86">
        <v>6222.74</v>
      </c>
      <c r="G14" s="86">
        <v>24456.777006206645</v>
      </c>
      <c r="H14" s="86">
        <v>10272.556651429446</v>
      </c>
      <c r="I14" s="86">
        <v>4989.7103238866403</v>
      </c>
      <c r="J14" s="86">
        <v>17273.427364336127</v>
      </c>
      <c r="M14" s="56"/>
      <c r="N14" s="56"/>
      <c r="O14" s="56"/>
      <c r="P14" s="56"/>
      <c r="Q14" s="56"/>
      <c r="R14" s="56"/>
      <c r="S14" s="56"/>
    </row>
    <row r="15" spans="1:34" x14ac:dyDescent="0.3">
      <c r="A15" s="65" t="s">
        <v>30</v>
      </c>
      <c r="B15" s="86">
        <v>5309.5394339622644</v>
      </c>
      <c r="C15" s="86">
        <v>13177.097172517664</v>
      </c>
      <c r="D15" s="86">
        <v>45726.831089897882</v>
      </c>
      <c r="E15" s="86">
        <v>20257.547364185113</v>
      </c>
      <c r="F15" s="86">
        <v>5558.9396673189822</v>
      </c>
      <c r="G15" s="86">
        <v>20907.389806498722</v>
      </c>
      <c r="H15" s="86">
        <v>9027.7665258946599</v>
      </c>
      <c r="I15" s="86">
        <v>4372.7572469635625</v>
      </c>
      <c r="J15" s="86">
        <v>14623.198787667821</v>
      </c>
      <c r="M15" s="56"/>
      <c r="N15" s="56"/>
      <c r="O15" s="56"/>
      <c r="P15" s="56"/>
      <c r="Q15" s="56"/>
      <c r="R15" s="56"/>
      <c r="S15" s="56"/>
    </row>
    <row r="16" spans="1:34" x14ac:dyDescent="0.3">
      <c r="B16" s="84"/>
      <c r="C16" s="84"/>
      <c r="D16" s="84"/>
      <c r="E16" s="84"/>
      <c r="F16" s="84"/>
      <c r="G16" s="84"/>
      <c r="H16" s="84"/>
      <c r="I16" s="84"/>
      <c r="J16" s="84"/>
      <c r="K16" s="84"/>
    </row>
    <row r="17" spans="1:30" ht="18" x14ac:dyDescent="0.45">
      <c r="A17" s="83" t="s">
        <v>129</v>
      </c>
      <c r="B17" s="85">
        <v>168597.43031379589</v>
      </c>
      <c r="C17" s="84"/>
      <c r="D17" s="84"/>
      <c r="E17" s="84"/>
      <c r="F17" s="84"/>
      <c r="G17" s="84"/>
      <c r="H17" s="84"/>
      <c r="I17" s="84"/>
      <c r="J17" s="84"/>
      <c r="K17" s="84"/>
    </row>
    <row r="19" spans="1:30" ht="18" x14ac:dyDescent="0.45">
      <c r="A19" s="83" t="s">
        <v>128</v>
      </c>
      <c r="B19" s="82" t="s">
        <v>127</v>
      </c>
      <c r="N19" s="23" t="s">
        <v>124</v>
      </c>
    </row>
    <row r="20" spans="1:30" x14ac:dyDescent="0.3">
      <c r="A20" s="65" t="s">
        <v>80</v>
      </c>
      <c r="B20" s="80">
        <v>2.8099995876473872E-2</v>
      </c>
      <c r="C20" s="80">
        <v>3.3547200434001292E-2</v>
      </c>
      <c r="D20" s="80">
        <v>2.1237889868047432E-2</v>
      </c>
      <c r="E20" s="80">
        <v>5.1373809403787787E-2</v>
      </c>
      <c r="F20" s="80">
        <v>7.2448072035347477E-2</v>
      </c>
      <c r="G20" s="80">
        <v>3.9485367654383381E-2</v>
      </c>
      <c r="H20" s="80">
        <v>3.4554637966160866E-2</v>
      </c>
      <c r="I20" s="80">
        <v>4.824786556381009E-2</v>
      </c>
      <c r="J20" s="80">
        <v>5.6793289116963772E-3</v>
      </c>
      <c r="N20" s="79" t="e">
        <f>HLOOKUP('入力(太陽光)'!$E$13,$B$2:$J$31,ROW()-1,0)</f>
        <v>#N/A</v>
      </c>
      <c r="Q20" s="81"/>
      <c r="R20" s="81"/>
      <c r="S20" s="81"/>
      <c r="T20" s="81"/>
      <c r="U20" s="81"/>
      <c r="V20" s="81"/>
      <c r="W20" s="81"/>
    </row>
    <row r="21" spans="1:30" x14ac:dyDescent="0.3">
      <c r="A21" s="65" t="s">
        <v>20</v>
      </c>
      <c r="B21" s="80">
        <v>5.7075944184663704E-2</v>
      </c>
      <c r="C21" s="80">
        <v>9.9642411249291712E-2</v>
      </c>
      <c r="D21" s="80">
        <v>7.9992115978179609E-2</v>
      </c>
      <c r="E21" s="80">
        <v>0.10192314715643892</v>
      </c>
      <c r="F21" s="80">
        <v>0.1624979552866177</v>
      </c>
      <c r="G21" s="80">
        <v>0.10070388542319707</v>
      </c>
      <c r="H21" s="80">
        <v>0.12670031129896361</v>
      </c>
      <c r="I21" s="80">
        <v>0.15784848424017417</v>
      </c>
      <c r="J21" s="80">
        <v>4.7969700973322212E-2</v>
      </c>
      <c r="N21" s="79" t="e">
        <f>HLOOKUP('入力(太陽光)'!$E$13,$B$2:$J$31,ROW()-1,0)</f>
        <v>#N/A</v>
      </c>
      <c r="Q21" s="81"/>
      <c r="R21" s="81"/>
      <c r="S21" s="81"/>
      <c r="T21" s="81"/>
      <c r="U21" s="81"/>
      <c r="V21" s="81"/>
      <c r="W21" s="81"/>
    </row>
    <row r="22" spans="1:30" x14ac:dyDescent="0.3">
      <c r="A22" s="65" t="s">
        <v>21</v>
      </c>
      <c r="B22" s="80">
        <v>9.4632250835506942E-2</v>
      </c>
      <c r="C22" s="80">
        <v>0.14237980960015775</v>
      </c>
      <c r="D22" s="80">
        <v>0.13381417680053417</v>
      </c>
      <c r="E22" s="80">
        <v>0.16162793573834852</v>
      </c>
      <c r="F22" s="80">
        <v>0.20413006394994049</v>
      </c>
      <c r="G22" s="80">
        <v>0.14918275863350164</v>
      </c>
      <c r="H22" s="80">
        <v>0.14523511587708474</v>
      </c>
      <c r="I22" s="80">
        <v>0.1632488624364469</v>
      </c>
      <c r="J22" s="80">
        <v>6.7998028073336964E-2</v>
      </c>
      <c r="N22" s="79" t="e">
        <f>HLOOKUP('入力(太陽光)'!$E$13,$B$2:$J$31,ROW()-1,0)</f>
        <v>#N/A</v>
      </c>
      <c r="Q22" s="81"/>
      <c r="R22" s="81"/>
      <c r="S22" s="81"/>
      <c r="T22" s="81"/>
      <c r="U22" s="81"/>
      <c r="V22" s="81"/>
      <c r="W22" s="81"/>
    </row>
    <row r="23" spans="1:30" x14ac:dyDescent="0.3">
      <c r="A23" s="65" t="s">
        <v>22</v>
      </c>
      <c r="B23" s="80">
        <v>8.6619590970070853E-2</v>
      </c>
      <c r="C23" s="80">
        <v>0.14358654886794145</v>
      </c>
      <c r="D23" s="80">
        <v>0.18993584389371629</v>
      </c>
      <c r="E23" s="80">
        <v>0.21421629086616989</v>
      </c>
      <c r="F23" s="80">
        <v>0.2541514282039633</v>
      </c>
      <c r="G23" s="80">
        <v>0.1952589651939704</v>
      </c>
      <c r="H23" s="80">
        <v>0.22279359425662937</v>
      </c>
      <c r="I23" s="80">
        <v>0.25860114948094232</v>
      </c>
      <c r="J23" s="80">
        <v>7.8144554141593825E-2</v>
      </c>
      <c r="N23" s="79" t="e">
        <f>HLOOKUP('入力(太陽光)'!$E$13,$B$2:$J$31,ROW()-1,0)</f>
        <v>#N/A</v>
      </c>
      <c r="Q23" s="81"/>
      <c r="R23" s="81"/>
      <c r="S23" s="81"/>
      <c r="T23" s="81"/>
      <c r="U23" s="81"/>
      <c r="V23" s="81"/>
      <c r="W23" s="81"/>
    </row>
    <row r="24" spans="1:30" x14ac:dyDescent="0.3">
      <c r="A24" s="65" t="s">
        <v>23</v>
      </c>
      <c r="B24" s="80">
        <v>9.1514199558563741E-2</v>
      </c>
      <c r="C24" s="80">
        <v>0.19246048336247937</v>
      </c>
      <c r="D24" s="80">
        <v>0.21598654310631207</v>
      </c>
      <c r="E24" s="80">
        <v>0.24642851192948795</v>
      </c>
      <c r="F24" s="80">
        <v>0.28006346784568681</v>
      </c>
      <c r="G24" s="80">
        <v>0.2167123980622902</v>
      </c>
      <c r="H24" s="80">
        <v>0.22959803602666543</v>
      </c>
      <c r="I24" s="80">
        <v>0.27934635670054636</v>
      </c>
      <c r="J24" s="80">
        <v>9.2155033378401849E-2</v>
      </c>
      <c r="N24" s="79" t="e">
        <f>HLOOKUP('入力(太陽光)'!$E$13,$B$2:$J$31,ROW()-1,0)</f>
        <v>#N/A</v>
      </c>
      <c r="Q24" s="81"/>
      <c r="R24" s="81"/>
      <c r="S24" s="81"/>
      <c r="T24" s="81"/>
      <c r="U24" s="81"/>
      <c r="V24" s="81"/>
      <c r="W24" s="81"/>
    </row>
    <row r="25" spans="1:30" x14ac:dyDescent="0.3">
      <c r="A25" s="65" t="s">
        <v>24</v>
      </c>
      <c r="B25" s="80">
        <v>5.9839176382318754E-2</v>
      </c>
      <c r="C25" s="80">
        <v>0.11579162315356178</v>
      </c>
      <c r="D25" s="80">
        <v>0.13301587215057967</v>
      </c>
      <c r="E25" s="80">
        <v>0.14196413621661264</v>
      </c>
      <c r="F25" s="80">
        <v>0.18073698822263054</v>
      </c>
      <c r="G25" s="80">
        <v>0.13461546724795417</v>
      </c>
      <c r="H25" s="80">
        <v>0.13670723749864475</v>
      </c>
      <c r="I25" s="80">
        <v>0.17647431604766217</v>
      </c>
      <c r="J25" s="80">
        <v>6.356967398639192E-2</v>
      </c>
      <c r="N25" s="79" t="e">
        <f>HLOOKUP('入力(太陽光)'!$E$13,$B$2:$J$31,ROW()-1,0)</f>
        <v>#N/A</v>
      </c>
      <c r="Q25" s="81"/>
      <c r="R25" s="81"/>
      <c r="S25" s="81"/>
      <c r="T25" s="81"/>
      <c r="U25" s="81"/>
      <c r="V25" s="81"/>
      <c r="W25" s="81"/>
    </row>
    <row r="26" spans="1:30" x14ac:dyDescent="0.3">
      <c r="A26" s="65" t="s">
        <v>25</v>
      </c>
      <c r="B26" s="80">
        <v>2.6012454898756227E-2</v>
      </c>
      <c r="C26" s="80">
        <v>8.1200319078448407E-2</v>
      </c>
      <c r="D26" s="80">
        <v>9.2999199831226273E-2</v>
      </c>
      <c r="E26" s="80">
        <v>0.11383955386077897</v>
      </c>
      <c r="F26" s="80">
        <v>0.12733181697766829</v>
      </c>
      <c r="G26" s="80">
        <v>9.9929260953179153E-2</v>
      </c>
      <c r="H26" s="80">
        <v>0.1074406206353231</v>
      </c>
      <c r="I26" s="80">
        <v>0.13985659464772135</v>
      </c>
      <c r="J26" s="80">
        <v>4.4743055712822485E-2</v>
      </c>
      <c r="N26" s="79" t="e">
        <f>HLOOKUP('入力(太陽光)'!$E$13,$B$2:$J$31,ROW()-1,0)</f>
        <v>#N/A</v>
      </c>
      <c r="Q26" s="81"/>
      <c r="R26" s="81"/>
      <c r="S26" s="81"/>
      <c r="T26" s="81"/>
      <c r="U26" s="81"/>
      <c r="V26" s="81"/>
      <c r="W26" s="81"/>
    </row>
    <row r="27" spans="1:30" x14ac:dyDescent="0.3">
      <c r="A27" s="65" t="s">
        <v>26</v>
      </c>
      <c r="B27" s="80">
        <v>6.5538702123076305E-3</v>
      </c>
      <c r="C27" s="80">
        <v>6.6244908663869555E-3</v>
      </c>
      <c r="D27" s="80">
        <v>3.5648279557444762E-3</v>
      </c>
      <c r="E27" s="80">
        <v>5.7155907974417363E-3</v>
      </c>
      <c r="F27" s="80">
        <v>6.591423577257581E-3</v>
      </c>
      <c r="G27" s="80">
        <v>3.0959055814979972E-3</v>
      </c>
      <c r="H27" s="80">
        <v>3.9184502633808158E-3</v>
      </c>
      <c r="I27" s="80">
        <v>5.5854278214930459E-3</v>
      </c>
      <c r="J27" s="80">
        <v>1.1162197236128512E-3</v>
      </c>
      <c r="N27" s="79" t="e">
        <f>HLOOKUP('入力(太陽光)'!$E$13,$B$2:$J$31,ROW()-1,0)</f>
        <v>#N/A</v>
      </c>
      <c r="Q27" s="81"/>
      <c r="R27" s="81"/>
      <c r="S27" s="81"/>
      <c r="T27" s="81"/>
      <c r="U27" s="81"/>
      <c r="V27" s="81"/>
      <c r="W27" s="81"/>
    </row>
    <row r="28" spans="1:30" x14ac:dyDescent="0.3">
      <c r="A28" s="65" t="s">
        <v>27</v>
      </c>
      <c r="B28" s="80">
        <v>7.9054156197213288E-3</v>
      </c>
      <c r="C28" s="80">
        <v>5.8292237348434471E-3</v>
      </c>
      <c r="D28" s="80">
        <v>4.7170924502947268E-3</v>
      </c>
      <c r="E28" s="80">
        <v>4.7318964534371066E-2</v>
      </c>
      <c r="F28" s="80">
        <v>2.2204209994381292E-2</v>
      </c>
      <c r="G28" s="80">
        <v>3.6848823032308409E-2</v>
      </c>
      <c r="H28" s="80">
        <v>3.963708425786968E-2</v>
      </c>
      <c r="I28" s="80">
        <v>6.0204911232633045E-2</v>
      </c>
      <c r="J28" s="80">
        <v>6.5236723123521193E-3</v>
      </c>
      <c r="N28" s="79" t="e">
        <f>HLOOKUP('入力(太陽光)'!$E$13,$B$2:$J$31,ROW()-1,0)</f>
        <v>#N/A</v>
      </c>
      <c r="Q28" s="81"/>
      <c r="R28" s="81"/>
      <c r="S28" s="81"/>
      <c r="T28" s="81"/>
      <c r="U28" s="81"/>
      <c r="V28" s="81"/>
      <c r="W28" s="81"/>
    </row>
    <row r="29" spans="1:30" x14ac:dyDescent="0.3">
      <c r="A29" s="65" t="s">
        <v>28</v>
      </c>
      <c r="B29" s="80">
        <v>1.3493513824736172E-2</v>
      </c>
      <c r="C29" s="80">
        <v>2.7669862722854724E-2</v>
      </c>
      <c r="D29" s="80">
        <v>1.7160206778303693E-2</v>
      </c>
      <c r="E29" s="80">
        <v>4.4320943909360561E-2</v>
      </c>
      <c r="F29" s="80">
        <v>2.0269761603611759E-2</v>
      </c>
      <c r="G29" s="80">
        <v>2.8343643823780271E-2</v>
      </c>
      <c r="H29" s="80">
        <v>3.4398893466864582E-2</v>
      </c>
      <c r="I29" s="80">
        <v>4.7430706820393E-2</v>
      </c>
      <c r="J29" s="80">
        <v>1.6817011244539718E-2</v>
      </c>
      <c r="N29" s="79" t="e">
        <f>HLOOKUP('入力(太陽光)'!$E$13,$B$2:$J$31,ROW()-1,0)</f>
        <v>#N/A</v>
      </c>
      <c r="Q29" s="81"/>
      <c r="R29" s="81"/>
      <c r="S29" s="81"/>
      <c r="T29" s="81"/>
      <c r="U29" s="81"/>
      <c r="V29" s="81"/>
      <c r="W29" s="81"/>
    </row>
    <row r="30" spans="1:30" x14ac:dyDescent="0.3">
      <c r="A30" s="65" t="s">
        <v>29</v>
      </c>
      <c r="B30" s="80">
        <v>1.4229880537840902E-2</v>
      </c>
      <c r="C30" s="80">
        <v>8.0890646812558399E-3</v>
      </c>
      <c r="D30" s="80">
        <v>6.8690499786864525E-3</v>
      </c>
      <c r="E30" s="80">
        <v>1.6791118606712872E-2</v>
      </c>
      <c r="F30" s="80">
        <v>1.1777563551136617E-2</v>
      </c>
      <c r="G30" s="80">
        <v>1.8917477710522115E-2</v>
      </c>
      <c r="H30" s="80">
        <v>1.6770753311412697E-2</v>
      </c>
      <c r="I30" s="80">
        <v>2.4812808218282835E-2</v>
      </c>
      <c r="J30" s="80">
        <v>5.6621101369969708E-3</v>
      </c>
      <c r="N30" s="79" t="e">
        <f>HLOOKUP('入力(太陽光)'!$E$13,$B$2:$J$31,ROW()-1,0)</f>
        <v>#N/A</v>
      </c>
      <c r="Q30" s="23" t="s">
        <v>126</v>
      </c>
    </row>
    <row r="31" spans="1:30" x14ac:dyDescent="0.3">
      <c r="A31" s="65" t="s">
        <v>30</v>
      </c>
      <c r="B31" s="80">
        <v>1.2654868983200713E-2</v>
      </c>
      <c r="C31" s="80">
        <v>1.2258363462702742E-2</v>
      </c>
      <c r="D31" s="80">
        <v>8.0278285465743768E-3</v>
      </c>
      <c r="E31" s="80">
        <v>1.5102103149281015E-2</v>
      </c>
      <c r="F31" s="80">
        <v>2.7146915050364064E-2</v>
      </c>
      <c r="G31" s="80">
        <v>1.4332616826864221E-2</v>
      </c>
      <c r="H31" s="80">
        <v>1.5425513464861916E-2</v>
      </c>
      <c r="I31" s="80">
        <v>2.4682164130721149E-2</v>
      </c>
      <c r="J31" s="80">
        <v>5.3884081495712685E-3</v>
      </c>
      <c r="N31" s="79" t="e">
        <f>HLOOKUP('入力(太陽光)'!$E$13,$B$2:$J$31,ROW()-1,0)</f>
        <v>#N/A</v>
      </c>
      <c r="Z31" s="65" t="s">
        <v>125</v>
      </c>
    </row>
    <row r="32" spans="1:30" x14ac:dyDescent="0.3">
      <c r="A32" s="65"/>
      <c r="B32" s="65"/>
      <c r="C32" s="65"/>
      <c r="D32" s="65"/>
      <c r="E32" s="65"/>
      <c r="F32" s="65"/>
      <c r="G32" s="65"/>
      <c r="H32" s="65"/>
      <c r="I32" s="65"/>
      <c r="J32" s="65"/>
      <c r="N32" s="23" t="s">
        <v>124</v>
      </c>
      <c r="Q32" s="65"/>
      <c r="R32" s="47" t="s">
        <v>108</v>
      </c>
      <c r="S32" s="47" t="s">
        <v>107</v>
      </c>
      <c r="T32" s="47" t="s">
        <v>106</v>
      </c>
      <c r="U32" s="47" t="s">
        <v>105</v>
      </c>
      <c r="V32" s="47" t="s">
        <v>104</v>
      </c>
      <c r="W32" s="47" t="s">
        <v>103</v>
      </c>
      <c r="X32" s="47" t="s">
        <v>102</v>
      </c>
      <c r="Y32" s="47" t="s">
        <v>101</v>
      </c>
      <c r="Z32" s="47" t="s">
        <v>100</v>
      </c>
      <c r="AD32" s="23" t="s">
        <v>124</v>
      </c>
    </row>
    <row r="33" spans="1:30" x14ac:dyDescent="0.3">
      <c r="A33" s="65"/>
      <c r="B33" s="48" t="s">
        <v>123</v>
      </c>
      <c r="C33" s="65"/>
      <c r="D33" s="65"/>
      <c r="E33" s="65"/>
      <c r="F33" s="65"/>
      <c r="G33" s="65"/>
      <c r="H33" s="65"/>
      <c r="I33" s="65"/>
      <c r="J33" s="65"/>
      <c r="K33" s="72" t="s">
        <v>118</v>
      </c>
      <c r="L33" s="72" t="s">
        <v>122</v>
      </c>
      <c r="N33" s="72" t="s">
        <v>118</v>
      </c>
      <c r="Q33" s="65"/>
      <c r="R33" s="48" t="s">
        <v>123</v>
      </c>
      <c r="S33" s="65"/>
      <c r="T33" s="65"/>
      <c r="U33" s="65"/>
      <c r="V33" s="65"/>
      <c r="W33" s="65"/>
      <c r="X33" s="65"/>
      <c r="Y33" s="65"/>
      <c r="Z33" s="65"/>
      <c r="AA33" s="72" t="s">
        <v>118</v>
      </c>
      <c r="AB33" s="72" t="s">
        <v>122</v>
      </c>
      <c r="AD33" s="72" t="s">
        <v>118</v>
      </c>
    </row>
    <row r="34" spans="1:30" x14ac:dyDescent="0.3">
      <c r="A34" s="65" t="s">
        <v>80</v>
      </c>
      <c r="B34" s="78">
        <f>IF('入力(太陽光)'!$E$13=B$2,B20*'入力(太陽光)'!$E$15/1000,0)</f>
        <v>0</v>
      </c>
      <c r="C34" s="78">
        <f>IF('入力(太陽光)'!$E$13=C$2,C20*'入力(太陽光)'!$E$15/1000,0)</f>
        <v>0</v>
      </c>
      <c r="D34" s="78">
        <f>IF('入力(太陽光)'!$E$13=D$2,D20*'入力(太陽光)'!$E$15/1000,0)</f>
        <v>0</v>
      </c>
      <c r="E34" s="78">
        <f>IF('入力(太陽光)'!$E$13=E$2,E20*'入力(太陽光)'!$E$15/1000,0)</f>
        <v>0</v>
      </c>
      <c r="F34" s="78">
        <f>IF('入力(太陽光)'!$E$13=F$2,F20*'入力(太陽光)'!$E$15/1000,0)</f>
        <v>0</v>
      </c>
      <c r="G34" s="78">
        <f>IF('入力(太陽光)'!$E$13=G$2,G20*'入力(太陽光)'!$E$15/1000,0)</f>
        <v>0</v>
      </c>
      <c r="H34" s="78">
        <f>IF('入力(太陽光)'!$E$13=H$2,H20*'入力(太陽光)'!$E$15/1000,0)</f>
        <v>0</v>
      </c>
      <c r="I34" s="78">
        <f>IF('入力(太陽光)'!$E$13=I$2,I20*'入力(太陽光)'!$E$15/1000,0)</f>
        <v>0</v>
      </c>
      <c r="J34" s="77">
        <f>IF('入力(太陽光)'!$E$13=J$2,J20*'入力(太陽光)'!$E$15/1000,0)</f>
        <v>0</v>
      </c>
      <c r="K34" s="76">
        <f t="shared" ref="K34:K45" si="0">SUM(B34:J34)</f>
        <v>0</v>
      </c>
      <c r="L34" s="75">
        <f t="shared" ref="L34:L45" si="1">MIN($K$34:$K$45)</f>
        <v>0</v>
      </c>
      <c r="N34" s="74">
        <f t="shared" ref="N34:N45" si="2">K34*1000</f>
        <v>0</v>
      </c>
      <c r="Q34" s="65" t="s">
        <v>80</v>
      </c>
      <c r="R34" s="78">
        <f>IF('入力(太陽光)'!$E$13=B$2,B20*'入力(太陽光)'!$E$23/1000,0)</f>
        <v>0</v>
      </c>
      <c r="S34" s="78">
        <f>IF('入力(太陽光)'!$E$13=C$2,C20*'入力(太陽光)'!$E$23/1000,0)</f>
        <v>0</v>
      </c>
      <c r="T34" s="78">
        <f>IF('入力(太陽光)'!$E$13=D$2,D20*'入力(太陽光)'!$E$23/1000,0)</f>
        <v>0</v>
      </c>
      <c r="U34" s="78">
        <f>IF('入力(太陽光)'!$E$13=E$2,E20*'入力(太陽光)'!$E$23/1000,0)</f>
        <v>0</v>
      </c>
      <c r="V34" s="78">
        <f>IF('入力(太陽光)'!$E$13=F$2,F20*'入力(太陽光)'!$E$23/1000,0)</f>
        <v>0</v>
      </c>
      <c r="W34" s="78">
        <f>IF('入力(太陽光)'!$E$13=G$2,G20*'入力(太陽光)'!$E$23/1000,0)</f>
        <v>0</v>
      </c>
      <c r="X34" s="78">
        <f>IF('入力(太陽光)'!$E$13=H$2,H20*'入力(太陽光)'!$E$23/1000,0)</f>
        <v>0</v>
      </c>
      <c r="Y34" s="78">
        <f>IF('入力(太陽光)'!$E$13=I$2,I20*'入力(太陽光)'!$E$23/1000,0)</f>
        <v>0</v>
      </c>
      <c r="Z34" s="77">
        <f>IF('入力(太陽光)'!$E$13=J$2,J20*'入力(太陽光)'!$E$23/1000,0)</f>
        <v>0</v>
      </c>
      <c r="AA34" s="76">
        <f t="shared" ref="AA34:AA45" si="3">SUM(R34:Z34)</f>
        <v>0</v>
      </c>
      <c r="AB34" s="75">
        <f t="shared" ref="AB34:AB45" si="4">MIN($AA$34:$AA$45)</f>
        <v>0</v>
      </c>
      <c r="AD34" s="74">
        <f t="shared" ref="AD34:AD45" si="5">AA34*1000</f>
        <v>0</v>
      </c>
    </row>
    <row r="35" spans="1:30" x14ac:dyDescent="0.3">
      <c r="A35" s="65" t="s">
        <v>20</v>
      </c>
      <c r="B35" s="78">
        <f>IF('入力(太陽光)'!$E$13=B$2,B21*'入力(太陽光)'!$E$15/1000,0)</f>
        <v>0</v>
      </c>
      <c r="C35" s="78">
        <f>IF('入力(太陽光)'!$E$13=C$2,C21*'入力(太陽光)'!$E$15/1000,0)</f>
        <v>0</v>
      </c>
      <c r="D35" s="78">
        <f>IF('入力(太陽光)'!$E$13=D$2,D21*'入力(太陽光)'!$E$15/1000,0)</f>
        <v>0</v>
      </c>
      <c r="E35" s="78">
        <f>IF('入力(太陽光)'!$E$13=E$2,E21*'入力(太陽光)'!$E$15/1000,0)</f>
        <v>0</v>
      </c>
      <c r="F35" s="78">
        <f>IF('入力(太陽光)'!$E$13=F$2,F21*'入力(太陽光)'!$E$15/1000,0)</f>
        <v>0</v>
      </c>
      <c r="G35" s="78">
        <f>IF('入力(太陽光)'!$E$13=G$2,G21*'入力(太陽光)'!$E$15/1000,0)</f>
        <v>0</v>
      </c>
      <c r="H35" s="78">
        <f>IF('入力(太陽光)'!$E$13=H$2,H21*'入力(太陽光)'!$E$15/1000,0)</f>
        <v>0</v>
      </c>
      <c r="I35" s="78">
        <f>IF('入力(太陽光)'!$E$13=I$2,I21*'入力(太陽光)'!$E$15/1000,0)</f>
        <v>0</v>
      </c>
      <c r="J35" s="77">
        <f>IF('入力(太陽光)'!$E$13=J$2,J21*'入力(太陽光)'!$E$15/1000,0)</f>
        <v>0</v>
      </c>
      <c r="K35" s="76">
        <f t="shared" si="0"/>
        <v>0</v>
      </c>
      <c r="L35" s="75">
        <f t="shared" si="1"/>
        <v>0</v>
      </c>
      <c r="N35" s="74">
        <f t="shared" si="2"/>
        <v>0</v>
      </c>
      <c r="Q35" s="65" t="s">
        <v>20</v>
      </c>
      <c r="R35" s="78">
        <f>IF('入力(太陽光)'!$E$13=B$2,B21*'入力(太陽光)'!$F$23/1000,0)</f>
        <v>0</v>
      </c>
      <c r="S35" s="78">
        <f>IF('入力(太陽光)'!$E$13=C$2,C21*'入力(太陽光)'!$F$23/1000,0)</f>
        <v>0</v>
      </c>
      <c r="T35" s="78">
        <f>IF('入力(太陽光)'!$E$13=D$2,D21*'入力(太陽光)'!$F$23/1000,0)</f>
        <v>0</v>
      </c>
      <c r="U35" s="78">
        <f>IF('入力(太陽光)'!$E$13=E$2,E21*'入力(太陽光)'!$F$23/1000,0)</f>
        <v>0</v>
      </c>
      <c r="V35" s="78">
        <f>IF('入力(太陽光)'!$E$13=F$2,F21*'入力(太陽光)'!$F$23/1000,0)</f>
        <v>0</v>
      </c>
      <c r="W35" s="78">
        <f>IF('入力(太陽光)'!$E$13=G$2,G21*'入力(太陽光)'!$F$23/1000,0)</f>
        <v>0</v>
      </c>
      <c r="X35" s="78">
        <f>IF('入力(太陽光)'!$E$13=H$2,H21*'入力(太陽光)'!$F$23/1000,0)</f>
        <v>0</v>
      </c>
      <c r="Y35" s="78">
        <f>IF('入力(太陽光)'!$E$13=I$2,I21*'入力(太陽光)'!$F$23/1000,0)</f>
        <v>0</v>
      </c>
      <c r="Z35" s="77">
        <f>IF('入力(太陽光)'!$E$13=J$2,J21*'入力(太陽光)'!$F$23/1000,0)</f>
        <v>0</v>
      </c>
      <c r="AA35" s="76">
        <f t="shared" si="3"/>
        <v>0</v>
      </c>
      <c r="AB35" s="75">
        <f t="shared" si="4"/>
        <v>0</v>
      </c>
      <c r="AD35" s="74">
        <f t="shared" si="5"/>
        <v>0</v>
      </c>
    </row>
    <row r="36" spans="1:30" x14ac:dyDescent="0.3">
      <c r="A36" s="65" t="s">
        <v>21</v>
      </c>
      <c r="B36" s="78">
        <f>IF('入力(太陽光)'!$E$13=B$2,B22*'入力(太陽光)'!$E$15/1000,0)</f>
        <v>0</v>
      </c>
      <c r="C36" s="78">
        <f>IF('入力(太陽光)'!$E$13=C$2,C22*'入力(太陽光)'!$E$15/1000,0)</f>
        <v>0</v>
      </c>
      <c r="D36" s="78">
        <f>IF('入力(太陽光)'!$E$13=D$2,D22*'入力(太陽光)'!$E$15/1000,0)</f>
        <v>0</v>
      </c>
      <c r="E36" s="78">
        <f>IF('入力(太陽光)'!$E$13=E$2,E22*'入力(太陽光)'!$E$15/1000,0)</f>
        <v>0</v>
      </c>
      <c r="F36" s="78">
        <f>IF('入力(太陽光)'!$E$13=F$2,F22*'入力(太陽光)'!$E$15/1000,0)</f>
        <v>0</v>
      </c>
      <c r="G36" s="78">
        <f>IF('入力(太陽光)'!$E$13=G$2,G22*'入力(太陽光)'!$E$15/1000,0)</f>
        <v>0</v>
      </c>
      <c r="H36" s="78">
        <f>IF('入力(太陽光)'!$E$13=H$2,H22*'入力(太陽光)'!$E$15/1000,0)</f>
        <v>0</v>
      </c>
      <c r="I36" s="78">
        <f>IF('入力(太陽光)'!$E$13=I$2,I22*'入力(太陽光)'!$E$15/1000,0)</f>
        <v>0</v>
      </c>
      <c r="J36" s="77">
        <f>IF('入力(太陽光)'!$E$13=J$2,J22*'入力(太陽光)'!$E$15/1000,0)</f>
        <v>0</v>
      </c>
      <c r="K36" s="76">
        <f t="shared" si="0"/>
        <v>0</v>
      </c>
      <c r="L36" s="75">
        <f t="shared" si="1"/>
        <v>0</v>
      </c>
      <c r="N36" s="74">
        <f t="shared" si="2"/>
        <v>0</v>
      </c>
      <c r="Q36" s="65" t="s">
        <v>21</v>
      </c>
      <c r="R36" s="78">
        <f>IF('入力(太陽光)'!$E$13=B$2,B22*'入力(太陽光)'!$G$23/1000,0)</f>
        <v>0</v>
      </c>
      <c r="S36" s="78">
        <f>IF('入力(太陽光)'!$E$13=C$2,C22*'入力(太陽光)'!$G$23/1000,0)</f>
        <v>0</v>
      </c>
      <c r="T36" s="78">
        <f>IF('入力(太陽光)'!$E$13=D$2,D22*'入力(太陽光)'!$G$23/1000,0)</f>
        <v>0</v>
      </c>
      <c r="U36" s="78">
        <f>IF('入力(太陽光)'!$E$13=E$2,E22*'入力(太陽光)'!$G$23/1000,0)</f>
        <v>0</v>
      </c>
      <c r="V36" s="78">
        <f>IF('入力(太陽光)'!$E$13=F$2,F22*'入力(太陽光)'!$G$23/1000,0)</f>
        <v>0</v>
      </c>
      <c r="W36" s="78">
        <f>IF('入力(太陽光)'!$E$13=G$2,G22*'入力(太陽光)'!$G$23/1000,0)</f>
        <v>0</v>
      </c>
      <c r="X36" s="78">
        <f>IF('入力(太陽光)'!$E$13=H$2,H22*'入力(太陽光)'!$G$23/1000,0)</f>
        <v>0</v>
      </c>
      <c r="Y36" s="78">
        <f>IF('入力(太陽光)'!$E$13=I$2,I22*'入力(太陽光)'!$G$23/1000,0)</f>
        <v>0</v>
      </c>
      <c r="Z36" s="77">
        <f>IF('入力(太陽光)'!$E$13=J$2,J22*'入力(太陽光)'!$G$23/1000,0)</f>
        <v>0</v>
      </c>
      <c r="AA36" s="76">
        <f t="shared" si="3"/>
        <v>0</v>
      </c>
      <c r="AB36" s="75">
        <f t="shared" si="4"/>
        <v>0</v>
      </c>
      <c r="AD36" s="74">
        <f t="shared" si="5"/>
        <v>0</v>
      </c>
    </row>
    <row r="37" spans="1:30" x14ac:dyDescent="0.3">
      <c r="A37" s="65" t="s">
        <v>22</v>
      </c>
      <c r="B37" s="78">
        <f>IF('入力(太陽光)'!$E$13=B$2,B23*'入力(太陽光)'!$E$15/1000,0)</f>
        <v>0</v>
      </c>
      <c r="C37" s="78">
        <f>IF('入力(太陽光)'!$E$13=C$2,C23*'入力(太陽光)'!$E$15/1000,0)</f>
        <v>0</v>
      </c>
      <c r="D37" s="78">
        <f>IF('入力(太陽光)'!$E$13=D$2,D23*'入力(太陽光)'!$E$15/1000,0)</f>
        <v>0</v>
      </c>
      <c r="E37" s="78">
        <f>IF('入力(太陽光)'!$E$13=E$2,E23*'入力(太陽光)'!$E$15/1000,0)</f>
        <v>0</v>
      </c>
      <c r="F37" s="78">
        <f>IF('入力(太陽光)'!$E$13=F$2,F23*'入力(太陽光)'!$E$15/1000,0)</f>
        <v>0</v>
      </c>
      <c r="G37" s="78">
        <f>IF('入力(太陽光)'!$E$13=G$2,G23*'入力(太陽光)'!$E$15/1000,0)</f>
        <v>0</v>
      </c>
      <c r="H37" s="78">
        <f>IF('入力(太陽光)'!$E$13=H$2,H23*'入力(太陽光)'!$E$15/1000,0)</f>
        <v>0</v>
      </c>
      <c r="I37" s="78">
        <f>IF('入力(太陽光)'!$E$13=I$2,I23*'入力(太陽光)'!$E$15/1000,0)</f>
        <v>0</v>
      </c>
      <c r="J37" s="77">
        <f>IF('入力(太陽光)'!$E$13=J$2,J23*'入力(太陽光)'!$E$15/1000,0)</f>
        <v>0</v>
      </c>
      <c r="K37" s="76">
        <f t="shared" si="0"/>
        <v>0</v>
      </c>
      <c r="L37" s="75">
        <f t="shared" si="1"/>
        <v>0</v>
      </c>
      <c r="N37" s="74">
        <f t="shared" si="2"/>
        <v>0</v>
      </c>
      <c r="Q37" s="65" t="s">
        <v>22</v>
      </c>
      <c r="R37" s="78">
        <f>IF('入力(太陽光)'!$E$13=B$2,B23*'入力(太陽光)'!$H$23/1000,0)</f>
        <v>0</v>
      </c>
      <c r="S37" s="78">
        <f>IF('入力(太陽光)'!$E$13=C$2,C23*'入力(太陽光)'!$H$23/1000,0)</f>
        <v>0</v>
      </c>
      <c r="T37" s="78">
        <f>IF('入力(太陽光)'!$E$13=D$2,D23*'入力(太陽光)'!$H$23/1000,0)</f>
        <v>0</v>
      </c>
      <c r="U37" s="78">
        <f>IF('入力(太陽光)'!$E$13=E$2,E23*'入力(太陽光)'!$H$23/1000,0)</f>
        <v>0</v>
      </c>
      <c r="V37" s="78">
        <f>IF('入力(太陽光)'!$E$13=F$2,F23*'入力(太陽光)'!$H$23/1000,0)</f>
        <v>0</v>
      </c>
      <c r="W37" s="78">
        <f>IF('入力(太陽光)'!$E$13=G$2,G23*'入力(太陽光)'!$H$23/1000,0)</f>
        <v>0</v>
      </c>
      <c r="X37" s="78">
        <f>IF('入力(太陽光)'!$E$13=H$2,H23*'入力(太陽光)'!$H$23/1000,0)</f>
        <v>0</v>
      </c>
      <c r="Y37" s="78">
        <f>IF('入力(太陽光)'!$E$13=I$2,I23*'入力(太陽光)'!$H$23/1000,0)</f>
        <v>0</v>
      </c>
      <c r="Z37" s="77">
        <f>IF('入力(太陽光)'!$E$13=J$2,J23*'入力(太陽光)'!$H$23/1000,0)</f>
        <v>0</v>
      </c>
      <c r="AA37" s="76">
        <f t="shared" si="3"/>
        <v>0</v>
      </c>
      <c r="AB37" s="75">
        <f t="shared" si="4"/>
        <v>0</v>
      </c>
      <c r="AD37" s="74">
        <f t="shared" si="5"/>
        <v>0</v>
      </c>
    </row>
    <row r="38" spans="1:30" x14ac:dyDescent="0.3">
      <c r="A38" s="65" t="s">
        <v>23</v>
      </c>
      <c r="B38" s="78">
        <f>IF('入力(太陽光)'!$E$13=B$2,B24*'入力(太陽光)'!$E$15/1000,0)</f>
        <v>0</v>
      </c>
      <c r="C38" s="78">
        <f>IF('入力(太陽光)'!$E$13=C$2,C24*'入力(太陽光)'!$E$15/1000,0)</f>
        <v>0</v>
      </c>
      <c r="D38" s="78">
        <f>IF('入力(太陽光)'!$E$13=D$2,D24*'入力(太陽光)'!$E$15/1000,0)</f>
        <v>0</v>
      </c>
      <c r="E38" s="78">
        <f>IF('入力(太陽光)'!$E$13=E$2,E24*'入力(太陽光)'!$E$15/1000,0)</f>
        <v>0</v>
      </c>
      <c r="F38" s="78">
        <f>IF('入力(太陽光)'!$E$13=F$2,F24*'入力(太陽光)'!$E$15/1000,0)</f>
        <v>0</v>
      </c>
      <c r="G38" s="78">
        <f>IF('入力(太陽光)'!$E$13=G$2,G24*'入力(太陽光)'!$E$15/1000,0)</f>
        <v>0</v>
      </c>
      <c r="H38" s="78">
        <f>IF('入力(太陽光)'!$E$13=H$2,H24*'入力(太陽光)'!$E$15/1000,0)</f>
        <v>0</v>
      </c>
      <c r="I38" s="78">
        <f>IF('入力(太陽光)'!$E$13=I$2,I24*'入力(太陽光)'!$E$15/1000,0)</f>
        <v>0</v>
      </c>
      <c r="J38" s="77">
        <f>IF('入力(太陽光)'!$E$13=J$2,J24*'入力(太陽光)'!$E$15/1000,0)</f>
        <v>0</v>
      </c>
      <c r="K38" s="76">
        <f t="shared" si="0"/>
        <v>0</v>
      </c>
      <c r="L38" s="75">
        <f t="shared" si="1"/>
        <v>0</v>
      </c>
      <c r="N38" s="74">
        <f t="shared" si="2"/>
        <v>0</v>
      </c>
      <c r="Q38" s="65" t="s">
        <v>23</v>
      </c>
      <c r="R38" s="78">
        <f>IF('入力(太陽光)'!$E$13=B$2,B24*'入力(太陽光)'!$I$23/1000,0)</f>
        <v>0</v>
      </c>
      <c r="S38" s="78">
        <f>IF('入力(太陽光)'!$E$13=C$2,C24*'入力(太陽光)'!$I$23/1000,0)</f>
        <v>0</v>
      </c>
      <c r="T38" s="78">
        <f>IF('入力(太陽光)'!$E$13=D$2,D24*'入力(太陽光)'!$I$23/1000,0)</f>
        <v>0</v>
      </c>
      <c r="U38" s="78">
        <f>IF('入力(太陽光)'!$E$13=E$2,E24*'入力(太陽光)'!$I$23/1000,0)</f>
        <v>0</v>
      </c>
      <c r="V38" s="78">
        <f>IF('入力(太陽光)'!$E$13=F$2,F24*'入力(太陽光)'!$I$23/1000,0)</f>
        <v>0</v>
      </c>
      <c r="W38" s="78">
        <f>IF('入力(太陽光)'!$E$13=G$2,G24*'入力(太陽光)'!$I$23/1000,0)</f>
        <v>0</v>
      </c>
      <c r="X38" s="78">
        <f>IF('入力(太陽光)'!$E$13=H$2,H24*'入力(太陽光)'!$I$23/1000,0)</f>
        <v>0</v>
      </c>
      <c r="Y38" s="78">
        <f>IF('入力(太陽光)'!$E$13=I$2,I24*'入力(太陽光)'!$I$23/1000,0)</f>
        <v>0</v>
      </c>
      <c r="Z38" s="77">
        <f>IF('入力(太陽光)'!$E$13=J$2,J24*'入力(太陽光)'!$I$23/1000,0)</f>
        <v>0</v>
      </c>
      <c r="AA38" s="76">
        <f t="shared" si="3"/>
        <v>0</v>
      </c>
      <c r="AB38" s="75">
        <f t="shared" si="4"/>
        <v>0</v>
      </c>
      <c r="AD38" s="74">
        <f t="shared" si="5"/>
        <v>0</v>
      </c>
    </row>
    <row r="39" spans="1:30" x14ac:dyDescent="0.3">
      <c r="A39" s="65" t="s">
        <v>24</v>
      </c>
      <c r="B39" s="78">
        <f>IF('入力(太陽光)'!$E$13=B$2,B25*'入力(太陽光)'!$E$15/1000,0)</f>
        <v>0</v>
      </c>
      <c r="C39" s="78">
        <f>IF('入力(太陽光)'!$E$13=C$2,C25*'入力(太陽光)'!$E$15/1000,0)</f>
        <v>0</v>
      </c>
      <c r="D39" s="78">
        <f>IF('入力(太陽光)'!$E$13=D$2,D25*'入力(太陽光)'!$E$15/1000,0)</f>
        <v>0</v>
      </c>
      <c r="E39" s="78">
        <f>IF('入力(太陽光)'!$E$13=E$2,E25*'入力(太陽光)'!$E$15/1000,0)</f>
        <v>0</v>
      </c>
      <c r="F39" s="78">
        <f>IF('入力(太陽光)'!$E$13=F$2,F25*'入力(太陽光)'!$E$15/1000,0)</f>
        <v>0</v>
      </c>
      <c r="G39" s="78">
        <f>IF('入力(太陽光)'!$E$13=G$2,G25*'入力(太陽光)'!$E$15/1000,0)</f>
        <v>0</v>
      </c>
      <c r="H39" s="78">
        <f>IF('入力(太陽光)'!$E$13=H$2,H25*'入力(太陽光)'!$E$15/1000,0)</f>
        <v>0</v>
      </c>
      <c r="I39" s="78">
        <f>IF('入力(太陽光)'!$E$13=I$2,I25*'入力(太陽光)'!$E$15/1000,0)</f>
        <v>0</v>
      </c>
      <c r="J39" s="77">
        <f>IF('入力(太陽光)'!$E$13=J$2,J25*'入力(太陽光)'!$E$15/1000,0)</f>
        <v>0</v>
      </c>
      <c r="K39" s="76">
        <f t="shared" si="0"/>
        <v>0</v>
      </c>
      <c r="L39" s="75">
        <f t="shared" si="1"/>
        <v>0</v>
      </c>
      <c r="N39" s="74">
        <f t="shared" si="2"/>
        <v>0</v>
      </c>
      <c r="Q39" s="65" t="s">
        <v>24</v>
      </c>
      <c r="R39" s="78">
        <f>IF('入力(太陽光)'!$E$13=B$2,B25*'入力(太陽光)'!$J$23/1000,0)</f>
        <v>0</v>
      </c>
      <c r="S39" s="78">
        <f>IF('入力(太陽光)'!$E$13=C$2,C25*'入力(太陽光)'!$J$23/1000,0)</f>
        <v>0</v>
      </c>
      <c r="T39" s="78">
        <f>IF('入力(太陽光)'!$E$13=D$2,D25*'入力(太陽光)'!$J$23/1000,0)</f>
        <v>0</v>
      </c>
      <c r="U39" s="78">
        <f>IF('入力(太陽光)'!$E$13=E$2,E25*'入力(太陽光)'!$J$23/1000,0)</f>
        <v>0</v>
      </c>
      <c r="V39" s="78">
        <f>IF('入力(太陽光)'!$E$13=F$2,F25*'入力(太陽光)'!$J$23/1000,0)</f>
        <v>0</v>
      </c>
      <c r="W39" s="78">
        <f>IF('入力(太陽光)'!$E$13=G$2,G25*'入力(太陽光)'!$J$23/1000,0)</f>
        <v>0</v>
      </c>
      <c r="X39" s="78">
        <f>IF('入力(太陽光)'!$E$13=H$2,H25*'入力(太陽光)'!$J$23/1000,0)</f>
        <v>0</v>
      </c>
      <c r="Y39" s="78">
        <f>IF('入力(太陽光)'!$E$13=I$2,I25*'入力(太陽光)'!$J$23/1000,0)</f>
        <v>0</v>
      </c>
      <c r="Z39" s="77">
        <f>IF('入力(太陽光)'!$E$13=J$2,J25*'入力(太陽光)'!$J$23/1000,0)</f>
        <v>0</v>
      </c>
      <c r="AA39" s="76">
        <f t="shared" si="3"/>
        <v>0</v>
      </c>
      <c r="AB39" s="75">
        <f t="shared" si="4"/>
        <v>0</v>
      </c>
      <c r="AD39" s="74">
        <f t="shared" si="5"/>
        <v>0</v>
      </c>
    </row>
    <row r="40" spans="1:30" x14ac:dyDescent="0.3">
      <c r="A40" s="65" t="s">
        <v>25</v>
      </c>
      <c r="B40" s="78">
        <f>IF('入力(太陽光)'!$E$13=B$2,B26*'入力(太陽光)'!$E$15/1000,0)</f>
        <v>0</v>
      </c>
      <c r="C40" s="78">
        <f>IF('入力(太陽光)'!$E$13=C$2,C26*'入力(太陽光)'!$E$15/1000,0)</f>
        <v>0</v>
      </c>
      <c r="D40" s="78">
        <f>IF('入力(太陽光)'!$E$13=D$2,D26*'入力(太陽光)'!$E$15/1000,0)</f>
        <v>0</v>
      </c>
      <c r="E40" s="78">
        <f>IF('入力(太陽光)'!$E$13=E$2,E26*'入力(太陽光)'!$E$15/1000,0)</f>
        <v>0</v>
      </c>
      <c r="F40" s="78">
        <f>IF('入力(太陽光)'!$E$13=F$2,F26*'入力(太陽光)'!$E$15/1000,0)</f>
        <v>0</v>
      </c>
      <c r="G40" s="78">
        <f>IF('入力(太陽光)'!$E$13=G$2,G26*'入力(太陽光)'!$E$15/1000,0)</f>
        <v>0</v>
      </c>
      <c r="H40" s="78">
        <f>IF('入力(太陽光)'!$E$13=H$2,H26*'入力(太陽光)'!$E$15/1000,0)</f>
        <v>0</v>
      </c>
      <c r="I40" s="78">
        <f>IF('入力(太陽光)'!$E$13=I$2,I26*'入力(太陽光)'!$E$15/1000,0)</f>
        <v>0</v>
      </c>
      <c r="J40" s="77">
        <f>IF('入力(太陽光)'!$E$13=J$2,J26*'入力(太陽光)'!$E$15/1000,0)</f>
        <v>0</v>
      </c>
      <c r="K40" s="76">
        <f t="shared" si="0"/>
        <v>0</v>
      </c>
      <c r="L40" s="75">
        <f t="shared" si="1"/>
        <v>0</v>
      </c>
      <c r="N40" s="74">
        <f t="shared" si="2"/>
        <v>0</v>
      </c>
      <c r="Q40" s="65" t="s">
        <v>25</v>
      </c>
      <c r="R40" s="78">
        <f>IF('入力(太陽光)'!$E$13=B$2,B26*'入力(太陽光)'!$K$23/1000,0)</f>
        <v>0</v>
      </c>
      <c r="S40" s="78">
        <f>IF('入力(太陽光)'!$E$13=C$2,C26*'入力(太陽光)'!$K$23/1000,0)</f>
        <v>0</v>
      </c>
      <c r="T40" s="78">
        <f>IF('入力(太陽光)'!$E$13=D$2,D26*'入力(太陽光)'!$K$23/1000,0)</f>
        <v>0</v>
      </c>
      <c r="U40" s="78">
        <f>IF('入力(太陽光)'!$E$13=E$2,E26*'入力(太陽光)'!$K$23/1000,0)</f>
        <v>0</v>
      </c>
      <c r="V40" s="78">
        <f>IF('入力(太陽光)'!$E$13=F$2,F26*'入力(太陽光)'!$K$23/1000,0)</f>
        <v>0</v>
      </c>
      <c r="W40" s="78">
        <f>IF('入力(太陽光)'!$E$13=G$2,G26*'入力(太陽光)'!$K$23/1000,0)</f>
        <v>0</v>
      </c>
      <c r="X40" s="78">
        <f>IF('入力(太陽光)'!$E$13=H$2,H26*'入力(太陽光)'!$K$23/1000,0)</f>
        <v>0</v>
      </c>
      <c r="Y40" s="78">
        <f>IF('入力(太陽光)'!$E$13=I$2,I26*'入力(太陽光)'!$K$23/1000,0)</f>
        <v>0</v>
      </c>
      <c r="Z40" s="77">
        <f>IF('入力(太陽光)'!$E$13=J$2,J26*'入力(太陽光)'!$K$23/1000,0)</f>
        <v>0</v>
      </c>
      <c r="AA40" s="76">
        <f t="shared" si="3"/>
        <v>0</v>
      </c>
      <c r="AB40" s="75">
        <f t="shared" si="4"/>
        <v>0</v>
      </c>
      <c r="AD40" s="74">
        <f t="shared" si="5"/>
        <v>0</v>
      </c>
    </row>
    <row r="41" spans="1:30" x14ac:dyDescent="0.3">
      <c r="A41" s="65" t="s">
        <v>26</v>
      </c>
      <c r="B41" s="78">
        <f>IF('入力(太陽光)'!$E$13=B$2,B27*'入力(太陽光)'!$E$15/1000,0)</f>
        <v>0</v>
      </c>
      <c r="C41" s="78">
        <f>IF('入力(太陽光)'!$E$13=C$2,C27*'入力(太陽光)'!$E$15/1000,0)</f>
        <v>0</v>
      </c>
      <c r="D41" s="78">
        <f>IF('入力(太陽光)'!$E$13=D$2,D27*'入力(太陽光)'!$E$15/1000,0)</f>
        <v>0</v>
      </c>
      <c r="E41" s="78">
        <f>IF('入力(太陽光)'!$E$13=E$2,E27*'入力(太陽光)'!$E$15/1000,0)</f>
        <v>0</v>
      </c>
      <c r="F41" s="78">
        <f>IF('入力(太陽光)'!$E$13=F$2,F27*'入力(太陽光)'!$E$15/1000,0)</f>
        <v>0</v>
      </c>
      <c r="G41" s="78">
        <f>IF('入力(太陽光)'!$E$13=G$2,G27*'入力(太陽光)'!$E$15/1000,0)</f>
        <v>0</v>
      </c>
      <c r="H41" s="78">
        <f>IF('入力(太陽光)'!$E$13=H$2,H27*'入力(太陽光)'!$E$15/1000,0)</f>
        <v>0</v>
      </c>
      <c r="I41" s="78">
        <f>IF('入力(太陽光)'!$E$13=I$2,I27*'入力(太陽光)'!$E$15/1000,0)</f>
        <v>0</v>
      </c>
      <c r="J41" s="77">
        <f>IF('入力(太陽光)'!$E$13=J$2,J27*'入力(太陽光)'!$E$15/1000,0)</f>
        <v>0</v>
      </c>
      <c r="K41" s="76">
        <f t="shared" si="0"/>
        <v>0</v>
      </c>
      <c r="L41" s="75">
        <f t="shared" si="1"/>
        <v>0</v>
      </c>
      <c r="N41" s="74">
        <f t="shared" si="2"/>
        <v>0</v>
      </c>
      <c r="Q41" s="65" t="s">
        <v>26</v>
      </c>
      <c r="R41" s="78">
        <f>IF('入力(太陽光)'!$E$13=B$2,B27*'入力(太陽光)'!$L$23/1000,0)</f>
        <v>0</v>
      </c>
      <c r="S41" s="78">
        <f>IF('入力(太陽光)'!$E$13=C$2,C27*'入力(太陽光)'!$L$23/1000,0)</f>
        <v>0</v>
      </c>
      <c r="T41" s="78">
        <f>IF('入力(太陽光)'!$E$13=D$2,D27*'入力(太陽光)'!$L$23/1000,0)</f>
        <v>0</v>
      </c>
      <c r="U41" s="78">
        <f>IF('入力(太陽光)'!$E$13=E$2,E27*'入力(太陽光)'!$L$23/1000,0)</f>
        <v>0</v>
      </c>
      <c r="V41" s="78">
        <f>IF('入力(太陽光)'!$E$13=F$2,F27*'入力(太陽光)'!$L$23/1000,0)</f>
        <v>0</v>
      </c>
      <c r="W41" s="78">
        <f>IF('入力(太陽光)'!$E$13=G$2,G27*'入力(太陽光)'!$L$23/1000,0)</f>
        <v>0</v>
      </c>
      <c r="X41" s="78">
        <f>IF('入力(太陽光)'!$E$13=H$2,H27*'入力(太陽光)'!$L$23/1000,0)</f>
        <v>0</v>
      </c>
      <c r="Y41" s="78">
        <f>IF('入力(太陽光)'!$E$13=I$2,I27*'入力(太陽光)'!$L$23/1000,0)</f>
        <v>0</v>
      </c>
      <c r="Z41" s="77">
        <f>IF('入力(太陽光)'!$E$13=J$2,J27*'入力(太陽光)'!$L$23/1000,0)</f>
        <v>0</v>
      </c>
      <c r="AA41" s="76">
        <f t="shared" si="3"/>
        <v>0</v>
      </c>
      <c r="AB41" s="75">
        <f t="shared" si="4"/>
        <v>0</v>
      </c>
      <c r="AD41" s="74">
        <f t="shared" si="5"/>
        <v>0</v>
      </c>
    </row>
    <row r="42" spans="1:30" x14ac:dyDescent="0.3">
      <c r="A42" s="65" t="s">
        <v>27</v>
      </c>
      <c r="B42" s="78">
        <f>IF('入力(太陽光)'!$E$13=B$2,B28*'入力(太陽光)'!$E$15/1000,0)</f>
        <v>0</v>
      </c>
      <c r="C42" s="78">
        <f>IF('入力(太陽光)'!$E$13=C$2,C28*'入力(太陽光)'!$E$15/1000,0)</f>
        <v>0</v>
      </c>
      <c r="D42" s="78">
        <f>IF('入力(太陽光)'!$E$13=D$2,D28*'入力(太陽光)'!$E$15/1000,0)</f>
        <v>0</v>
      </c>
      <c r="E42" s="78">
        <f>IF('入力(太陽光)'!$E$13=E$2,E28*'入力(太陽光)'!$E$15/1000,0)</f>
        <v>0</v>
      </c>
      <c r="F42" s="78">
        <f>IF('入力(太陽光)'!$E$13=F$2,F28*'入力(太陽光)'!$E$15/1000,0)</f>
        <v>0</v>
      </c>
      <c r="G42" s="78">
        <f>IF('入力(太陽光)'!$E$13=G$2,G28*'入力(太陽光)'!$E$15/1000,0)</f>
        <v>0</v>
      </c>
      <c r="H42" s="78">
        <f>IF('入力(太陽光)'!$E$13=H$2,H28*'入力(太陽光)'!$E$15/1000,0)</f>
        <v>0</v>
      </c>
      <c r="I42" s="78">
        <f>IF('入力(太陽光)'!$E$13=I$2,I28*'入力(太陽光)'!$E$15/1000,0)</f>
        <v>0</v>
      </c>
      <c r="J42" s="77">
        <f>IF('入力(太陽光)'!$E$13=J$2,J28*'入力(太陽光)'!$E$15/1000,0)</f>
        <v>0</v>
      </c>
      <c r="K42" s="76">
        <f t="shared" si="0"/>
        <v>0</v>
      </c>
      <c r="L42" s="75">
        <f t="shared" si="1"/>
        <v>0</v>
      </c>
      <c r="N42" s="74">
        <f t="shared" si="2"/>
        <v>0</v>
      </c>
      <c r="Q42" s="65" t="s">
        <v>27</v>
      </c>
      <c r="R42" s="78">
        <f>IF('入力(太陽光)'!$E$13=B$2,B28*'入力(太陽光)'!$M$23/1000,0)</f>
        <v>0</v>
      </c>
      <c r="S42" s="78">
        <f>IF('入力(太陽光)'!$E$13=C$2,C28*'入力(太陽光)'!$M$23/1000,0)</f>
        <v>0</v>
      </c>
      <c r="T42" s="78">
        <f>IF('入力(太陽光)'!$E$13=D$2,D28*'入力(太陽光)'!$M$23/1000,0)</f>
        <v>0</v>
      </c>
      <c r="U42" s="78">
        <f>IF('入力(太陽光)'!$E$13=E$2,E28*'入力(太陽光)'!$M$23/1000,0)</f>
        <v>0</v>
      </c>
      <c r="V42" s="78">
        <f>IF('入力(太陽光)'!$E$13=F$2,F28*'入力(太陽光)'!$M$23/1000,0)</f>
        <v>0</v>
      </c>
      <c r="W42" s="78">
        <f>IF('入力(太陽光)'!$E$13=G$2,G28*'入力(太陽光)'!$M$23/1000,0)</f>
        <v>0</v>
      </c>
      <c r="X42" s="78">
        <f>IF('入力(太陽光)'!$E$13=H$2,H28*'入力(太陽光)'!$M$23/1000,0)</f>
        <v>0</v>
      </c>
      <c r="Y42" s="78">
        <f>IF('入力(太陽光)'!$E$13=I$2,I28*'入力(太陽光)'!$M$23/1000,0)</f>
        <v>0</v>
      </c>
      <c r="Z42" s="77">
        <f>IF('入力(太陽光)'!$E$13=J$2,J28*'入力(太陽光)'!$M$23/1000,0)</f>
        <v>0</v>
      </c>
      <c r="AA42" s="76">
        <f t="shared" si="3"/>
        <v>0</v>
      </c>
      <c r="AB42" s="75">
        <f t="shared" si="4"/>
        <v>0</v>
      </c>
      <c r="AD42" s="74">
        <f t="shared" si="5"/>
        <v>0</v>
      </c>
    </row>
    <row r="43" spans="1:30" x14ac:dyDescent="0.3">
      <c r="A43" s="65" t="s">
        <v>28</v>
      </c>
      <c r="B43" s="78">
        <f>IF('入力(太陽光)'!$E$13=B$2,B29*'入力(太陽光)'!$E$15/1000,0)</f>
        <v>0</v>
      </c>
      <c r="C43" s="78">
        <f>IF('入力(太陽光)'!$E$13=C$2,C29*'入力(太陽光)'!$E$15/1000,0)</f>
        <v>0</v>
      </c>
      <c r="D43" s="78">
        <f>IF('入力(太陽光)'!$E$13=D$2,D29*'入力(太陽光)'!$E$15/1000,0)</f>
        <v>0</v>
      </c>
      <c r="E43" s="78">
        <f>IF('入力(太陽光)'!$E$13=E$2,E29*'入力(太陽光)'!$E$15/1000,0)</f>
        <v>0</v>
      </c>
      <c r="F43" s="78">
        <f>IF('入力(太陽光)'!$E$13=F$2,F29*'入力(太陽光)'!$E$15/1000,0)</f>
        <v>0</v>
      </c>
      <c r="G43" s="78">
        <f>IF('入力(太陽光)'!$E$13=G$2,G29*'入力(太陽光)'!$E$15/1000,0)</f>
        <v>0</v>
      </c>
      <c r="H43" s="78">
        <f>IF('入力(太陽光)'!$E$13=H$2,H29*'入力(太陽光)'!$E$15/1000,0)</f>
        <v>0</v>
      </c>
      <c r="I43" s="78">
        <f>IF('入力(太陽光)'!$E$13=I$2,I29*'入力(太陽光)'!$E$15/1000,0)</f>
        <v>0</v>
      </c>
      <c r="J43" s="77">
        <f>IF('入力(太陽光)'!$E$13=J$2,J29*'入力(太陽光)'!$E$15/1000,0)</f>
        <v>0</v>
      </c>
      <c r="K43" s="76">
        <f t="shared" si="0"/>
        <v>0</v>
      </c>
      <c r="L43" s="75">
        <f t="shared" si="1"/>
        <v>0</v>
      </c>
      <c r="N43" s="74">
        <f t="shared" si="2"/>
        <v>0</v>
      </c>
      <c r="Q43" s="65" t="s">
        <v>28</v>
      </c>
      <c r="R43" s="78">
        <f>IF('入力(太陽光)'!$E$13=B$2,B29*'入力(太陽光)'!$N$23/1000,0)</f>
        <v>0</v>
      </c>
      <c r="S43" s="78">
        <f>IF('入力(太陽光)'!$E$13=C$2,C29*'入力(太陽光)'!$N$23/1000,0)</f>
        <v>0</v>
      </c>
      <c r="T43" s="78">
        <f>IF('入力(太陽光)'!$E$13=D$2,D29*'入力(太陽光)'!$N$23/1000,0)</f>
        <v>0</v>
      </c>
      <c r="U43" s="78">
        <f>IF('入力(太陽光)'!$E$13=E$2,E29*'入力(太陽光)'!$N$23/1000,0)</f>
        <v>0</v>
      </c>
      <c r="V43" s="78">
        <f>IF('入力(太陽光)'!$E$13=F$2,F29*'入力(太陽光)'!$N$23/1000,0)</f>
        <v>0</v>
      </c>
      <c r="W43" s="78">
        <f>IF('入力(太陽光)'!$E$13=G$2,G29*'入力(太陽光)'!$N$23/1000,0)</f>
        <v>0</v>
      </c>
      <c r="X43" s="78">
        <f>IF('入力(太陽光)'!$E$13=H$2,H29*'入力(太陽光)'!$N$23/1000,0)</f>
        <v>0</v>
      </c>
      <c r="Y43" s="78">
        <f>IF('入力(太陽光)'!$E$13=I$2,I29*'入力(太陽光)'!$N$23/1000,0)</f>
        <v>0</v>
      </c>
      <c r="Z43" s="77">
        <f>IF('入力(太陽光)'!$E$13=J$2,J29*'入力(太陽光)'!$N$23/1000,0)</f>
        <v>0</v>
      </c>
      <c r="AA43" s="76">
        <f t="shared" si="3"/>
        <v>0</v>
      </c>
      <c r="AB43" s="75">
        <f t="shared" si="4"/>
        <v>0</v>
      </c>
      <c r="AD43" s="74">
        <f t="shared" si="5"/>
        <v>0</v>
      </c>
    </row>
    <row r="44" spans="1:30" x14ac:dyDescent="0.3">
      <c r="A44" s="65" t="s">
        <v>29</v>
      </c>
      <c r="B44" s="78">
        <f>IF('入力(太陽光)'!$E$13=B$2,B30*'入力(太陽光)'!$E$15/1000,0)</f>
        <v>0</v>
      </c>
      <c r="C44" s="78">
        <f>IF('入力(太陽光)'!$E$13=C$2,C30*'入力(太陽光)'!$E$15/1000,0)</f>
        <v>0</v>
      </c>
      <c r="D44" s="78">
        <f>IF('入力(太陽光)'!$E$13=D$2,D30*'入力(太陽光)'!$E$15/1000,0)</f>
        <v>0</v>
      </c>
      <c r="E44" s="78">
        <f>IF('入力(太陽光)'!$E$13=E$2,E30*'入力(太陽光)'!$E$15/1000,0)</f>
        <v>0</v>
      </c>
      <c r="F44" s="78">
        <f>IF('入力(太陽光)'!$E$13=F$2,F30*'入力(太陽光)'!$E$15/1000,0)</f>
        <v>0</v>
      </c>
      <c r="G44" s="78">
        <f>IF('入力(太陽光)'!$E$13=G$2,G30*'入力(太陽光)'!$E$15/1000,0)</f>
        <v>0</v>
      </c>
      <c r="H44" s="78">
        <f>IF('入力(太陽光)'!$E$13=H$2,H30*'入力(太陽光)'!$E$15/1000,0)</f>
        <v>0</v>
      </c>
      <c r="I44" s="78">
        <f>IF('入力(太陽光)'!$E$13=I$2,I30*'入力(太陽光)'!$E$15/1000,0)</f>
        <v>0</v>
      </c>
      <c r="J44" s="77">
        <f>IF('入力(太陽光)'!$E$13=J$2,J30*'入力(太陽光)'!$E$15/1000,0)</f>
        <v>0</v>
      </c>
      <c r="K44" s="76">
        <f t="shared" si="0"/>
        <v>0</v>
      </c>
      <c r="L44" s="75">
        <f t="shared" si="1"/>
        <v>0</v>
      </c>
      <c r="N44" s="74">
        <f t="shared" si="2"/>
        <v>0</v>
      </c>
      <c r="Q44" s="65" t="s">
        <v>29</v>
      </c>
      <c r="R44" s="78">
        <f>IF('入力(太陽光)'!$E$13=B$2,B30*'入力(太陽光)'!$O$23/1000,0)</f>
        <v>0</v>
      </c>
      <c r="S44" s="78">
        <f>IF('入力(太陽光)'!$E$13=C$2,C30*'入力(太陽光)'!$O$23/1000,0)</f>
        <v>0</v>
      </c>
      <c r="T44" s="78">
        <f>IF('入力(太陽光)'!$E$13=D$2,D30*'入力(太陽光)'!$O$23/1000,0)</f>
        <v>0</v>
      </c>
      <c r="U44" s="78">
        <f>IF('入力(太陽光)'!$E$13=E$2,E30*'入力(太陽光)'!$O$23/1000,0)</f>
        <v>0</v>
      </c>
      <c r="V44" s="78">
        <f>IF('入力(太陽光)'!$E$13=F$2,F30*'入力(太陽光)'!$O$23/1000,0)</f>
        <v>0</v>
      </c>
      <c r="W44" s="78">
        <f>IF('入力(太陽光)'!$E$13=G$2,G30*'入力(太陽光)'!$O$23/1000,0)</f>
        <v>0</v>
      </c>
      <c r="X44" s="78">
        <f>IF('入力(太陽光)'!$E$13=H$2,H30*'入力(太陽光)'!$O$23/1000,0)</f>
        <v>0</v>
      </c>
      <c r="Y44" s="78">
        <f>IF('入力(太陽光)'!$E$13=I$2,I30*'入力(太陽光)'!$O$23/1000,0)</f>
        <v>0</v>
      </c>
      <c r="Z44" s="77">
        <f>IF('入力(太陽光)'!$E$13=J$2,J30*'入力(太陽光)'!$O$23/1000,0)</f>
        <v>0</v>
      </c>
      <c r="AA44" s="76">
        <f t="shared" si="3"/>
        <v>0</v>
      </c>
      <c r="AB44" s="75">
        <f t="shared" si="4"/>
        <v>0</v>
      </c>
      <c r="AD44" s="74">
        <f t="shared" si="5"/>
        <v>0</v>
      </c>
    </row>
    <row r="45" spans="1:30" x14ac:dyDescent="0.3">
      <c r="A45" s="65" t="s">
        <v>30</v>
      </c>
      <c r="B45" s="78">
        <f>IF('入力(太陽光)'!$E$13=B$2,B31*'入力(太陽光)'!$E$15/1000,0)</f>
        <v>0</v>
      </c>
      <c r="C45" s="78">
        <f>IF('入力(太陽光)'!$E$13=C$2,C31*'入力(太陽光)'!$E$15/1000,0)</f>
        <v>0</v>
      </c>
      <c r="D45" s="78">
        <f>IF('入力(太陽光)'!$E$13=D$2,D31*'入力(太陽光)'!$E$15/1000,0)</f>
        <v>0</v>
      </c>
      <c r="E45" s="78">
        <f>IF('入力(太陽光)'!$E$13=E$2,E31*'入力(太陽光)'!$E$15/1000,0)</f>
        <v>0</v>
      </c>
      <c r="F45" s="78">
        <f>IF('入力(太陽光)'!$E$13=F$2,F31*'入力(太陽光)'!$E$15/1000,0)</f>
        <v>0</v>
      </c>
      <c r="G45" s="78">
        <f>IF('入力(太陽光)'!$E$13=G$2,G31*'入力(太陽光)'!$E$15/1000,0)</f>
        <v>0</v>
      </c>
      <c r="H45" s="78">
        <f>IF('入力(太陽光)'!$E$13=H$2,H31*'入力(太陽光)'!$E$15/1000,0)</f>
        <v>0</v>
      </c>
      <c r="I45" s="78">
        <f>IF('入力(太陽光)'!$E$13=I$2,I31*'入力(太陽光)'!$E$15/1000,0)</f>
        <v>0</v>
      </c>
      <c r="J45" s="77">
        <f>IF('入力(太陽光)'!$E$13=J$2,J31*'入力(太陽光)'!$E$15/1000,0)</f>
        <v>0</v>
      </c>
      <c r="K45" s="76">
        <f t="shared" si="0"/>
        <v>0</v>
      </c>
      <c r="L45" s="75">
        <f t="shared" si="1"/>
        <v>0</v>
      </c>
      <c r="N45" s="74">
        <f t="shared" si="2"/>
        <v>0</v>
      </c>
      <c r="Q45" s="65" t="s">
        <v>30</v>
      </c>
      <c r="R45" s="78">
        <f>IF('入力(太陽光)'!$E$13=B$2,B31*'入力(太陽光)'!$P$23/1000,0)</f>
        <v>0</v>
      </c>
      <c r="S45" s="78">
        <f>IF('入力(太陽光)'!$E$13=C$2,C31*'入力(太陽光)'!$P$23/1000,0)</f>
        <v>0</v>
      </c>
      <c r="T45" s="78">
        <f>IF('入力(太陽光)'!$E$13=D$2,D31*'入力(太陽光)'!$P$23/1000,0)</f>
        <v>0</v>
      </c>
      <c r="U45" s="78">
        <f>IF('入力(太陽光)'!$E$13=E$2,E31*'入力(太陽光)'!$P$23/1000,0)</f>
        <v>0</v>
      </c>
      <c r="V45" s="78">
        <f>IF('入力(太陽光)'!$E$13=F$2,F31*'入力(太陽光)'!$P$23/1000,0)</f>
        <v>0</v>
      </c>
      <c r="W45" s="78">
        <f>IF('入力(太陽光)'!$E$13=G$2,G31*'入力(太陽光)'!$P$23/1000,0)</f>
        <v>0</v>
      </c>
      <c r="X45" s="78">
        <f>IF('入力(太陽光)'!$E$13=H$2,H31*'入力(太陽光)'!$P$23/1000,0)</f>
        <v>0</v>
      </c>
      <c r="Y45" s="78">
        <f>IF('入力(太陽光)'!$E$13=I$2,I31*'入力(太陽光)'!$P$23/1000,0)</f>
        <v>0</v>
      </c>
      <c r="Z45" s="77">
        <f>IF('入力(太陽光)'!$E$13=J$2,J31*'入力(太陽光)'!$P$23/1000,0)</f>
        <v>0</v>
      </c>
      <c r="AA45" s="76">
        <f t="shared" si="3"/>
        <v>0</v>
      </c>
      <c r="AB45" s="75">
        <f t="shared" si="4"/>
        <v>0</v>
      </c>
      <c r="AD45" s="74">
        <f t="shared" si="5"/>
        <v>0</v>
      </c>
    </row>
    <row r="46" spans="1:30" x14ac:dyDescent="0.3">
      <c r="B46" s="65"/>
      <c r="C46" s="65"/>
      <c r="D46" s="65"/>
      <c r="E46" s="65"/>
      <c r="F46" s="65"/>
      <c r="G46" s="65"/>
      <c r="H46" s="65"/>
      <c r="I46" s="65"/>
      <c r="J46" s="65"/>
      <c r="K46" s="73"/>
      <c r="R46" s="65"/>
      <c r="S46" s="65"/>
      <c r="T46" s="65"/>
      <c r="U46" s="65"/>
      <c r="V46" s="65"/>
      <c r="W46" s="65"/>
      <c r="X46" s="65"/>
      <c r="Y46" s="65"/>
      <c r="Z46" s="65"/>
      <c r="AA46" s="73"/>
    </row>
    <row r="47" spans="1:30" x14ac:dyDescent="0.3">
      <c r="A47" s="23" t="s">
        <v>121</v>
      </c>
      <c r="K47" s="72" t="s">
        <v>118</v>
      </c>
      <c r="Q47" s="23" t="s">
        <v>121</v>
      </c>
      <c r="AA47" s="72" t="s">
        <v>118</v>
      </c>
    </row>
    <row r="48" spans="1:30" x14ac:dyDescent="0.3">
      <c r="A48" s="65" t="s">
        <v>80</v>
      </c>
      <c r="B48" s="66">
        <f t="shared" ref="B48:J48" si="6">B4-B34</f>
        <v>4639.9608550782814</v>
      </c>
      <c r="C48" s="66">
        <f t="shared" si="6"/>
        <v>11378.178402927209</v>
      </c>
      <c r="D48" s="66">
        <f t="shared" si="6"/>
        <v>40649.032162255171</v>
      </c>
      <c r="E48" s="66">
        <f t="shared" si="6"/>
        <v>18069.655392354125</v>
      </c>
      <c r="F48" s="66">
        <f t="shared" si="6"/>
        <v>4749.1326810176124</v>
      </c>
      <c r="G48" s="66">
        <f t="shared" si="6"/>
        <v>17870.472150419861</v>
      </c>
      <c r="H48" s="66">
        <f t="shared" si="6"/>
        <v>7496.1343199050543</v>
      </c>
      <c r="I48" s="66">
        <f t="shared" si="6"/>
        <v>3723.3387449392712</v>
      </c>
      <c r="J48" s="71">
        <f t="shared" si="6"/>
        <v>12222.7062183665</v>
      </c>
      <c r="K48" s="70">
        <f t="shared" ref="K48:K59" si="7">SUM($B48:$J48)</f>
        <v>120798.6109272631</v>
      </c>
      <c r="L48" s="56"/>
      <c r="Q48" s="65" t="s">
        <v>80</v>
      </c>
      <c r="R48" s="66">
        <f t="shared" ref="R48:R59" si="8">B4-R34</f>
        <v>4639.9608550782814</v>
      </c>
      <c r="S48" s="66">
        <f t="shared" ref="S48:S59" si="9">C4-S34</f>
        <v>11378.178402927209</v>
      </c>
      <c r="T48" s="66">
        <f t="shared" ref="T48:T59" si="10">D4-T34</f>
        <v>40649.032162255171</v>
      </c>
      <c r="U48" s="66">
        <f t="shared" ref="U48:U59" si="11">E4-U34</f>
        <v>18069.655392354125</v>
      </c>
      <c r="V48" s="66">
        <f t="shared" ref="V48:V59" si="12">F4-V34</f>
        <v>4749.1326810176124</v>
      </c>
      <c r="W48" s="66">
        <f t="shared" ref="W48:W59" si="13">G4-W34</f>
        <v>17870.472150419861</v>
      </c>
      <c r="X48" s="66">
        <f t="shared" ref="X48:X59" si="14">H4-X34</f>
        <v>7496.1343199050543</v>
      </c>
      <c r="Y48" s="66">
        <f t="shared" ref="Y48:Y59" si="15">I4-Y34</f>
        <v>3723.3387449392712</v>
      </c>
      <c r="Z48" s="71">
        <f t="shared" ref="Z48:Z59" si="16">J4-Z34</f>
        <v>12222.7062183665</v>
      </c>
      <c r="AA48" s="70">
        <f t="shared" ref="AA48:AA59" si="17">SUM($R48:$Z48)</f>
        <v>120798.6109272631</v>
      </c>
      <c r="AB48" s="56"/>
    </row>
    <row r="49" spans="1:31" x14ac:dyDescent="0.3">
      <c r="A49" s="65" t="s">
        <v>20</v>
      </c>
      <c r="B49" s="66">
        <f t="shared" ref="B49:J49" si="18">B5-B35</f>
        <v>4216.3280810919305</v>
      </c>
      <c r="C49" s="66">
        <f t="shared" si="18"/>
        <v>10573.997142593298</v>
      </c>
      <c r="D49" s="66">
        <f t="shared" si="18"/>
        <v>38782.635239671879</v>
      </c>
      <c r="E49" s="66">
        <f t="shared" si="18"/>
        <v>18255.239577464792</v>
      </c>
      <c r="F49" s="66">
        <f t="shared" si="18"/>
        <v>4426.4278669275927</v>
      </c>
      <c r="G49" s="66">
        <f t="shared" si="18"/>
        <v>18052.312311062429</v>
      </c>
      <c r="H49" s="66">
        <f t="shared" si="18"/>
        <v>7408.7322643351426</v>
      </c>
      <c r="I49" s="66">
        <f t="shared" si="18"/>
        <v>3712.5136032388664</v>
      </c>
      <c r="J49" s="71">
        <f t="shared" si="18"/>
        <v>12406.438810924788</v>
      </c>
      <c r="K49" s="70">
        <f t="shared" si="7"/>
        <v>117834.62489731071</v>
      </c>
      <c r="L49" s="56"/>
      <c r="Q49" s="65" t="s">
        <v>20</v>
      </c>
      <c r="R49" s="66">
        <f t="shared" si="8"/>
        <v>4216.3280810919305</v>
      </c>
      <c r="S49" s="66">
        <f t="shared" si="9"/>
        <v>10573.997142593298</v>
      </c>
      <c r="T49" s="66">
        <f t="shared" si="10"/>
        <v>38782.635239671879</v>
      </c>
      <c r="U49" s="66">
        <f t="shared" si="11"/>
        <v>18255.239577464792</v>
      </c>
      <c r="V49" s="66">
        <f t="shared" si="12"/>
        <v>4426.4278669275927</v>
      </c>
      <c r="W49" s="66">
        <f t="shared" si="13"/>
        <v>18052.312311062429</v>
      </c>
      <c r="X49" s="66">
        <f t="shared" si="14"/>
        <v>7408.7322643351426</v>
      </c>
      <c r="Y49" s="66">
        <f t="shared" si="15"/>
        <v>3712.5136032388664</v>
      </c>
      <c r="Z49" s="71">
        <f t="shared" si="16"/>
        <v>12406.438810924788</v>
      </c>
      <c r="AA49" s="70">
        <f t="shared" si="17"/>
        <v>117834.62489731071</v>
      </c>
      <c r="AB49" s="56"/>
    </row>
    <row r="50" spans="1:31" x14ac:dyDescent="0.3">
      <c r="A50" s="65" t="s">
        <v>21</v>
      </c>
      <c r="B50" s="66">
        <f t="shared" ref="B50:J50" si="19">B6-B36</f>
        <v>4192.7984825371332</v>
      </c>
      <c r="C50" s="66">
        <f t="shared" si="19"/>
        <v>11446.449712065023</v>
      </c>
      <c r="D50" s="66">
        <f t="shared" si="19"/>
        <v>44295.17134657094</v>
      </c>
      <c r="E50" s="66">
        <f t="shared" si="19"/>
        <v>19974.292555331991</v>
      </c>
      <c r="F50" s="66">
        <f t="shared" si="19"/>
        <v>4889.1704305283765</v>
      </c>
      <c r="G50" s="66">
        <f t="shared" si="19"/>
        <v>20675.943238408181</v>
      </c>
      <c r="H50" s="66">
        <f t="shared" si="19"/>
        <v>8131.3927713746998</v>
      </c>
      <c r="I50" s="66">
        <f t="shared" si="19"/>
        <v>4242.8755465587046</v>
      </c>
      <c r="J50" s="71">
        <f t="shared" si="19"/>
        <v>14114.117644765171</v>
      </c>
      <c r="K50" s="70">
        <f t="shared" si="7"/>
        <v>131962.21172814022</v>
      </c>
      <c r="L50" s="56"/>
      <c r="Q50" s="65" t="s">
        <v>21</v>
      </c>
      <c r="R50" s="66">
        <f t="shared" si="8"/>
        <v>4192.7984825371332</v>
      </c>
      <c r="S50" s="66">
        <f t="shared" si="9"/>
        <v>11446.449712065023</v>
      </c>
      <c r="T50" s="66">
        <f t="shared" si="10"/>
        <v>44295.17134657094</v>
      </c>
      <c r="U50" s="66">
        <f t="shared" si="11"/>
        <v>19974.292555331991</v>
      </c>
      <c r="V50" s="66">
        <f t="shared" si="12"/>
        <v>4889.1704305283765</v>
      </c>
      <c r="W50" s="66">
        <f t="shared" si="13"/>
        <v>20675.943238408181</v>
      </c>
      <c r="X50" s="66">
        <f t="shared" si="14"/>
        <v>8131.3927713746998</v>
      </c>
      <c r="Y50" s="66">
        <f t="shared" si="15"/>
        <v>4242.8755465587046</v>
      </c>
      <c r="Z50" s="71">
        <f t="shared" si="16"/>
        <v>14114.117644765171</v>
      </c>
      <c r="AA50" s="70">
        <f t="shared" si="17"/>
        <v>131962.21172814022</v>
      </c>
      <c r="AB50" s="56"/>
    </row>
    <row r="51" spans="1:31" x14ac:dyDescent="0.3">
      <c r="A51" s="65" t="s">
        <v>22</v>
      </c>
      <c r="B51" s="66">
        <f t="shared" ref="B51:J51" si="20">B7-B37</f>
        <v>4765.1626435952894</v>
      </c>
      <c r="C51" s="66">
        <f t="shared" si="20"/>
        <v>13682.240575341833</v>
      </c>
      <c r="D51" s="66">
        <f t="shared" si="20"/>
        <v>56675.040812503488</v>
      </c>
      <c r="E51" s="66">
        <f t="shared" si="20"/>
        <v>24271.940000000002</v>
      </c>
      <c r="F51" s="66">
        <f t="shared" si="20"/>
        <v>5917.5789999999997</v>
      </c>
      <c r="G51" s="66">
        <f t="shared" si="20"/>
        <v>26635.039999999997</v>
      </c>
      <c r="H51" s="66">
        <f t="shared" si="20"/>
        <v>10341.645999999999</v>
      </c>
      <c r="I51" s="66">
        <f t="shared" si="20"/>
        <v>5346.89</v>
      </c>
      <c r="J51" s="71">
        <f t="shared" si="20"/>
        <v>18071.769900000003</v>
      </c>
      <c r="K51" s="70">
        <f t="shared" si="7"/>
        <v>165707.30893144064</v>
      </c>
      <c r="L51" s="56"/>
      <c r="Q51" s="65" t="s">
        <v>22</v>
      </c>
      <c r="R51" s="66">
        <f t="shared" si="8"/>
        <v>4765.1626435952894</v>
      </c>
      <c r="S51" s="66">
        <f t="shared" si="9"/>
        <v>13682.240575341833</v>
      </c>
      <c r="T51" s="66">
        <f t="shared" si="10"/>
        <v>56675.040812503488</v>
      </c>
      <c r="U51" s="66">
        <f t="shared" si="11"/>
        <v>24271.940000000002</v>
      </c>
      <c r="V51" s="66">
        <f t="shared" si="12"/>
        <v>5917.5789999999997</v>
      </c>
      <c r="W51" s="66">
        <f t="shared" si="13"/>
        <v>26635.039999999997</v>
      </c>
      <c r="X51" s="66">
        <f t="shared" si="14"/>
        <v>10341.645999999999</v>
      </c>
      <c r="Y51" s="66">
        <f t="shared" si="15"/>
        <v>5346.89</v>
      </c>
      <c r="Z51" s="71">
        <f t="shared" si="16"/>
        <v>18071.769900000003</v>
      </c>
      <c r="AA51" s="70">
        <f t="shared" si="17"/>
        <v>165707.30893144064</v>
      </c>
      <c r="AB51" s="56"/>
    </row>
    <row r="52" spans="1:31" x14ac:dyDescent="0.3">
      <c r="A52" s="65" t="s">
        <v>23</v>
      </c>
      <c r="B52" s="66">
        <f t="shared" ref="B52:J52" si="21">B8-B38</f>
        <v>4894.5600000000004</v>
      </c>
      <c r="C52" s="66">
        <f t="shared" si="21"/>
        <v>14053.263000000001</v>
      </c>
      <c r="D52" s="66">
        <f t="shared" si="21"/>
        <v>56672.829999999994</v>
      </c>
      <c r="E52" s="66">
        <f t="shared" si="21"/>
        <v>24271.940000000002</v>
      </c>
      <c r="F52" s="66">
        <f t="shared" si="21"/>
        <v>5917.5789999999997</v>
      </c>
      <c r="G52" s="66">
        <f t="shared" si="21"/>
        <v>26635.039999999997</v>
      </c>
      <c r="H52" s="66">
        <f t="shared" si="21"/>
        <v>10341.645999999999</v>
      </c>
      <c r="I52" s="66">
        <f t="shared" si="21"/>
        <v>5346.89</v>
      </c>
      <c r="J52" s="71">
        <f t="shared" si="21"/>
        <v>18071.769900000003</v>
      </c>
      <c r="K52" s="70">
        <f t="shared" si="7"/>
        <v>166205.51790000004</v>
      </c>
      <c r="L52" s="56"/>
      <c r="Q52" s="65" t="s">
        <v>23</v>
      </c>
      <c r="R52" s="66">
        <f t="shared" si="8"/>
        <v>4894.5600000000004</v>
      </c>
      <c r="S52" s="66">
        <f t="shared" si="9"/>
        <v>14053.263000000001</v>
      </c>
      <c r="T52" s="66">
        <f t="shared" si="10"/>
        <v>56672.829999999994</v>
      </c>
      <c r="U52" s="66">
        <f t="shared" si="11"/>
        <v>24271.940000000002</v>
      </c>
      <c r="V52" s="66">
        <f t="shared" si="12"/>
        <v>5917.5789999999997</v>
      </c>
      <c r="W52" s="66">
        <f t="shared" si="13"/>
        <v>26635.039999999997</v>
      </c>
      <c r="X52" s="66">
        <f t="shared" si="14"/>
        <v>10341.645999999999</v>
      </c>
      <c r="Y52" s="66">
        <f t="shared" si="15"/>
        <v>5346.89</v>
      </c>
      <c r="Z52" s="71">
        <f t="shared" si="16"/>
        <v>18071.769900000003</v>
      </c>
      <c r="AA52" s="70">
        <f t="shared" si="17"/>
        <v>166205.51790000004</v>
      </c>
      <c r="AB52" s="56"/>
    </row>
    <row r="53" spans="1:31" x14ac:dyDescent="0.3">
      <c r="A53" s="65" t="s">
        <v>24</v>
      </c>
      <c r="B53" s="66">
        <f t="shared" ref="B53:J53" si="22">B9-B39</f>
        <v>4588.7162484979572</v>
      </c>
      <c r="C53" s="66">
        <f t="shared" si="22"/>
        <v>12644.235524114767</v>
      </c>
      <c r="D53" s="66">
        <f t="shared" si="22"/>
        <v>48137.484915124347</v>
      </c>
      <c r="E53" s="66">
        <f t="shared" si="22"/>
        <v>22875.210080482895</v>
      </c>
      <c r="F53" s="66">
        <f t="shared" si="22"/>
        <v>5272.0180931129926</v>
      </c>
      <c r="G53" s="66">
        <f t="shared" si="22"/>
        <v>22759.882084702447</v>
      </c>
      <c r="H53" s="66">
        <f t="shared" si="22"/>
        <v>9237.6102493467715</v>
      </c>
      <c r="I53" s="66">
        <f t="shared" si="22"/>
        <v>4675.8212145748994</v>
      </c>
      <c r="J53" s="71">
        <f t="shared" si="22"/>
        <v>15583.464370914815</v>
      </c>
      <c r="K53" s="70">
        <f t="shared" si="7"/>
        <v>145774.4427808719</v>
      </c>
      <c r="L53" s="56"/>
      <c r="Q53" s="65" t="s">
        <v>24</v>
      </c>
      <c r="R53" s="66">
        <f t="shared" si="8"/>
        <v>4588.7162484979572</v>
      </c>
      <c r="S53" s="66">
        <f t="shared" si="9"/>
        <v>12644.235524114767</v>
      </c>
      <c r="T53" s="66">
        <f t="shared" si="10"/>
        <v>48137.484915124347</v>
      </c>
      <c r="U53" s="66">
        <f t="shared" si="11"/>
        <v>22875.210080482895</v>
      </c>
      <c r="V53" s="66">
        <f t="shared" si="12"/>
        <v>5272.0180931129926</v>
      </c>
      <c r="W53" s="66">
        <f t="shared" si="13"/>
        <v>22759.882084702447</v>
      </c>
      <c r="X53" s="66">
        <f t="shared" si="14"/>
        <v>9237.6102493467715</v>
      </c>
      <c r="Y53" s="66">
        <f t="shared" si="15"/>
        <v>4675.8212145748994</v>
      </c>
      <c r="Z53" s="71">
        <f t="shared" si="16"/>
        <v>15583.464370914815</v>
      </c>
      <c r="AA53" s="70">
        <f t="shared" si="17"/>
        <v>145774.4427808719</v>
      </c>
      <c r="AB53" s="56"/>
    </row>
    <row r="54" spans="1:31" x14ac:dyDescent="0.3">
      <c r="A54" s="65" t="s">
        <v>25</v>
      </c>
      <c r="B54" s="66">
        <f t="shared" ref="B54:J54" si="23">B10-B40</f>
        <v>4615.2512765957445</v>
      </c>
      <c r="C54" s="66">
        <f t="shared" si="23"/>
        <v>11195.532764079036</v>
      </c>
      <c r="D54" s="66">
        <f t="shared" si="23"/>
        <v>40635.747287234241</v>
      </c>
      <c r="E54" s="66">
        <f t="shared" si="23"/>
        <v>19378.481750503019</v>
      </c>
      <c r="F54" s="66">
        <f t="shared" si="23"/>
        <v>4596.9151272015652</v>
      </c>
      <c r="G54" s="66">
        <f t="shared" si="23"/>
        <v>18578.398123402701</v>
      </c>
      <c r="H54" s="66">
        <f t="shared" si="23"/>
        <v>7735.0783993453351</v>
      </c>
      <c r="I54" s="66">
        <f t="shared" si="23"/>
        <v>3918.1612955465584</v>
      </c>
      <c r="J54" s="71">
        <f t="shared" si="23"/>
        <v>13284.648879881275</v>
      </c>
      <c r="K54" s="70">
        <f t="shared" si="7"/>
        <v>123938.21490378947</v>
      </c>
      <c r="L54" s="56"/>
      <c r="Q54" s="65" t="s">
        <v>25</v>
      </c>
      <c r="R54" s="66">
        <f t="shared" si="8"/>
        <v>4615.2512765957445</v>
      </c>
      <c r="S54" s="66">
        <f t="shared" si="9"/>
        <v>11195.532764079036</v>
      </c>
      <c r="T54" s="66">
        <f t="shared" si="10"/>
        <v>40635.747287234241</v>
      </c>
      <c r="U54" s="66">
        <f t="shared" si="11"/>
        <v>19378.481750503019</v>
      </c>
      <c r="V54" s="66">
        <f t="shared" si="12"/>
        <v>4596.9151272015652</v>
      </c>
      <c r="W54" s="66">
        <f t="shared" si="13"/>
        <v>18578.398123402701</v>
      </c>
      <c r="X54" s="66">
        <f t="shared" si="14"/>
        <v>7735.0783993453351</v>
      </c>
      <c r="Y54" s="66">
        <f t="shared" si="15"/>
        <v>3918.1612955465584</v>
      </c>
      <c r="Z54" s="71">
        <f t="shared" si="16"/>
        <v>13284.648879881275</v>
      </c>
      <c r="AA54" s="70">
        <f t="shared" si="17"/>
        <v>123938.21490378947</v>
      </c>
      <c r="AB54" s="56"/>
    </row>
    <row r="55" spans="1:31" x14ac:dyDescent="0.3">
      <c r="A55" s="65" t="s">
        <v>26</v>
      </c>
      <c r="B55" s="66">
        <f t="shared" ref="B55:J55" si="24">B11-B41</f>
        <v>5284.8298554797275</v>
      </c>
      <c r="C55" s="66">
        <f t="shared" si="24"/>
        <v>12550.708024273694</v>
      </c>
      <c r="D55" s="66">
        <f t="shared" si="24"/>
        <v>42312.713254161943</v>
      </c>
      <c r="E55" s="66">
        <f t="shared" si="24"/>
        <v>19007.32338028169</v>
      </c>
      <c r="F55" s="66">
        <f t="shared" si="24"/>
        <v>5035.3080821917811</v>
      </c>
      <c r="G55" s="66">
        <f t="shared" si="24"/>
        <v>18879.855502008035</v>
      </c>
      <c r="H55" s="66">
        <f t="shared" si="24"/>
        <v>8454.9612534336393</v>
      </c>
      <c r="I55" s="66">
        <f t="shared" si="24"/>
        <v>4004.7524291497975</v>
      </c>
      <c r="J55" s="71">
        <f t="shared" si="24"/>
        <v>13583.791658250881</v>
      </c>
      <c r="K55" s="70">
        <f t="shared" si="7"/>
        <v>129114.24343923118</v>
      </c>
      <c r="L55" s="56"/>
      <c r="Q55" s="65" t="s">
        <v>26</v>
      </c>
      <c r="R55" s="66">
        <f t="shared" si="8"/>
        <v>5284.8298554797275</v>
      </c>
      <c r="S55" s="66">
        <f t="shared" si="9"/>
        <v>12550.708024273694</v>
      </c>
      <c r="T55" s="66">
        <f t="shared" si="10"/>
        <v>42312.713254161943</v>
      </c>
      <c r="U55" s="66">
        <f t="shared" si="11"/>
        <v>19007.32338028169</v>
      </c>
      <c r="V55" s="66">
        <f t="shared" si="12"/>
        <v>5035.3080821917811</v>
      </c>
      <c r="W55" s="66">
        <f t="shared" si="13"/>
        <v>18879.855502008035</v>
      </c>
      <c r="X55" s="66">
        <f t="shared" si="14"/>
        <v>8454.9612534336393</v>
      </c>
      <c r="Y55" s="66">
        <f t="shared" si="15"/>
        <v>4004.7524291497975</v>
      </c>
      <c r="Z55" s="71">
        <f t="shared" si="16"/>
        <v>13583.791658250881</v>
      </c>
      <c r="AA55" s="70">
        <f t="shared" si="17"/>
        <v>129114.24343923118</v>
      </c>
      <c r="AB55" s="56"/>
    </row>
    <row r="56" spans="1:31" x14ac:dyDescent="0.3">
      <c r="A56" s="65" t="s">
        <v>27</v>
      </c>
      <c r="B56" s="66">
        <f t="shared" ref="B56:J56" si="25">B12-B42</f>
        <v>5684.9230309112809</v>
      </c>
      <c r="C56" s="66">
        <f t="shared" si="25"/>
        <v>14058.731959199378</v>
      </c>
      <c r="D56" s="66">
        <f t="shared" si="25"/>
        <v>46734.81771648593</v>
      </c>
      <c r="E56" s="66">
        <f t="shared" si="25"/>
        <v>21556.606659959758</v>
      </c>
      <c r="F56" s="66">
        <f t="shared" si="25"/>
        <v>5759.9874363992167</v>
      </c>
      <c r="G56" s="66">
        <f t="shared" si="25"/>
        <v>23011.743055859803</v>
      </c>
      <c r="H56" s="66">
        <f t="shared" si="25"/>
        <v>10164.761149146734</v>
      </c>
      <c r="I56" s="66">
        <f t="shared" si="25"/>
        <v>4989.7103238866403</v>
      </c>
      <c r="J56" s="71">
        <f t="shared" si="25"/>
        <v>17070.940362902889</v>
      </c>
      <c r="K56" s="70">
        <f t="shared" si="7"/>
        <v>149032.22169475161</v>
      </c>
      <c r="L56" s="56"/>
      <c r="Q56" s="65" t="s">
        <v>27</v>
      </c>
      <c r="R56" s="66">
        <f t="shared" si="8"/>
        <v>5684.9230309112809</v>
      </c>
      <c r="S56" s="66">
        <f t="shared" si="9"/>
        <v>14058.731959199378</v>
      </c>
      <c r="T56" s="66">
        <f t="shared" si="10"/>
        <v>46734.81771648593</v>
      </c>
      <c r="U56" s="66">
        <f t="shared" si="11"/>
        <v>21556.606659959758</v>
      </c>
      <c r="V56" s="66">
        <f t="shared" si="12"/>
        <v>5759.9874363992167</v>
      </c>
      <c r="W56" s="66">
        <f t="shared" si="13"/>
        <v>23011.743055859803</v>
      </c>
      <c r="X56" s="66">
        <f t="shared" si="14"/>
        <v>10164.761149146734</v>
      </c>
      <c r="Y56" s="66">
        <f t="shared" si="15"/>
        <v>4989.7103238866403</v>
      </c>
      <c r="Z56" s="71">
        <f t="shared" si="16"/>
        <v>17070.940362902889</v>
      </c>
      <c r="AA56" s="70">
        <f t="shared" si="17"/>
        <v>149032.22169475161</v>
      </c>
      <c r="AB56" s="56"/>
    </row>
    <row r="57" spans="1:31" x14ac:dyDescent="0.3">
      <c r="A57" s="65" t="s">
        <v>28</v>
      </c>
      <c r="B57" s="66">
        <f t="shared" ref="B57:J57" si="26">B13-B43</f>
        <v>5862.62</v>
      </c>
      <c r="C57" s="66">
        <f t="shared" si="26"/>
        <v>14738.267000000002</v>
      </c>
      <c r="D57" s="66">
        <f t="shared" si="26"/>
        <v>50201.429105876006</v>
      </c>
      <c r="E57" s="66">
        <f t="shared" si="26"/>
        <v>22875.210080482895</v>
      </c>
      <c r="F57" s="66">
        <f t="shared" si="26"/>
        <v>6222.74</v>
      </c>
      <c r="G57" s="66">
        <f t="shared" si="26"/>
        <v>24456.777006206645</v>
      </c>
      <c r="H57" s="66">
        <f t="shared" si="26"/>
        <v>10272.556651429446</v>
      </c>
      <c r="I57" s="66">
        <f t="shared" si="26"/>
        <v>4989.7103238866403</v>
      </c>
      <c r="J57" s="71">
        <f t="shared" si="26"/>
        <v>17273.427364336127</v>
      </c>
      <c r="K57" s="70">
        <f t="shared" si="7"/>
        <v>156892.73753221772</v>
      </c>
      <c r="L57" s="56"/>
      <c r="Q57" s="65" t="s">
        <v>28</v>
      </c>
      <c r="R57" s="66">
        <f t="shared" si="8"/>
        <v>5862.62</v>
      </c>
      <c r="S57" s="66">
        <f t="shared" si="9"/>
        <v>14738.267000000002</v>
      </c>
      <c r="T57" s="66">
        <f t="shared" si="10"/>
        <v>50201.429105876006</v>
      </c>
      <c r="U57" s="66">
        <f t="shared" si="11"/>
        <v>22875.210080482895</v>
      </c>
      <c r="V57" s="66">
        <f t="shared" si="12"/>
        <v>6222.74</v>
      </c>
      <c r="W57" s="66">
        <f t="shared" si="13"/>
        <v>24456.777006206645</v>
      </c>
      <c r="X57" s="66">
        <f t="shared" si="14"/>
        <v>10272.556651429446</v>
      </c>
      <c r="Y57" s="66">
        <f t="shared" si="15"/>
        <v>4989.7103238866403</v>
      </c>
      <c r="Z57" s="71">
        <f t="shared" si="16"/>
        <v>17273.427364336127</v>
      </c>
      <c r="AA57" s="70">
        <f t="shared" si="17"/>
        <v>156892.73753221772</v>
      </c>
      <c r="AB57" s="56"/>
    </row>
    <row r="58" spans="1:31" x14ac:dyDescent="0.3">
      <c r="A58" s="65" t="s">
        <v>29</v>
      </c>
      <c r="B58" s="66">
        <f t="shared" ref="B58:J58" si="27">B14-B44</f>
        <v>5815.5508028904051</v>
      </c>
      <c r="C58" s="66">
        <f t="shared" si="27"/>
        <v>14503.43417394682</v>
      </c>
      <c r="D58" s="66">
        <f t="shared" si="27"/>
        <v>50203.437936236303</v>
      </c>
      <c r="E58" s="66">
        <f t="shared" si="27"/>
        <v>22875.210080482895</v>
      </c>
      <c r="F58" s="66">
        <f t="shared" si="27"/>
        <v>6222.74</v>
      </c>
      <c r="G58" s="66">
        <f t="shared" si="27"/>
        <v>24456.777006206645</v>
      </c>
      <c r="H58" s="66">
        <f t="shared" si="27"/>
        <v>10272.556651429446</v>
      </c>
      <c r="I58" s="66">
        <f t="shared" si="27"/>
        <v>4989.7103238866403</v>
      </c>
      <c r="J58" s="71">
        <f t="shared" si="27"/>
        <v>17273.427364336127</v>
      </c>
      <c r="K58" s="70">
        <f t="shared" si="7"/>
        <v>156612.84433941529</v>
      </c>
      <c r="L58" s="56"/>
      <c r="Q58" s="65" t="s">
        <v>29</v>
      </c>
      <c r="R58" s="66">
        <f t="shared" si="8"/>
        <v>5815.5508028904051</v>
      </c>
      <c r="S58" s="66">
        <f t="shared" si="9"/>
        <v>14503.43417394682</v>
      </c>
      <c r="T58" s="66">
        <f t="shared" si="10"/>
        <v>50203.437936236303</v>
      </c>
      <c r="U58" s="66">
        <f t="shared" si="11"/>
        <v>22875.210080482895</v>
      </c>
      <c r="V58" s="66">
        <f t="shared" si="12"/>
        <v>6222.74</v>
      </c>
      <c r="W58" s="66">
        <f t="shared" si="13"/>
        <v>24456.777006206645</v>
      </c>
      <c r="X58" s="66">
        <f t="shared" si="14"/>
        <v>10272.556651429446</v>
      </c>
      <c r="Y58" s="66">
        <f t="shared" si="15"/>
        <v>4989.7103238866403</v>
      </c>
      <c r="Z58" s="71">
        <f t="shared" si="16"/>
        <v>17273.427364336127</v>
      </c>
      <c r="AA58" s="70">
        <f t="shared" si="17"/>
        <v>156612.84433941529</v>
      </c>
      <c r="AB58" s="56"/>
    </row>
    <row r="59" spans="1:31" x14ac:dyDescent="0.3">
      <c r="A59" s="65" t="s">
        <v>30</v>
      </c>
      <c r="B59" s="66">
        <f t="shared" ref="B59:J59" si="28">B15-B45</f>
        <v>5309.5394339622644</v>
      </c>
      <c r="C59" s="66">
        <f t="shared" si="28"/>
        <v>13177.097172517664</v>
      </c>
      <c r="D59" s="66">
        <f t="shared" si="28"/>
        <v>45726.831089897882</v>
      </c>
      <c r="E59" s="66">
        <f t="shared" si="28"/>
        <v>20257.547364185113</v>
      </c>
      <c r="F59" s="66">
        <f t="shared" si="28"/>
        <v>5558.9396673189822</v>
      </c>
      <c r="G59" s="66">
        <f t="shared" si="28"/>
        <v>20907.389806498722</v>
      </c>
      <c r="H59" s="66">
        <f t="shared" si="28"/>
        <v>9027.7665258946599</v>
      </c>
      <c r="I59" s="66">
        <f t="shared" si="28"/>
        <v>4372.7572469635625</v>
      </c>
      <c r="J59" s="71">
        <f t="shared" si="28"/>
        <v>14623.198787667821</v>
      </c>
      <c r="K59" s="70">
        <f t="shared" si="7"/>
        <v>138961.06709490667</v>
      </c>
      <c r="L59" s="56"/>
      <c r="Q59" s="65" t="s">
        <v>30</v>
      </c>
      <c r="R59" s="66">
        <f t="shared" si="8"/>
        <v>5309.5394339622644</v>
      </c>
      <c r="S59" s="66">
        <f t="shared" si="9"/>
        <v>13177.097172517664</v>
      </c>
      <c r="T59" s="66">
        <f t="shared" si="10"/>
        <v>45726.831089897882</v>
      </c>
      <c r="U59" s="66">
        <f t="shared" si="11"/>
        <v>20257.547364185113</v>
      </c>
      <c r="V59" s="66">
        <f t="shared" si="12"/>
        <v>5558.9396673189822</v>
      </c>
      <c r="W59" s="66">
        <f t="shared" si="13"/>
        <v>20907.389806498722</v>
      </c>
      <c r="X59" s="66">
        <f t="shared" si="14"/>
        <v>9027.7665258946599</v>
      </c>
      <c r="Y59" s="66">
        <f t="shared" si="15"/>
        <v>4372.7572469635625</v>
      </c>
      <c r="Z59" s="71">
        <f t="shared" si="16"/>
        <v>14623.198787667821</v>
      </c>
      <c r="AA59" s="70">
        <f t="shared" si="17"/>
        <v>138961.06709490667</v>
      </c>
      <c r="AB59" s="56"/>
    </row>
    <row r="61" spans="1:31" x14ac:dyDescent="0.3">
      <c r="A61" s="48" t="s">
        <v>120</v>
      </c>
      <c r="B61" s="69">
        <f>$B$17-MIN($K$34:$K$45)</f>
        <v>168597.43031379589</v>
      </c>
      <c r="C61" s="68"/>
      <c r="D61" s="68"/>
      <c r="E61" s="68"/>
      <c r="F61" s="68"/>
      <c r="G61" s="68"/>
      <c r="H61" s="68"/>
      <c r="I61" s="68"/>
      <c r="J61" s="68"/>
      <c r="L61" s="56"/>
      <c r="M61" s="56"/>
      <c r="O61" s="63"/>
      <c r="Q61" s="48" t="s">
        <v>120</v>
      </c>
      <c r="R61" s="69">
        <f>$B$17-MIN($AA$34:$AA$45)</f>
        <v>168597.43031379589</v>
      </c>
      <c r="S61" s="68"/>
      <c r="T61" s="68"/>
      <c r="U61" s="68"/>
      <c r="V61" s="68"/>
      <c r="W61" s="68"/>
      <c r="X61" s="68"/>
      <c r="Y61" s="68"/>
      <c r="Z61" s="68"/>
      <c r="AB61" s="56"/>
      <c r="AC61" s="56"/>
      <c r="AE61" s="63"/>
    </row>
    <row r="63" spans="1:31" x14ac:dyDescent="0.3">
      <c r="A63" s="23" t="s">
        <v>119</v>
      </c>
      <c r="B63" s="67" t="s">
        <v>118</v>
      </c>
      <c r="Q63" s="23" t="s">
        <v>119</v>
      </c>
      <c r="R63" s="67" t="s">
        <v>118</v>
      </c>
    </row>
    <row r="64" spans="1:31" x14ac:dyDescent="0.3">
      <c r="A64" s="65" t="s">
        <v>80</v>
      </c>
      <c r="B64" s="64">
        <f t="shared" ref="B64:B75" si="29">$B$61-K48</f>
        <v>47798.819386532792</v>
      </c>
      <c r="C64" s="56"/>
      <c r="L64" s="56"/>
      <c r="M64" s="56"/>
      <c r="O64" s="63"/>
      <c r="Q64" s="65" t="s">
        <v>80</v>
      </c>
      <c r="R64" s="64">
        <f t="shared" ref="R64:R75" si="30">$R$61-AA48</f>
        <v>47798.819386532792</v>
      </c>
      <c r="S64" s="56"/>
      <c r="AB64" s="56"/>
      <c r="AC64" s="56"/>
      <c r="AE64" s="63"/>
    </row>
    <row r="65" spans="1:31" x14ac:dyDescent="0.3">
      <c r="A65" s="65" t="s">
        <v>20</v>
      </c>
      <c r="B65" s="66">
        <f t="shared" si="29"/>
        <v>50762.805416485178</v>
      </c>
      <c r="L65" s="56"/>
      <c r="M65" s="56"/>
      <c r="O65" s="63"/>
      <c r="Q65" s="65" t="s">
        <v>20</v>
      </c>
      <c r="R65" s="64">
        <f t="shared" si="30"/>
        <v>50762.805416485178</v>
      </c>
      <c r="AB65" s="56"/>
      <c r="AC65" s="56"/>
      <c r="AE65" s="63"/>
    </row>
    <row r="66" spans="1:31" x14ac:dyDescent="0.3">
      <c r="A66" s="65" t="s">
        <v>21</v>
      </c>
      <c r="B66" s="66">
        <f t="shared" si="29"/>
        <v>36635.218585655675</v>
      </c>
      <c r="L66" s="56"/>
      <c r="M66" s="56"/>
      <c r="O66" s="63"/>
      <c r="Q66" s="65" t="s">
        <v>21</v>
      </c>
      <c r="R66" s="64">
        <f t="shared" si="30"/>
        <v>36635.218585655675</v>
      </c>
      <c r="AB66" s="56"/>
      <c r="AC66" s="56"/>
      <c r="AE66" s="63"/>
    </row>
    <row r="67" spans="1:31" x14ac:dyDescent="0.3">
      <c r="A67" s="65" t="s">
        <v>22</v>
      </c>
      <c r="B67" s="66">
        <f t="shared" si="29"/>
        <v>2890.1213823552534</v>
      </c>
      <c r="L67" s="56"/>
      <c r="M67" s="56"/>
      <c r="O67" s="63"/>
      <c r="Q67" s="65" t="s">
        <v>22</v>
      </c>
      <c r="R67" s="64">
        <f t="shared" si="30"/>
        <v>2890.1213823552534</v>
      </c>
      <c r="AB67" s="56"/>
      <c r="AC67" s="56"/>
      <c r="AE67" s="63"/>
    </row>
    <row r="68" spans="1:31" x14ac:dyDescent="0.3">
      <c r="A68" s="65" t="s">
        <v>23</v>
      </c>
      <c r="B68" s="66">
        <f t="shared" si="29"/>
        <v>2391.912413795857</v>
      </c>
      <c r="L68" s="56"/>
      <c r="M68" s="56"/>
      <c r="O68" s="63"/>
      <c r="Q68" s="65" t="s">
        <v>23</v>
      </c>
      <c r="R68" s="64">
        <f t="shared" si="30"/>
        <v>2391.912413795857</v>
      </c>
      <c r="AB68" s="56"/>
      <c r="AC68" s="56"/>
      <c r="AE68" s="63"/>
    </row>
    <row r="69" spans="1:31" x14ac:dyDescent="0.3">
      <c r="A69" s="65" t="s">
        <v>24</v>
      </c>
      <c r="B69" s="66">
        <f t="shared" si="29"/>
        <v>22822.987532923988</v>
      </c>
      <c r="L69" s="56"/>
      <c r="M69" s="56"/>
      <c r="O69" s="63"/>
      <c r="Q69" s="65" t="s">
        <v>24</v>
      </c>
      <c r="R69" s="64">
        <f t="shared" si="30"/>
        <v>22822.987532923988</v>
      </c>
      <c r="AB69" s="56"/>
      <c r="AC69" s="56"/>
      <c r="AE69" s="63"/>
    </row>
    <row r="70" spans="1:31" x14ac:dyDescent="0.3">
      <c r="A70" s="65" t="s">
        <v>25</v>
      </c>
      <c r="B70" s="66">
        <f t="shared" si="29"/>
        <v>44659.215410006422</v>
      </c>
      <c r="L70" s="56"/>
      <c r="M70" s="56"/>
      <c r="O70" s="63"/>
      <c r="Q70" s="65" t="s">
        <v>25</v>
      </c>
      <c r="R70" s="64">
        <f t="shared" si="30"/>
        <v>44659.215410006422</v>
      </c>
      <c r="AB70" s="56"/>
      <c r="AC70" s="56"/>
      <c r="AE70" s="63"/>
    </row>
    <row r="71" spans="1:31" x14ac:dyDescent="0.3">
      <c r="A71" s="65" t="s">
        <v>26</v>
      </c>
      <c r="B71" s="66">
        <f t="shared" si="29"/>
        <v>39483.186874564708</v>
      </c>
      <c r="L71" s="56"/>
      <c r="M71" s="56"/>
      <c r="O71" s="63"/>
      <c r="Q71" s="65" t="s">
        <v>26</v>
      </c>
      <c r="R71" s="64">
        <f t="shared" si="30"/>
        <v>39483.186874564708</v>
      </c>
      <c r="AB71" s="56"/>
      <c r="AC71" s="56"/>
      <c r="AE71" s="63"/>
    </row>
    <row r="72" spans="1:31" x14ac:dyDescent="0.3">
      <c r="A72" s="65" t="s">
        <v>27</v>
      </c>
      <c r="B72" s="66">
        <f t="shared" si="29"/>
        <v>19565.208619044279</v>
      </c>
      <c r="L72" s="56"/>
      <c r="M72" s="56"/>
      <c r="O72" s="63"/>
      <c r="Q72" s="65" t="s">
        <v>27</v>
      </c>
      <c r="R72" s="64">
        <f t="shared" si="30"/>
        <v>19565.208619044279</v>
      </c>
      <c r="AB72" s="56"/>
      <c r="AC72" s="56"/>
      <c r="AE72" s="63"/>
    </row>
    <row r="73" spans="1:31" x14ac:dyDescent="0.3">
      <c r="A73" s="65" t="s">
        <v>28</v>
      </c>
      <c r="B73" s="66">
        <f t="shared" si="29"/>
        <v>11704.692781578167</v>
      </c>
      <c r="L73" s="56"/>
      <c r="M73" s="56"/>
      <c r="O73" s="63"/>
      <c r="Q73" s="65" t="s">
        <v>28</v>
      </c>
      <c r="R73" s="64">
        <f t="shared" si="30"/>
        <v>11704.692781578167</v>
      </c>
      <c r="AB73" s="56"/>
      <c r="AC73" s="56"/>
      <c r="AE73" s="63"/>
    </row>
    <row r="74" spans="1:31" x14ac:dyDescent="0.3">
      <c r="A74" s="65" t="s">
        <v>29</v>
      </c>
      <c r="B74" s="66">
        <f t="shared" si="29"/>
        <v>11984.585974380607</v>
      </c>
      <c r="L74" s="56"/>
      <c r="M74" s="56"/>
      <c r="O74" s="63"/>
      <c r="Q74" s="65" t="s">
        <v>29</v>
      </c>
      <c r="R74" s="64">
        <f t="shared" si="30"/>
        <v>11984.585974380607</v>
      </c>
      <c r="AB74" s="56"/>
      <c r="AC74" s="56"/>
      <c r="AE74" s="63"/>
    </row>
    <row r="75" spans="1:31" x14ac:dyDescent="0.3">
      <c r="A75" s="65" t="s">
        <v>30</v>
      </c>
      <c r="B75" s="66">
        <f t="shared" si="29"/>
        <v>29636.363218889222</v>
      </c>
      <c r="L75" s="56"/>
      <c r="M75" s="56"/>
      <c r="O75" s="63"/>
      <c r="Q75" s="65" t="s">
        <v>30</v>
      </c>
      <c r="R75" s="64">
        <f t="shared" si="30"/>
        <v>29636.363218889222</v>
      </c>
      <c r="AB75" s="56"/>
      <c r="AC75" s="56"/>
      <c r="AE75" s="63"/>
    </row>
    <row r="76" spans="1:31" x14ac:dyDescent="0.3">
      <c r="A76" s="62" t="s">
        <v>117</v>
      </c>
      <c r="B76" s="61">
        <f>SUM($B$64:$B$75)/$B$61</f>
        <v>1.9</v>
      </c>
      <c r="Q76" s="62" t="s">
        <v>117</v>
      </c>
      <c r="R76" s="61">
        <f>SUM($R$64:$R$75)/$R$61</f>
        <v>1.9</v>
      </c>
    </row>
    <row r="78" spans="1:31" x14ac:dyDescent="0.3">
      <c r="A78" s="23" t="s">
        <v>116</v>
      </c>
      <c r="B78" s="60">
        <f>(SUM($B$64:$B$75)-$D$79*$B$61)/(12-$D$79)</f>
        <v>0</v>
      </c>
      <c r="D78" s="23" t="s">
        <v>115</v>
      </c>
      <c r="Q78" s="23" t="s">
        <v>116</v>
      </c>
      <c r="R78" s="60">
        <f>(SUM($R$64:$R$75)-$T$79*$R$61)/(12-$T$79)</f>
        <v>0</v>
      </c>
      <c r="T78" s="23" t="s">
        <v>115</v>
      </c>
    </row>
    <row r="79" spans="1:31" x14ac:dyDescent="0.3">
      <c r="A79" s="23" t="s">
        <v>114</v>
      </c>
      <c r="D79" s="59">
        <v>1.9</v>
      </c>
      <c r="Q79" s="23" t="s">
        <v>114</v>
      </c>
      <c r="T79" s="59">
        <f>D79</f>
        <v>1.9</v>
      </c>
    </row>
    <row r="80" spans="1:31" ht="15.6" thickBot="1" x14ac:dyDescent="0.35"/>
    <row r="81" spans="1:22" ht="15.6" thickBot="1" x14ac:dyDescent="0.35">
      <c r="A81" s="23" t="s">
        <v>113</v>
      </c>
      <c r="B81" s="58" t="e">
        <f>'入力(太陽光)'!E15*B83</f>
        <v>#N/A</v>
      </c>
      <c r="F81" s="56"/>
      <c r="Q81" s="23" t="s">
        <v>113</v>
      </c>
      <c r="R81" s="57" t="e">
        <f>AVERAGE('入力(太陽光)'!E23:P23)*B83</f>
        <v>#N/A</v>
      </c>
      <c r="V81" s="56"/>
    </row>
    <row r="82" spans="1:22" ht="15.6" thickBot="1" x14ac:dyDescent="0.35">
      <c r="A82" s="50" t="s">
        <v>111</v>
      </c>
      <c r="B82" s="55">
        <f>(MIN($K$34:$K$45)+$B$78)*1000</f>
        <v>0</v>
      </c>
      <c r="Q82" s="50" t="s">
        <v>111</v>
      </c>
      <c r="R82" s="54">
        <f>(MIN($AA$34:$AA$45)+$R$78)*1000</f>
        <v>0</v>
      </c>
    </row>
    <row r="83" spans="1:22" ht="15.6" thickBot="1" x14ac:dyDescent="0.35">
      <c r="A83" s="23" t="s">
        <v>112</v>
      </c>
      <c r="B83" s="53" t="e">
        <f>VLOOKUP('入力(太陽光)'!$E$13,$B$88:$C$96,2,FALSE)</f>
        <v>#N/A</v>
      </c>
      <c r="Q83" s="23" t="s">
        <v>112</v>
      </c>
      <c r="R83" s="52"/>
    </row>
    <row r="84" spans="1:22" x14ac:dyDescent="0.3">
      <c r="A84" s="50" t="s">
        <v>111</v>
      </c>
      <c r="B84" s="51" t="e">
        <f>B82/'入力(太陽光)'!E15</f>
        <v>#DIV/0!</v>
      </c>
      <c r="Q84" s="50" t="s">
        <v>111</v>
      </c>
      <c r="R84" s="49" t="e">
        <f>R82/'入力(太陽光)'!U15</f>
        <v>#DIV/0!</v>
      </c>
      <c r="S84" s="23" t="s">
        <v>110</v>
      </c>
    </row>
    <row r="87" spans="1:22" x14ac:dyDescent="0.3">
      <c r="C87" s="48" t="s">
        <v>109</v>
      </c>
    </row>
    <row r="88" spans="1:22" x14ac:dyDescent="0.3">
      <c r="B88" s="47" t="s">
        <v>108</v>
      </c>
      <c r="C88" s="46">
        <v>4.9369421968724812E-2</v>
      </c>
    </row>
    <row r="89" spans="1:22" x14ac:dyDescent="0.3">
      <c r="B89" s="47" t="s">
        <v>107</v>
      </c>
      <c r="C89" s="46">
        <v>8.6047465466724968E-2</v>
      </c>
    </row>
    <row r="90" spans="1:22" x14ac:dyDescent="0.3">
      <c r="B90" s="47" t="s">
        <v>106</v>
      </c>
      <c r="C90" s="46">
        <v>8.9833727459227714E-2</v>
      </c>
    </row>
    <row r="91" spans="1:22" x14ac:dyDescent="0.3">
      <c r="B91" s="47" t="s">
        <v>105</v>
      </c>
      <c r="C91" s="46">
        <v>0.11491307981869318</v>
      </c>
    </row>
    <row r="92" spans="1:22" x14ac:dyDescent="0.3">
      <c r="B92" s="47" t="s">
        <v>104</v>
      </c>
      <c r="C92" s="46">
        <v>0.13557917488103838</v>
      </c>
    </row>
    <row r="93" spans="1:22" x14ac:dyDescent="0.3">
      <c r="B93" s="47" t="s">
        <v>103</v>
      </c>
      <c r="C93" s="46">
        <v>0.10271550199440253</v>
      </c>
    </row>
    <row r="94" spans="1:22" x14ac:dyDescent="0.3">
      <c r="B94" s="47" t="s">
        <v>102</v>
      </c>
      <c r="C94" s="46">
        <v>0.11021586617067981</v>
      </c>
    </row>
    <row r="95" spans="1:22" x14ac:dyDescent="0.3">
      <c r="B95" s="47" t="s">
        <v>101</v>
      </c>
      <c r="C95" s="46">
        <v>0.13726135122186719</v>
      </c>
    </row>
    <row r="96" spans="1:22" x14ac:dyDescent="0.3">
      <c r="B96" s="47" t="s">
        <v>100</v>
      </c>
      <c r="C96" s="46">
        <v>4.3145227400458737E-2</v>
      </c>
    </row>
  </sheetData>
  <phoneticPr fontId="1"/>
  <hyperlinks>
    <hyperlink ref="A3" r:id="rId1" xr:uid="{DC4B5236-ABAE-47A9-B9FA-D833F5C393D3}"/>
    <hyperlink ref="A17" r:id="rId2" xr:uid="{BECD9203-796A-4922-86CE-628D7A23758D}"/>
    <hyperlink ref="A19" r:id="rId3" xr:uid="{A6C1B743-D06A-4734-8563-1FDB628F1929}"/>
  </hyperlinks>
  <pageMargins left="0.7" right="0.7" top="0.75" bottom="0.75" header="0.3" footer="0.3"/>
  <pageSetup paperSize="9" orientation="portrait" r:id="rId4"/>
  <drawing r:id="rId5"/>
  <legacy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A3810-B446-4CF3-AF9C-DDD3C7CA5EE0}">
  <sheetPr>
    <tabColor rgb="FFFFCCFF"/>
    <pageSetUpPr fitToPage="1"/>
  </sheetPr>
  <dimension ref="A1:Q40"/>
  <sheetViews>
    <sheetView topLeftCell="A2" zoomScale="70" zoomScaleNormal="70" workbookViewId="0">
      <selection activeCell="D27" sqref="D27:O27"/>
    </sheetView>
  </sheetViews>
  <sheetFormatPr defaultColWidth="8.09765625" defaultRowHeight="15" x14ac:dyDescent="0.3"/>
  <cols>
    <col min="1" max="4" width="5.09765625" style="23" customWidth="1"/>
    <col min="5" max="16" width="9.19921875" style="23" bestFit="1" customWidth="1"/>
    <col min="17" max="20" width="5.09765625" style="23" customWidth="1"/>
    <col min="21" max="16384" width="8.09765625" style="23"/>
  </cols>
  <sheetData>
    <row r="1" spans="1:17" ht="16.2" x14ac:dyDescent="0.3">
      <c r="A1" s="44" t="s">
        <v>34</v>
      </c>
      <c r="B1" s="44"/>
      <c r="C1" s="44"/>
      <c r="D1" s="44"/>
      <c r="E1" s="44"/>
      <c r="F1" s="10" t="s">
        <v>35</v>
      </c>
      <c r="G1" s="10"/>
      <c r="H1" s="10"/>
      <c r="I1" s="43" t="s">
        <v>36</v>
      </c>
    </row>
    <row r="2" spans="1:17" ht="16.2" x14ac:dyDescent="0.3">
      <c r="A2" s="190" t="s">
        <v>99</v>
      </c>
      <c r="B2" s="191"/>
      <c r="C2" s="41"/>
      <c r="D2" s="41"/>
      <c r="E2" s="41"/>
      <c r="F2" s="41"/>
      <c r="G2" s="41"/>
      <c r="H2" s="41"/>
      <c r="I2" s="41"/>
      <c r="J2" s="41"/>
      <c r="K2" s="41"/>
      <c r="L2" s="41"/>
      <c r="M2" s="41"/>
      <c r="N2" s="41"/>
      <c r="O2" s="41"/>
      <c r="P2" s="41"/>
      <c r="Q2" s="41"/>
    </row>
    <row r="3" spans="1:17" ht="16.2" x14ac:dyDescent="0.3">
      <c r="A3" s="42"/>
      <c r="B3" s="42"/>
      <c r="C3" s="41"/>
      <c r="D3" s="41"/>
      <c r="E3" s="41"/>
      <c r="F3" s="41"/>
      <c r="G3" s="41"/>
      <c r="H3" s="41"/>
      <c r="I3" s="41"/>
      <c r="J3" s="41"/>
      <c r="K3" s="41"/>
      <c r="L3" s="41"/>
      <c r="M3" s="41"/>
      <c r="N3" s="41"/>
      <c r="O3" s="41"/>
      <c r="P3" s="41"/>
      <c r="Q3" s="41"/>
    </row>
    <row r="4" spans="1:17" ht="16.2" x14ac:dyDescent="0.3">
      <c r="A4" s="193" t="s">
        <v>98</v>
      </c>
      <c r="B4" s="193"/>
      <c r="C4" s="193"/>
      <c r="D4" s="193"/>
      <c r="E4" s="193"/>
      <c r="F4" s="193"/>
      <c r="G4" s="193"/>
      <c r="H4" s="193"/>
      <c r="I4" s="193"/>
      <c r="J4" s="193"/>
      <c r="K4" s="193"/>
      <c r="L4" s="193"/>
      <c r="M4" s="193"/>
      <c r="N4" s="193"/>
      <c r="O4" s="193"/>
      <c r="P4" s="193"/>
      <c r="Q4" s="193"/>
    </row>
    <row r="5" spans="1:17" ht="16.2" x14ac:dyDescent="0.3">
      <c r="A5" s="41"/>
      <c r="B5" s="41"/>
      <c r="C5" s="41"/>
      <c r="D5" s="41"/>
      <c r="E5" s="41"/>
      <c r="F5" s="41"/>
      <c r="G5" s="41"/>
      <c r="H5" s="41"/>
      <c r="I5" s="41"/>
      <c r="J5" s="41"/>
      <c r="K5" s="41"/>
      <c r="L5" s="41"/>
      <c r="M5" s="41"/>
      <c r="N5" s="41"/>
      <c r="O5" s="41"/>
      <c r="P5" s="41"/>
      <c r="Q5" s="41"/>
    </row>
    <row r="6" spans="1:17" ht="16.2" x14ac:dyDescent="0.3">
      <c r="A6" s="193" t="s">
        <v>97</v>
      </c>
      <c r="B6" s="193"/>
      <c r="C6" s="193"/>
      <c r="D6" s="193"/>
      <c r="E6" s="193"/>
      <c r="F6" s="193"/>
      <c r="G6" s="193"/>
      <c r="H6" s="193"/>
      <c r="I6" s="193"/>
      <c r="J6" s="193"/>
      <c r="K6" s="193"/>
      <c r="L6" s="193"/>
      <c r="M6" s="193"/>
      <c r="N6" s="193"/>
      <c r="O6" s="193"/>
      <c r="P6" s="193"/>
      <c r="Q6" s="193"/>
    </row>
    <row r="7" spans="1:17" ht="16.2" x14ac:dyDescent="0.3">
      <c r="C7" s="41"/>
      <c r="D7" s="41"/>
      <c r="E7" s="41"/>
      <c r="F7" s="41"/>
      <c r="G7" s="41"/>
      <c r="H7" s="41"/>
      <c r="I7" s="41"/>
      <c r="J7" s="41"/>
      <c r="K7" s="41"/>
      <c r="L7" s="41"/>
      <c r="M7" s="41"/>
      <c r="N7" s="41"/>
      <c r="O7" s="41"/>
      <c r="P7" s="41"/>
      <c r="Q7" s="41"/>
    </row>
    <row r="8" spans="1:17" ht="16.2" x14ac:dyDescent="0.3">
      <c r="A8" s="40"/>
      <c r="B8" s="40"/>
      <c r="C8" s="40"/>
      <c r="D8" s="40"/>
      <c r="E8" s="40"/>
      <c r="F8" s="40"/>
      <c r="G8" s="40"/>
      <c r="H8" s="40"/>
      <c r="I8" s="40"/>
      <c r="J8" s="40"/>
      <c r="K8" s="40"/>
      <c r="L8" s="40"/>
      <c r="M8" s="245" t="e">
        <f>#REF!</f>
        <v>#REF!</v>
      </c>
      <c r="N8" s="245"/>
      <c r="O8" s="245"/>
      <c r="P8" s="245"/>
      <c r="Q8" s="245"/>
    </row>
    <row r="9" spans="1:17" ht="24" customHeight="1" x14ac:dyDescent="0.3">
      <c r="A9" s="194" t="s">
        <v>96</v>
      </c>
      <c r="B9" s="194"/>
      <c r="C9" s="194"/>
      <c r="D9" s="194"/>
      <c r="E9" s="195" t="s">
        <v>95</v>
      </c>
      <c r="F9" s="196"/>
      <c r="G9" s="196"/>
      <c r="H9" s="196"/>
      <c r="I9" s="196"/>
      <c r="J9" s="196"/>
      <c r="K9" s="196"/>
      <c r="L9" s="196"/>
      <c r="M9" s="196"/>
      <c r="N9" s="196"/>
      <c r="O9" s="196"/>
      <c r="P9" s="197"/>
      <c r="Q9" s="36" t="s">
        <v>94</v>
      </c>
    </row>
    <row r="10" spans="1:17" ht="24" customHeight="1" x14ac:dyDescent="0.3">
      <c r="A10" s="194" t="s">
        <v>93</v>
      </c>
      <c r="B10" s="194"/>
      <c r="C10" s="194"/>
      <c r="D10" s="194"/>
      <c r="E10" s="249">
        <f>合計!E13</f>
        <v>0</v>
      </c>
      <c r="F10" s="250"/>
      <c r="G10" s="250"/>
      <c r="H10" s="250"/>
      <c r="I10" s="250"/>
      <c r="J10" s="250"/>
      <c r="K10" s="250"/>
      <c r="L10" s="250"/>
      <c r="M10" s="250"/>
      <c r="N10" s="250"/>
      <c r="O10" s="250"/>
      <c r="P10" s="251"/>
      <c r="Q10" s="35"/>
    </row>
    <row r="11" spans="1:17" ht="30" customHeight="1" x14ac:dyDescent="0.3">
      <c r="A11" s="207" t="s">
        <v>92</v>
      </c>
      <c r="B11" s="207"/>
      <c r="C11" s="207"/>
      <c r="D11" s="207"/>
      <c r="E11" s="249" t="str">
        <f>合計!E14</f>
        <v>変動電源</v>
      </c>
      <c r="F11" s="250"/>
      <c r="G11" s="250"/>
      <c r="H11" s="250"/>
      <c r="I11" s="250"/>
      <c r="J11" s="250"/>
      <c r="K11" s="250"/>
      <c r="L11" s="250"/>
      <c r="M11" s="250"/>
      <c r="N11" s="250"/>
      <c r="O11" s="250"/>
      <c r="P11" s="251"/>
      <c r="Q11" s="35"/>
    </row>
    <row r="12" spans="1:17" ht="24" customHeight="1" x14ac:dyDescent="0.3">
      <c r="A12" s="194" t="s">
        <v>91</v>
      </c>
      <c r="B12" s="194"/>
      <c r="C12" s="194"/>
      <c r="D12" s="194"/>
      <c r="E12" s="175" t="str">
        <f>IF(合計!E15="風力",合計!E15,"ー")</f>
        <v>ー</v>
      </c>
      <c r="F12" s="176"/>
      <c r="G12" s="176"/>
      <c r="H12" s="176"/>
      <c r="I12" s="176"/>
      <c r="J12" s="176"/>
      <c r="K12" s="176"/>
      <c r="L12" s="176"/>
      <c r="M12" s="176"/>
      <c r="N12" s="176"/>
      <c r="O12" s="176"/>
      <c r="P12" s="177"/>
      <c r="Q12" s="35"/>
    </row>
    <row r="13" spans="1:17" ht="24" customHeight="1" x14ac:dyDescent="0.3">
      <c r="A13" s="194" t="s">
        <v>90</v>
      </c>
      <c r="B13" s="194"/>
      <c r="C13" s="194"/>
      <c r="D13" s="194"/>
      <c r="E13" s="252">
        <f>合計!E16</f>
        <v>0</v>
      </c>
      <c r="F13" s="253"/>
      <c r="G13" s="253"/>
      <c r="H13" s="253"/>
      <c r="I13" s="253"/>
      <c r="J13" s="253"/>
      <c r="K13" s="253"/>
      <c r="L13" s="253"/>
      <c r="M13" s="253"/>
      <c r="N13" s="253"/>
      <c r="O13" s="253"/>
      <c r="P13" s="254"/>
      <c r="Q13" s="35"/>
    </row>
    <row r="14" spans="1:17" ht="24" customHeight="1" x14ac:dyDescent="0.3">
      <c r="A14" s="194" t="s">
        <v>89</v>
      </c>
      <c r="B14" s="194"/>
      <c r="C14" s="194"/>
      <c r="D14" s="194"/>
      <c r="E14" s="246">
        <f>合計!E17</f>
        <v>0</v>
      </c>
      <c r="F14" s="247"/>
      <c r="G14" s="247"/>
      <c r="H14" s="247"/>
      <c r="I14" s="247"/>
      <c r="J14" s="247"/>
      <c r="K14" s="247"/>
      <c r="L14" s="247"/>
      <c r="M14" s="247"/>
      <c r="N14" s="247"/>
      <c r="O14" s="247"/>
      <c r="P14" s="248"/>
      <c r="Q14" s="34" t="s">
        <v>78</v>
      </c>
    </row>
    <row r="15" spans="1:17" ht="24" customHeight="1" x14ac:dyDescent="0.3">
      <c r="A15" s="236" t="s">
        <v>88</v>
      </c>
      <c r="B15" s="237"/>
      <c r="C15" s="237"/>
      <c r="D15" s="238"/>
      <c r="E15" s="255">
        <f>IF(E12="風力",合計!E18,0)</f>
        <v>0</v>
      </c>
      <c r="F15" s="256"/>
      <c r="G15" s="256"/>
      <c r="H15" s="256"/>
      <c r="I15" s="256"/>
      <c r="J15" s="256"/>
      <c r="K15" s="256"/>
      <c r="L15" s="256"/>
      <c r="M15" s="256"/>
      <c r="N15" s="256"/>
      <c r="O15" s="256"/>
      <c r="P15" s="257"/>
      <c r="Q15" s="45" t="s">
        <v>78</v>
      </c>
    </row>
    <row r="16" spans="1:17" ht="24" customHeight="1" x14ac:dyDescent="0.3">
      <c r="A16" s="194" t="s">
        <v>87</v>
      </c>
      <c r="B16" s="194"/>
      <c r="C16" s="194"/>
      <c r="D16" s="194"/>
      <c r="E16" s="231" t="e">
        <f>'計算用(風力)'!B83</f>
        <v>#N/A</v>
      </c>
      <c r="F16" s="232"/>
      <c r="G16" s="232"/>
      <c r="H16" s="232"/>
      <c r="I16" s="232"/>
      <c r="J16" s="232"/>
      <c r="K16" s="232"/>
      <c r="L16" s="232"/>
      <c r="M16" s="232"/>
      <c r="N16" s="232"/>
      <c r="O16" s="232"/>
      <c r="P16" s="233"/>
      <c r="Q16" s="34" t="s">
        <v>85</v>
      </c>
    </row>
    <row r="17" spans="1:17" ht="24" customHeight="1" x14ac:dyDescent="0.3">
      <c r="A17" s="194" t="s">
        <v>86</v>
      </c>
      <c r="B17" s="194"/>
      <c r="C17" s="194"/>
      <c r="D17" s="194"/>
      <c r="E17" s="36" t="s">
        <v>80</v>
      </c>
      <c r="F17" s="36" t="s">
        <v>20</v>
      </c>
      <c r="G17" s="36" t="s">
        <v>21</v>
      </c>
      <c r="H17" s="36" t="s">
        <v>22</v>
      </c>
      <c r="I17" s="36" t="s">
        <v>23</v>
      </c>
      <c r="J17" s="36" t="s">
        <v>24</v>
      </c>
      <c r="K17" s="36" t="s">
        <v>25</v>
      </c>
      <c r="L17" s="36" t="s">
        <v>26</v>
      </c>
      <c r="M17" s="36" t="s">
        <v>27</v>
      </c>
      <c r="N17" s="36" t="s">
        <v>28</v>
      </c>
      <c r="O17" s="36" t="s">
        <v>29</v>
      </c>
      <c r="P17" s="36" t="s">
        <v>30</v>
      </c>
      <c r="Q17" s="35"/>
    </row>
    <row r="18" spans="1:17" ht="24" customHeight="1" x14ac:dyDescent="0.3">
      <c r="A18" s="194"/>
      <c r="B18" s="194"/>
      <c r="C18" s="194"/>
      <c r="D18" s="194"/>
      <c r="E18" s="39" t="e">
        <f>'計算用(風力)'!N20</f>
        <v>#N/A</v>
      </c>
      <c r="F18" s="39" t="e">
        <f>'計算用(風力)'!N21</f>
        <v>#N/A</v>
      </c>
      <c r="G18" s="39" t="e">
        <f>'計算用(風力)'!N22</f>
        <v>#N/A</v>
      </c>
      <c r="H18" s="39" t="e">
        <f>'計算用(風力)'!N23</f>
        <v>#N/A</v>
      </c>
      <c r="I18" s="39" t="e">
        <f>'計算用(風力)'!N24</f>
        <v>#N/A</v>
      </c>
      <c r="J18" s="39" t="e">
        <f>'計算用(風力)'!N25</f>
        <v>#N/A</v>
      </c>
      <c r="K18" s="39" t="e">
        <f>'計算用(風力)'!N26</f>
        <v>#N/A</v>
      </c>
      <c r="L18" s="39" t="e">
        <f>'計算用(風力)'!N27</f>
        <v>#N/A</v>
      </c>
      <c r="M18" s="39" t="e">
        <f>'計算用(風力)'!N28</f>
        <v>#N/A</v>
      </c>
      <c r="N18" s="39" t="e">
        <f>'計算用(風力)'!N29</f>
        <v>#N/A</v>
      </c>
      <c r="O18" s="39" t="e">
        <f>'計算用(風力)'!N30</f>
        <v>#N/A</v>
      </c>
      <c r="P18" s="39" t="e">
        <f>'計算用(風力)'!N31</f>
        <v>#N/A</v>
      </c>
      <c r="Q18" s="34" t="s">
        <v>85</v>
      </c>
    </row>
    <row r="19" spans="1:17" ht="24" customHeight="1" x14ac:dyDescent="0.3">
      <c r="A19" s="194" t="s">
        <v>84</v>
      </c>
      <c r="B19" s="194"/>
      <c r="C19" s="194"/>
      <c r="D19" s="194"/>
      <c r="E19" s="36" t="s">
        <v>80</v>
      </c>
      <c r="F19" s="36" t="s">
        <v>20</v>
      </c>
      <c r="G19" s="36" t="s">
        <v>21</v>
      </c>
      <c r="H19" s="36" t="s">
        <v>22</v>
      </c>
      <c r="I19" s="36" t="s">
        <v>23</v>
      </c>
      <c r="J19" s="36" t="s">
        <v>24</v>
      </c>
      <c r="K19" s="36" t="s">
        <v>25</v>
      </c>
      <c r="L19" s="36" t="s">
        <v>26</v>
      </c>
      <c r="M19" s="36" t="s">
        <v>27</v>
      </c>
      <c r="N19" s="36" t="s">
        <v>28</v>
      </c>
      <c r="O19" s="36" t="s">
        <v>29</v>
      </c>
      <c r="P19" s="36" t="s">
        <v>30</v>
      </c>
      <c r="Q19" s="35"/>
    </row>
    <row r="20" spans="1:17" ht="24" customHeight="1" x14ac:dyDescent="0.3">
      <c r="A20" s="194"/>
      <c r="B20" s="194"/>
      <c r="C20" s="194"/>
      <c r="D20" s="194"/>
      <c r="E20" s="38">
        <f>ROUND('計算用(風力)'!N34,0)</f>
        <v>0</v>
      </c>
      <c r="F20" s="38">
        <f>ROUND('計算用(風力)'!N35,0)</f>
        <v>0</v>
      </c>
      <c r="G20" s="38">
        <f>ROUND('計算用(風力)'!N36,0)</f>
        <v>0</v>
      </c>
      <c r="H20" s="38">
        <f>ROUND('計算用(風力)'!N37,0)</f>
        <v>0</v>
      </c>
      <c r="I20" s="38">
        <f>ROUND('計算用(風力)'!N38,0)</f>
        <v>0</v>
      </c>
      <c r="J20" s="38">
        <f>ROUND('計算用(風力)'!N39,0)</f>
        <v>0</v>
      </c>
      <c r="K20" s="38">
        <f>ROUND('計算用(風力)'!N40,0)</f>
        <v>0</v>
      </c>
      <c r="L20" s="38">
        <f>ROUND('計算用(風力)'!N41,0)</f>
        <v>0</v>
      </c>
      <c r="M20" s="38">
        <f>ROUND('計算用(風力)'!N42,0)</f>
        <v>0</v>
      </c>
      <c r="N20" s="38">
        <f>ROUND('計算用(風力)'!N43,0)</f>
        <v>0</v>
      </c>
      <c r="O20" s="38">
        <f>ROUND('計算用(風力)'!N44,0)</f>
        <v>0</v>
      </c>
      <c r="P20" s="38">
        <f>ROUND('計算用(風力)'!N45,0)</f>
        <v>0</v>
      </c>
      <c r="Q20" s="34" t="s">
        <v>78</v>
      </c>
    </row>
    <row r="21" spans="1:17" ht="24" customHeight="1" x14ac:dyDescent="0.3">
      <c r="A21" s="194" t="s">
        <v>83</v>
      </c>
      <c r="B21" s="194"/>
      <c r="C21" s="194"/>
      <c r="D21" s="194"/>
      <c r="E21" s="239" t="e">
        <f>ROUND('計算用(風力)'!B81,0)</f>
        <v>#N/A</v>
      </c>
      <c r="F21" s="240"/>
      <c r="G21" s="240"/>
      <c r="H21" s="240"/>
      <c r="I21" s="240"/>
      <c r="J21" s="240"/>
      <c r="K21" s="240"/>
      <c r="L21" s="240"/>
      <c r="M21" s="240"/>
      <c r="N21" s="240"/>
      <c r="O21" s="240"/>
      <c r="P21" s="241"/>
      <c r="Q21" s="34" t="s">
        <v>78</v>
      </c>
    </row>
    <row r="22" spans="1:17" ht="24" customHeight="1" x14ac:dyDescent="0.3">
      <c r="A22" s="234" t="s">
        <v>82</v>
      </c>
      <c r="B22" s="235"/>
      <c r="C22" s="235"/>
      <c r="D22" s="235"/>
      <c r="E22" s="36" t="s">
        <v>80</v>
      </c>
      <c r="F22" s="36" t="s">
        <v>20</v>
      </c>
      <c r="G22" s="36" t="s">
        <v>21</v>
      </c>
      <c r="H22" s="36" t="s">
        <v>22</v>
      </c>
      <c r="I22" s="36" t="s">
        <v>23</v>
      </c>
      <c r="J22" s="36" t="s">
        <v>24</v>
      </c>
      <c r="K22" s="36" t="s">
        <v>25</v>
      </c>
      <c r="L22" s="36" t="s">
        <v>26</v>
      </c>
      <c r="M22" s="36" t="s">
        <v>27</v>
      </c>
      <c r="N22" s="36" t="s">
        <v>28</v>
      </c>
      <c r="O22" s="36" t="s">
        <v>29</v>
      </c>
      <c r="P22" s="36" t="s">
        <v>30</v>
      </c>
      <c r="Q22" s="35"/>
    </row>
    <row r="23" spans="1:17" ht="24" customHeight="1" x14ac:dyDescent="0.3">
      <c r="A23" s="235"/>
      <c r="B23" s="235"/>
      <c r="C23" s="235"/>
      <c r="D23" s="235"/>
      <c r="E23" s="138">
        <f>IF($E12="風力",合計!E24,0)</f>
        <v>0</v>
      </c>
      <c r="F23" s="138">
        <f>IF($E12="風力",合計!F24,0)</f>
        <v>0</v>
      </c>
      <c r="G23" s="138">
        <f>IF($E12="風力",合計!G24,0)</f>
        <v>0</v>
      </c>
      <c r="H23" s="138">
        <f>IF($E12="風力",合計!H24,0)</f>
        <v>0</v>
      </c>
      <c r="I23" s="138">
        <f>IF($E12="風力",合計!I24,0)</f>
        <v>0</v>
      </c>
      <c r="J23" s="138">
        <f>IF($E12="風力",合計!J24,0)</f>
        <v>0</v>
      </c>
      <c r="K23" s="138">
        <f>IF($E12="風力",合計!K24,0)</f>
        <v>0</v>
      </c>
      <c r="L23" s="138">
        <f>IF($E12="風力",合計!L24,0)</f>
        <v>0</v>
      </c>
      <c r="M23" s="138">
        <f>IF($E12="風力",合計!M24,0)</f>
        <v>0</v>
      </c>
      <c r="N23" s="138">
        <f>IF($E12="風力",合計!N24,0)</f>
        <v>0</v>
      </c>
      <c r="O23" s="138">
        <f>IF($E12="風力",合計!O24,0)</f>
        <v>0</v>
      </c>
      <c r="P23" s="138">
        <f>IF($E12="風力",合計!P24,0)</f>
        <v>0</v>
      </c>
      <c r="Q23" s="45" t="s">
        <v>78</v>
      </c>
    </row>
    <row r="24" spans="1:17" ht="24" customHeight="1" x14ac:dyDescent="0.3">
      <c r="A24" s="207" t="s">
        <v>81</v>
      </c>
      <c r="B24" s="194"/>
      <c r="C24" s="194"/>
      <c r="D24" s="194"/>
      <c r="E24" s="36" t="s">
        <v>80</v>
      </c>
      <c r="F24" s="36" t="s">
        <v>20</v>
      </c>
      <c r="G24" s="36" t="s">
        <v>21</v>
      </c>
      <c r="H24" s="36" t="s">
        <v>22</v>
      </c>
      <c r="I24" s="36" t="s">
        <v>23</v>
      </c>
      <c r="J24" s="36" t="s">
        <v>24</v>
      </c>
      <c r="K24" s="36" t="s">
        <v>25</v>
      </c>
      <c r="L24" s="36" t="s">
        <v>26</v>
      </c>
      <c r="M24" s="36" t="s">
        <v>27</v>
      </c>
      <c r="N24" s="36" t="s">
        <v>28</v>
      </c>
      <c r="O24" s="36" t="s">
        <v>29</v>
      </c>
      <c r="P24" s="36" t="s">
        <v>30</v>
      </c>
      <c r="Q24" s="35"/>
    </row>
    <row r="25" spans="1:17" ht="24" customHeight="1" x14ac:dyDescent="0.3">
      <c r="A25" s="194"/>
      <c r="B25" s="194"/>
      <c r="C25" s="194"/>
      <c r="D25" s="194"/>
      <c r="E25" s="137">
        <f>ROUND('計算用(風力)'!AD34,0)</f>
        <v>0</v>
      </c>
      <c r="F25" s="137">
        <f>ROUND('計算用(風力)'!AD35,0)</f>
        <v>0</v>
      </c>
      <c r="G25" s="137">
        <f>ROUND('計算用(風力)'!AD36,0)</f>
        <v>0</v>
      </c>
      <c r="H25" s="137">
        <f>ROUND('計算用(風力)'!AD37,0)</f>
        <v>0</v>
      </c>
      <c r="I25" s="137">
        <f>ROUND('計算用(風力)'!AD38,0)</f>
        <v>0</v>
      </c>
      <c r="J25" s="137">
        <f>ROUND('計算用(風力)'!AD39,0)</f>
        <v>0</v>
      </c>
      <c r="K25" s="137">
        <f>ROUND('計算用(風力)'!AD40,0)</f>
        <v>0</v>
      </c>
      <c r="L25" s="137">
        <f>ROUND('計算用(風力)'!AD41,0)</f>
        <v>0</v>
      </c>
      <c r="M25" s="137">
        <f>ROUND('計算用(風力)'!AD42,0)</f>
        <v>0</v>
      </c>
      <c r="N25" s="137">
        <f>ROUND('計算用(風力)'!AD43,0)</f>
        <v>0</v>
      </c>
      <c r="O25" s="137">
        <f>ROUND('計算用(風力)'!AD44,0)</f>
        <v>0</v>
      </c>
      <c r="P25" s="137">
        <f>ROUND('計算用(風力)'!AD45,0)</f>
        <v>0</v>
      </c>
      <c r="Q25" s="34" t="s">
        <v>78</v>
      </c>
    </row>
    <row r="26" spans="1:17" ht="24" customHeight="1" x14ac:dyDescent="0.3">
      <c r="A26" s="194" t="s">
        <v>79</v>
      </c>
      <c r="B26" s="194"/>
      <c r="C26" s="194"/>
      <c r="D26" s="194"/>
      <c r="E26" s="228" t="e">
        <f>ROUND('計算用(風力)'!R81,0)</f>
        <v>#N/A</v>
      </c>
      <c r="F26" s="229"/>
      <c r="G26" s="229"/>
      <c r="H26" s="229"/>
      <c r="I26" s="229"/>
      <c r="J26" s="229"/>
      <c r="K26" s="229"/>
      <c r="L26" s="229"/>
      <c r="M26" s="229"/>
      <c r="N26" s="229"/>
      <c r="O26" s="229"/>
      <c r="P26" s="230"/>
      <c r="Q26" s="34" t="s">
        <v>78</v>
      </c>
    </row>
    <row r="29" spans="1:17" x14ac:dyDescent="0.3">
      <c r="B29" s="15"/>
    </row>
    <row r="30" spans="1:17" x14ac:dyDescent="0.3">
      <c r="B30" s="15"/>
    </row>
    <row r="31" spans="1:17" x14ac:dyDescent="0.3">
      <c r="B31" s="15"/>
    </row>
    <row r="32" spans="1:17" x14ac:dyDescent="0.3">
      <c r="B32" s="15"/>
    </row>
    <row r="33" spans="2:2" x14ac:dyDescent="0.3">
      <c r="B33" s="15"/>
    </row>
    <row r="34" spans="2:2" x14ac:dyDescent="0.3">
      <c r="B34" s="15"/>
    </row>
    <row r="37" spans="2:2" x14ac:dyDescent="0.3">
      <c r="B37" s="15"/>
    </row>
    <row r="38" spans="2:2" x14ac:dyDescent="0.3">
      <c r="B38" s="15"/>
    </row>
    <row r="39" spans="2:2" x14ac:dyDescent="0.3">
      <c r="B39" s="15"/>
    </row>
    <row r="40" spans="2:2" x14ac:dyDescent="0.3">
      <c r="B40" s="15"/>
    </row>
  </sheetData>
  <dataConsolidate/>
  <mergeCells count="28">
    <mergeCell ref="A26:D26"/>
    <mergeCell ref="E26:P26"/>
    <mergeCell ref="A16:D16"/>
    <mergeCell ref="E16:P16"/>
    <mergeCell ref="A19:D20"/>
    <mergeCell ref="A21:D21"/>
    <mergeCell ref="E21:P21"/>
    <mergeCell ref="A22:D23"/>
    <mergeCell ref="A24:D25"/>
    <mergeCell ref="A17:D18"/>
    <mergeCell ref="A2:B2"/>
    <mergeCell ref="A4:Q4"/>
    <mergeCell ref="A6:Q6"/>
    <mergeCell ref="A9:D9"/>
    <mergeCell ref="E9:P9"/>
    <mergeCell ref="M8:Q8"/>
    <mergeCell ref="E13:P13"/>
    <mergeCell ref="E15:P15"/>
    <mergeCell ref="A14:D14"/>
    <mergeCell ref="A10:D10"/>
    <mergeCell ref="E10:P10"/>
    <mergeCell ref="A11:D11"/>
    <mergeCell ref="E11:P11"/>
    <mergeCell ref="A12:D12"/>
    <mergeCell ref="E12:P12"/>
    <mergeCell ref="E14:P14"/>
    <mergeCell ref="A15:D15"/>
    <mergeCell ref="A13:D13"/>
  </mergeCells>
  <phoneticPr fontId="1"/>
  <conditionalFormatting sqref="E26:P26">
    <cfRule type="cellIs" dxfId="6" priority="5" operator="greaterThan">
      <formula>$E$21</formula>
    </cfRule>
  </conditionalFormatting>
  <conditionalFormatting sqref="E14:P14">
    <cfRule type="cellIs" dxfId="5" priority="4" operator="lessThan">
      <formula>1000</formula>
    </cfRule>
  </conditionalFormatting>
  <conditionalFormatting sqref="E15:P15">
    <cfRule type="cellIs" dxfId="4" priority="3" operator="greaterThan">
      <formula>$E$14</formula>
    </cfRule>
  </conditionalFormatting>
  <conditionalFormatting sqref="E23:P23">
    <cfRule type="cellIs" dxfId="3" priority="1" operator="greaterThan">
      <formula>#REF!</formula>
    </cfRule>
  </conditionalFormatting>
  <dataValidations count="1">
    <dataValidation type="whole" allowBlank="1" showInputMessage="1" showErrorMessage="1" error="期待容量以下の整数値で入力してください" sqref="E26:P26" xr:uid="{351CE4E6-0E58-424B-BE6B-7161CEA751CA}">
      <formula1>0</formula1>
      <formula2>E21</formula2>
    </dataValidation>
  </dataValidations>
  <pageMargins left="0.11811023622047245" right="0.11811023622047245" top="0.35433070866141736" bottom="0.35433070866141736" header="0.31496062992125984" footer="0.31496062992125984"/>
  <pageSetup paperSize="9" scale="62" orientation="landscape"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5C5D9-90EB-4106-8808-E0DA7085C754}">
  <sheetPr>
    <tabColor theme="8" tint="0.59999389629810485"/>
  </sheetPr>
  <dimension ref="A1:AD96"/>
  <sheetViews>
    <sheetView topLeftCell="A73" zoomScaleNormal="100" workbookViewId="0">
      <selection activeCell="D27" sqref="D27:O27"/>
    </sheetView>
  </sheetViews>
  <sheetFormatPr defaultColWidth="8.09765625" defaultRowHeight="15" x14ac:dyDescent="0.3"/>
  <cols>
    <col min="1" max="1" width="26.19921875" style="23" customWidth="1"/>
    <col min="2" max="2" width="10.09765625" style="23" customWidth="1"/>
    <col min="3" max="3" width="8.796875" style="23" customWidth="1"/>
    <col min="4" max="4" width="12" style="23" bestFit="1" customWidth="1"/>
    <col min="5" max="10" width="8.796875" style="23" bestFit="1" customWidth="1"/>
    <col min="11" max="11" width="10.19921875" style="23" customWidth="1"/>
    <col min="12" max="12" width="9" style="23" bestFit="1" customWidth="1"/>
    <col min="13" max="13" width="16.09765625" style="23" customWidth="1"/>
    <col min="14" max="14" width="8.3984375" style="23" bestFit="1" customWidth="1"/>
    <col min="15" max="15" width="6.59765625" style="23" bestFit="1" customWidth="1"/>
    <col min="16" max="16" width="8.09765625" style="23"/>
    <col min="17" max="17" width="31.19921875" style="23" bestFit="1" customWidth="1"/>
    <col min="18" max="18" width="9.796875" style="23" customWidth="1"/>
    <col min="19" max="26" width="9" style="23" customWidth="1"/>
    <col min="27" max="27" width="9.19921875" style="23" bestFit="1" customWidth="1"/>
    <col min="28" max="28" width="9.3984375" style="23" bestFit="1" customWidth="1"/>
    <col min="29" max="16384" width="8.09765625" style="23"/>
  </cols>
  <sheetData>
    <row r="1" spans="1:13" x14ac:dyDescent="0.3">
      <c r="J1" s="65" t="s">
        <v>125</v>
      </c>
      <c r="L1" s="87"/>
      <c r="M1" s="16" t="s">
        <v>136</v>
      </c>
    </row>
    <row r="2" spans="1:13" x14ac:dyDescent="0.3">
      <c r="B2" s="47" t="s">
        <v>108</v>
      </c>
      <c r="C2" s="47" t="s">
        <v>107</v>
      </c>
      <c r="D2" s="47" t="s">
        <v>106</v>
      </c>
      <c r="E2" s="47" t="s">
        <v>105</v>
      </c>
      <c r="F2" s="47" t="s">
        <v>104</v>
      </c>
      <c r="G2" s="47" t="s">
        <v>103</v>
      </c>
      <c r="H2" s="47" t="s">
        <v>102</v>
      </c>
      <c r="I2" s="47" t="s">
        <v>101</v>
      </c>
      <c r="J2" s="47" t="s">
        <v>100</v>
      </c>
    </row>
    <row r="3" spans="1:13" x14ac:dyDescent="0.3">
      <c r="A3" s="23" t="s">
        <v>133</v>
      </c>
    </row>
    <row r="4" spans="1:13" x14ac:dyDescent="0.3">
      <c r="A4" s="65" t="s">
        <v>80</v>
      </c>
      <c r="B4" s="100">
        <f>'計算用(太陽光)'!B4</f>
        <v>4639.9608550782814</v>
      </c>
      <c r="C4" s="100">
        <f>'計算用(太陽光)'!C4</f>
        <v>11378.178402927209</v>
      </c>
      <c r="D4" s="100">
        <f>'計算用(太陽光)'!D4</f>
        <v>40649.032162255171</v>
      </c>
      <c r="E4" s="100">
        <f>'計算用(太陽光)'!E4</f>
        <v>18069.655392354125</v>
      </c>
      <c r="F4" s="100">
        <f>'計算用(太陽光)'!F4</f>
        <v>4749.1326810176124</v>
      </c>
      <c r="G4" s="100">
        <f>'計算用(太陽光)'!G4</f>
        <v>17870.472150419861</v>
      </c>
      <c r="H4" s="100">
        <f>'計算用(太陽光)'!H4</f>
        <v>7496.1343199050543</v>
      </c>
      <c r="I4" s="100">
        <f>'計算用(太陽光)'!I4</f>
        <v>3723.3387449392712</v>
      </c>
      <c r="J4" s="100">
        <f>'計算用(太陽光)'!J4</f>
        <v>12222.7062183665</v>
      </c>
    </row>
    <row r="5" spans="1:13" x14ac:dyDescent="0.3">
      <c r="A5" s="65" t="s">
        <v>20</v>
      </c>
      <c r="B5" s="100">
        <f>'計算用(太陽光)'!B5</f>
        <v>4216.3280810919305</v>
      </c>
      <c r="C5" s="100">
        <f>'計算用(太陽光)'!C5</f>
        <v>10573.997142593298</v>
      </c>
      <c r="D5" s="100">
        <f>'計算用(太陽光)'!D5</f>
        <v>38782.635239671879</v>
      </c>
      <c r="E5" s="100">
        <f>'計算用(太陽光)'!E5</f>
        <v>18255.239577464792</v>
      </c>
      <c r="F5" s="100">
        <f>'計算用(太陽光)'!F5</f>
        <v>4426.4278669275927</v>
      </c>
      <c r="G5" s="100">
        <f>'計算用(太陽光)'!G5</f>
        <v>18052.312311062429</v>
      </c>
      <c r="H5" s="100">
        <f>'計算用(太陽光)'!H5</f>
        <v>7408.7322643351426</v>
      </c>
      <c r="I5" s="100">
        <f>'計算用(太陽光)'!I5</f>
        <v>3712.5136032388664</v>
      </c>
      <c r="J5" s="100">
        <f>'計算用(太陽光)'!J5</f>
        <v>12406.438810924788</v>
      </c>
    </row>
    <row r="6" spans="1:13" x14ac:dyDescent="0.3">
      <c r="A6" s="65" t="s">
        <v>21</v>
      </c>
      <c r="B6" s="100">
        <f>'計算用(太陽光)'!B6</f>
        <v>4192.7984825371332</v>
      </c>
      <c r="C6" s="100">
        <f>'計算用(太陽光)'!C6</f>
        <v>11446.449712065023</v>
      </c>
      <c r="D6" s="100">
        <f>'計算用(太陽光)'!D6</f>
        <v>44295.17134657094</v>
      </c>
      <c r="E6" s="100">
        <f>'計算用(太陽光)'!E6</f>
        <v>19974.292555331991</v>
      </c>
      <c r="F6" s="100">
        <f>'計算用(太陽光)'!F6</f>
        <v>4889.1704305283765</v>
      </c>
      <c r="G6" s="100">
        <f>'計算用(太陽光)'!G6</f>
        <v>20675.943238408181</v>
      </c>
      <c r="H6" s="100">
        <f>'計算用(太陽光)'!H6</f>
        <v>8131.3927713746998</v>
      </c>
      <c r="I6" s="100">
        <f>'計算用(太陽光)'!I6</f>
        <v>4242.8755465587046</v>
      </c>
      <c r="J6" s="100">
        <f>'計算用(太陽光)'!J6</f>
        <v>14114.117644765171</v>
      </c>
    </row>
    <row r="7" spans="1:13" x14ac:dyDescent="0.3">
      <c r="A7" s="65" t="s">
        <v>22</v>
      </c>
      <c r="B7" s="100">
        <f>'計算用(太陽光)'!B7</f>
        <v>4765.1626435952894</v>
      </c>
      <c r="C7" s="100">
        <f>'計算用(太陽光)'!C7</f>
        <v>13682.240575341833</v>
      </c>
      <c r="D7" s="100">
        <f>'計算用(太陽光)'!D7</f>
        <v>56675.040812503488</v>
      </c>
      <c r="E7" s="100">
        <f>'計算用(太陽光)'!E7</f>
        <v>24271.940000000002</v>
      </c>
      <c r="F7" s="100">
        <f>'計算用(太陽光)'!F7</f>
        <v>5917.5789999999997</v>
      </c>
      <c r="G7" s="100">
        <f>'計算用(太陽光)'!G7</f>
        <v>26635.039999999997</v>
      </c>
      <c r="H7" s="100">
        <f>'計算用(太陽光)'!H7</f>
        <v>10341.645999999999</v>
      </c>
      <c r="I7" s="100">
        <f>'計算用(太陽光)'!I7</f>
        <v>5346.89</v>
      </c>
      <c r="J7" s="100">
        <f>'計算用(太陽光)'!J7</f>
        <v>18071.769900000003</v>
      </c>
    </row>
    <row r="8" spans="1:13" x14ac:dyDescent="0.3">
      <c r="A8" s="65" t="s">
        <v>23</v>
      </c>
      <c r="B8" s="100">
        <f>'計算用(太陽光)'!B8</f>
        <v>4894.5600000000004</v>
      </c>
      <c r="C8" s="100">
        <f>'計算用(太陽光)'!C8</f>
        <v>14053.263000000001</v>
      </c>
      <c r="D8" s="100">
        <f>'計算用(太陽光)'!D8</f>
        <v>56672.829999999994</v>
      </c>
      <c r="E8" s="100">
        <f>'計算用(太陽光)'!E8</f>
        <v>24271.940000000002</v>
      </c>
      <c r="F8" s="100">
        <f>'計算用(太陽光)'!F8</f>
        <v>5917.5789999999997</v>
      </c>
      <c r="G8" s="100">
        <f>'計算用(太陽光)'!G8</f>
        <v>26635.039999999997</v>
      </c>
      <c r="H8" s="100">
        <f>'計算用(太陽光)'!H8</f>
        <v>10341.645999999999</v>
      </c>
      <c r="I8" s="100">
        <f>'計算用(太陽光)'!I8</f>
        <v>5346.89</v>
      </c>
      <c r="J8" s="100">
        <f>'計算用(太陽光)'!J8</f>
        <v>18071.769900000003</v>
      </c>
    </row>
    <row r="9" spans="1:13" x14ac:dyDescent="0.3">
      <c r="A9" s="65" t="s">
        <v>24</v>
      </c>
      <c r="B9" s="100">
        <f>'計算用(太陽光)'!B9</f>
        <v>4588.7162484979572</v>
      </c>
      <c r="C9" s="100">
        <f>'計算用(太陽光)'!C9</f>
        <v>12644.235524114767</v>
      </c>
      <c r="D9" s="100">
        <f>'計算用(太陽光)'!D9</f>
        <v>48137.484915124347</v>
      </c>
      <c r="E9" s="100">
        <f>'計算用(太陽光)'!E9</f>
        <v>22875.210080482895</v>
      </c>
      <c r="F9" s="100">
        <f>'計算用(太陽光)'!F9</f>
        <v>5272.0180931129926</v>
      </c>
      <c r="G9" s="100">
        <f>'計算用(太陽光)'!G9</f>
        <v>22759.882084702447</v>
      </c>
      <c r="H9" s="100">
        <f>'計算用(太陽光)'!H9</f>
        <v>9237.6102493467715</v>
      </c>
      <c r="I9" s="100">
        <f>'計算用(太陽光)'!I9</f>
        <v>4675.8212145748994</v>
      </c>
      <c r="J9" s="100">
        <f>'計算用(太陽光)'!J9</f>
        <v>15583.464370914815</v>
      </c>
    </row>
    <row r="10" spans="1:13" x14ac:dyDescent="0.3">
      <c r="A10" s="65" t="s">
        <v>25</v>
      </c>
      <c r="B10" s="100">
        <f>'計算用(太陽光)'!B10</f>
        <v>4615.2512765957445</v>
      </c>
      <c r="C10" s="100">
        <f>'計算用(太陽光)'!C10</f>
        <v>11195.532764079036</v>
      </c>
      <c r="D10" s="100">
        <f>'計算用(太陽光)'!D10</f>
        <v>40635.747287234241</v>
      </c>
      <c r="E10" s="100">
        <f>'計算用(太陽光)'!E10</f>
        <v>19378.481750503019</v>
      </c>
      <c r="F10" s="100">
        <f>'計算用(太陽光)'!F10</f>
        <v>4596.9151272015652</v>
      </c>
      <c r="G10" s="100">
        <f>'計算用(太陽光)'!G10</f>
        <v>18578.398123402701</v>
      </c>
      <c r="H10" s="100">
        <f>'計算用(太陽光)'!H10</f>
        <v>7735.0783993453351</v>
      </c>
      <c r="I10" s="100">
        <f>'計算用(太陽光)'!I10</f>
        <v>3918.1612955465584</v>
      </c>
      <c r="J10" s="100">
        <f>'計算用(太陽光)'!J10</f>
        <v>13284.648879881275</v>
      </c>
    </row>
    <row r="11" spans="1:13" x14ac:dyDescent="0.3">
      <c r="A11" s="65" t="s">
        <v>26</v>
      </c>
      <c r="B11" s="100">
        <f>'計算用(太陽光)'!B11</f>
        <v>5284.8298554797275</v>
      </c>
      <c r="C11" s="100">
        <f>'計算用(太陽光)'!C11</f>
        <v>12550.708024273694</v>
      </c>
      <c r="D11" s="100">
        <f>'計算用(太陽光)'!D11</f>
        <v>42312.713254161943</v>
      </c>
      <c r="E11" s="100">
        <f>'計算用(太陽光)'!E11</f>
        <v>19007.32338028169</v>
      </c>
      <c r="F11" s="100">
        <f>'計算用(太陽光)'!F11</f>
        <v>5035.3080821917811</v>
      </c>
      <c r="G11" s="100">
        <f>'計算用(太陽光)'!G11</f>
        <v>18879.855502008035</v>
      </c>
      <c r="H11" s="100">
        <f>'計算用(太陽光)'!H11</f>
        <v>8454.9612534336393</v>
      </c>
      <c r="I11" s="100">
        <f>'計算用(太陽光)'!I11</f>
        <v>4004.7524291497975</v>
      </c>
      <c r="J11" s="100">
        <f>'計算用(太陽光)'!J11</f>
        <v>13583.791658250881</v>
      </c>
    </row>
    <row r="12" spans="1:13" x14ac:dyDescent="0.3">
      <c r="A12" s="65" t="s">
        <v>27</v>
      </c>
      <c r="B12" s="100">
        <f>'計算用(太陽光)'!B12</f>
        <v>5684.9230309112809</v>
      </c>
      <c r="C12" s="100">
        <f>'計算用(太陽光)'!C12</f>
        <v>14058.731959199378</v>
      </c>
      <c r="D12" s="100">
        <f>'計算用(太陽光)'!D12</f>
        <v>46734.81771648593</v>
      </c>
      <c r="E12" s="100">
        <f>'計算用(太陽光)'!E12</f>
        <v>21556.606659959758</v>
      </c>
      <c r="F12" s="100">
        <f>'計算用(太陽光)'!F12</f>
        <v>5759.9874363992167</v>
      </c>
      <c r="G12" s="100">
        <f>'計算用(太陽光)'!G12</f>
        <v>23011.743055859803</v>
      </c>
      <c r="H12" s="100">
        <f>'計算用(太陽光)'!H12</f>
        <v>10164.761149146734</v>
      </c>
      <c r="I12" s="100">
        <f>'計算用(太陽光)'!I12</f>
        <v>4989.7103238866403</v>
      </c>
      <c r="J12" s="100">
        <f>'計算用(太陽光)'!J12</f>
        <v>17070.940362902889</v>
      </c>
    </row>
    <row r="13" spans="1:13" x14ac:dyDescent="0.3">
      <c r="A13" s="65" t="s">
        <v>28</v>
      </c>
      <c r="B13" s="100">
        <f>'計算用(太陽光)'!B13</f>
        <v>5862.62</v>
      </c>
      <c r="C13" s="100">
        <f>'計算用(太陽光)'!C13</f>
        <v>14738.267000000002</v>
      </c>
      <c r="D13" s="100">
        <f>'計算用(太陽光)'!D13</f>
        <v>50201.429105876006</v>
      </c>
      <c r="E13" s="100">
        <f>'計算用(太陽光)'!E13</f>
        <v>22875.210080482895</v>
      </c>
      <c r="F13" s="100">
        <f>'計算用(太陽光)'!F13</f>
        <v>6222.74</v>
      </c>
      <c r="G13" s="100">
        <f>'計算用(太陽光)'!G13</f>
        <v>24456.777006206645</v>
      </c>
      <c r="H13" s="100">
        <f>'計算用(太陽光)'!H13</f>
        <v>10272.556651429446</v>
      </c>
      <c r="I13" s="100">
        <f>'計算用(太陽光)'!I13</f>
        <v>4989.7103238866403</v>
      </c>
      <c r="J13" s="100">
        <f>'計算用(太陽光)'!J13</f>
        <v>17273.427364336127</v>
      </c>
    </row>
    <row r="14" spans="1:13" x14ac:dyDescent="0.3">
      <c r="A14" s="65" t="s">
        <v>29</v>
      </c>
      <c r="B14" s="100">
        <f>'計算用(太陽光)'!B14</f>
        <v>5815.5508028904051</v>
      </c>
      <c r="C14" s="100">
        <f>'計算用(太陽光)'!C14</f>
        <v>14503.43417394682</v>
      </c>
      <c r="D14" s="100">
        <f>'計算用(太陽光)'!D14</f>
        <v>50203.437936236303</v>
      </c>
      <c r="E14" s="100">
        <f>'計算用(太陽光)'!E14</f>
        <v>22875.210080482895</v>
      </c>
      <c r="F14" s="100">
        <f>'計算用(太陽光)'!F14</f>
        <v>6222.74</v>
      </c>
      <c r="G14" s="100">
        <f>'計算用(太陽光)'!G14</f>
        <v>24456.777006206645</v>
      </c>
      <c r="H14" s="100">
        <f>'計算用(太陽光)'!H14</f>
        <v>10272.556651429446</v>
      </c>
      <c r="I14" s="100">
        <f>'計算用(太陽光)'!I14</f>
        <v>4989.7103238866403</v>
      </c>
      <c r="J14" s="100">
        <f>'計算用(太陽光)'!J14</f>
        <v>17273.427364336127</v>
      </c>
    </row>
    <row r="15" spans="1:13" x14ac:dyDescent="0.3">
      <c r="A15" s="65" t="s">
        <v>30</v>
      </c>
      <c r="B15" s="100">
        <f>'計算用(太陽光)'!B15</f>
        <v>5309.5394339622644</v>
      </c>
      <c r="C15" s="100">
        <f>'計算用(太陽光)'!C15</f>
        <v>13177.097172517664</v>
      </c>
      <c r="D15" s="100">
        <f>'計算用(太陽光)'!D15</f>
        <v>45726.831089897882</v>
      </c>
      <c r="E15" s="100">
        <f>'計算用(太陽光)'!E15</f>
        <v>20257.547364185113</v>
      </c>
      <c r="F15" s="100">
        <f>'計算用(太陽光)'!F15</f>
        <v>5558.9396673189822</v>
      </c>
      <c r="G15" s="100">
        <f>'計算用(太陽光)'!G15</f>
        <v>20907.389806498722</v>
      </c>
      <c r="H15" s="100">
        <f>'計算用(太陽光)'!H15</f>
        <v>9027.7665258946599</v>
      </c>
      <c r="I15" s="100">
        <f>'計算用(太陽光)'!I15</f>
        <v>4372.7572469635625</v>
      </c>
      <c r="J15" s="100">
        <f>'計算用(太陽光)'!J15</f>
        <v>14623.198787667821</v>
      </c>
    </row>
    <row r="16" spans="1:13" x14ac:dyDescent="0.3">
      <c r="B16" s="84"/>
      <c r="C16" s="84"/>
      <c r="D16" s="84"/>
      <c r="E16" s="84"/>
      <c r="F16" s="84"/>
      <c r="G16" s="84"/>
      <c r="H16" s="84"/>
      <c r="I16" s="84"/>
      <c r="J16" s="84"/>
      <c r="K16" s="84"/>
    </row>
    <row r="17" spans="1:30" x14ac:dyDescent="0.3">
      <c r="A17" s="23" t="s">
        <v>129</v>
      </c>
      <c r="B17" s="99">
        <f>'計算用(太陽光)'!B17</f>
        <v>168597.43031379589</v>
      </c>
      <c r="C17" s="84"/>
      <c r="D17" s="84"/>
      <c r="E17" s="84"/>
      <c r="F17" s="84"/>
      <c r="G17" s="84"/>
      <c r="H17" s="84"/>
      <c r="I17" s="84"/>
      <c r="J17" s="84"/>
      <c r="K17" s="84"/>
    </row>
    <row r="18" spans="1:30" x14ac:dyDescent="0.3">
      <c r="L18" s="98"/>
    </row>
    <row r="19" spans="1:30" x14ac:dyDescent="0.3">
      <c r="A19" s="23" t="s">
        <v>128</v>
      </c>
      <c r="B19" s="48" t="s">
        <v>139</v>
      </c>
      <c r="C19" s="65"/>
      <c r="D19" s="65"/>
      <c r="E19" s="65"/>
      <c r="F19" s="65"/>
      <c r="G19" s="65"/>
      <c r="H19" s="65"/>
      <c r="I19" s="65"/>
      <c r="J19" s="65"/>
      <c r="K19" s="65"/>
      <c r="N19" s="23" t="s">
        <v>124</v>
      </c>
    </row>
    <row r="20" spans="1:30" x14ac:dyDescent="0.3">
      <c r="A20" s="65" t="s">
        <v>80</v>
      </c>
      <c r="B20" s="80">
        <v>0.23986836497687358</v>
      </c>
      <c r="C20" s="80">
        <v>0.3025831648995419</v>
      </c>
      <c r="D20" s="80">
        <v>0.35813857198163007</v>
      </c>
      <c r="E20" s="80">
        <v>0.27682688512085951</v>
      </c>
      <c r="F20" s="80">
        <v>0.18307131224507059</v>
      </c>
      <c r="G20" s="80">
        <v>0.28910842436301309</v>
      </c>
      <c r="H20" s="80">
        <v>0.24400273695310642</v>
      </c>
      <c r="I20" s="80">
        <v>0.3255256801686276</v>
      </c>
      <c r="J20" s="80">
        <v>0.1357263888950497</v>
      </c>
      <c r="N20" s="79" t="e">
        <f>HLOOKUP('入力(風力)'!$E$13,$B$2:$J$31,ROW()-1,0)</f>
        <v>#N/A</v>
      </c>
    </row>
    <row r="21" spans="1:30" x14ac:dyDescent="0.3">
      <c r="A21" s="65" t="s">
        <v>20</v>
      </c>
      <c r="B21" s="80">
        <v>0.15170113086840942</v>
      </c>
      <c r="C21" s="80">
        <v>0.17522324942861789</v>
      </c>
      <c r="D21" s="80">
        <v>0.11043119976127018</v>
      </c>
      <c r="E21" s="80">
        <v>0.1265426787365645</v>
      </c>
      <c r="F21" s="80">
        <v>9.1461833510941878E-2</v>
      </c>
      <c r="G21" s="80">
        <v>0.16887352814974291</v>
      </c>
      <c r="H21" s="80">
        <v>0.12318829482907628</v>
      </c>
      <c r="I21" s="80">
        <v>0.20074971900693228</v>
      </c>
      <c r="J21" s="80">
        <v>7.52044766983994E-2</v>
      </c>
      <c r="N21" s="79" t="e">
        <f>HLOOKUP('入力(風力)'!$E$13,$B$2:$J$31,ROW()-1,0)</f>
        <v>#N/A</v>
      </c>
    </row>
    <row r="22" spans="1:30" x14ac:dyDescent="0.3">
      <c r="A22" s="65" t="s">
        <v>21</v>
      </c>
      <c r="B22" s="80">
        <v>0.15451822748457586</v>
      </c>
      <c r="C22" s="80">
        <v>0.11001235122445556</v>
      </c>
      <c r="D22" s="80">
        <v>0.11799995968605523</v>
      </c>
      <c r="E22" s="80">
        <v>0.11811262239804178</v>
      </c>
      <c r="F22" s="80">
        <v>5.5287256334616793E-2</v>
      </c>
      <c r="G22" s="80">
        <v>0.17457787046765211</v>
      </c>
      <c r="H22" s="80">
        <v>0.10077405327670877</v>
      </c>
      <c r="I22" s="80">
        <v>0.17612875367968761</v>
      </c>
      <c r="J22" s="80">
        <v>0.10659595871048523</v>
      </c>
      <c r="N22" s="79" t="e">
        <f>HLOOKUP('入力(風力)'!$E$13,$B$2:$J$31,ROW()-1,0)</f>
        <v>#N/A</v>
      </c>
    </row>
    <row r="23" spans="1:30" x14ac:dyDescent="0.3">
      <c r="A23" s="65" t="s">
        <v>22</v>
      </c>
      <c r="B23" s="80">
        <v>0.10963249865997093</v>
      </c>
      <c r="C23" s="80">
        <v>9.5080658464756426E-2</v>
      </c>
      <c r="D23" s="80">
        <v>0.15251755410956747</v>
      </c>
      <c r="E23" s="80">
        <v>0.13818012117597073</v>
      </c>
      <c r="F23" s="80">
        <v>8.5384683372056805E-2</v>
      </c>
      <c r="G23" s="80">
        <v>8.6982359003610649E-2</v>
      </c>
      <c r="H23" s="80">
        <v>8.0285106074890367E-2</v>
      </c>
      <c r="I23" s="80">
        <v>9.3402617178022659E-2</v>
      </c>
      <c r="J23" s="80">
        <v>4.3294375522976387E-2</v>
      </c>
      <c r="N23" s="79" t="e">
        <f>HLOOKUP('入力(風力)'!$E$13,$B$2:$J$31,ROW()-1,0)</f>
        <v>#N/A</v>
      </c>
    </row>
    <row r="24" spans="1:30" x14ac:dyDescent="0.3">
      <c r="A24" s="65" t="s">
        <v>23</v>
      </c>
      <c r="B24" s="80">
        <v>9.5494677082155505E-2</v>
      </c>
      <c r="C24" s="80">
        <v>0.10506519926388606</v>
      </c>
      <c r="D24" s="80">
        <v>5.6724677800040313E-2</v>
      </c>
      <c r="E24" s="80">
        <v>0.12307883162304419</v>
      </c>
      <c r="F24" s="80">
        <v>7.8021584841973871E-2</v>
      </c>
      <c r="G24" s="80">
        <v>0.11490307646481945</v>
      </c>
      <c r="H24" s="80">
        <v>9.0149892781904439E-2</v>
      </c>
      <c r="I24" s="80">
        <v>0.13279030563743843</v>
      </c>
      <c r="J24" s="80">
        <v>6.8231420915114721E-2</v>
      </c>
      <c r="N24" s="79" t="e">
        <f>HLOOKUP('入力(風力)'!$E$13,$B$2:$J$31,ROW()-1,0)</f>
        <v>#N/A</v>
      </c>
    </row>
    <row r="25" spans="1:30" x14ac:dyDescent="0.3">
      <c r="A25" s="65" t="s">
        <v>24</v>
      </c>
      <c r="B25" s="80">
        <v>0.12185296846031261</v>
      </c>
      <c r="C25" s="80">
        <v>0.14424159302403819</v>
      </c>
      <c r="D25" s="80">
        <v>0.17524504163377522</v>
      </c>
      <c r="E25" s="80">
        <v>0.10832433765086513</v>
      </c>
      <c r="F25" s="80">
        <v>9.3152475891533623E-2</v>
      </c>
      <c r="G25" s="80">
        <v>0.14682084800045861</v>
      </c>
      <c r="H25" s="80">
        <v>9.4014802002893069E-2</v>
      </c>
      <c r="I25" s="80">
        <v>0.16427761083519404</v>
      </c>
      <c r="J25" s="80">
        <v>5.8536547904574111E-2</v>
      </c>
      <c r="N25" s="79" t="e">
        <f>HLOOKUP('入力(風力)'!$E$13,$B$2:$J$31,ROW()-1,0)</f>
        <v>#N/A</v>
      </c>
    </row>
    <row r="26" spans="1:30" x14ac:dyDescent="0.3">
      <c r="A26" s="65" t="s">
        <v>25</v>
      </c>
      <c r="B26" s="80">
        <v>0.15172910299609199</v>
      </c>
      <c r="C26" s="80">
        <v>0.21326682964535215</v>
      </c>
      <c r="D26" s="80">
        <v>0.24642528057541258</v>
      </c>
      <c r="E26" s="80">
        <v>0.16825444084767641</v>
      </c>
      <c r="F26" s="80">
        <v>0.13621484419624899</v>
      </c>
      <c r="G26" s="80">
        <v>0.15656227651792601</v>
      </c>
      <c r="H26" s="80">
        <v>0.12842654578362911</v>
      </c>
      <c r="I26" s="80">
        <v>0.19703130529888771</v>
      </c>
      <c r="J26" s="80">
        <v>0.11496774508310469</v>
      </c>
      <c r="N26" s="79" t="e">
        <f>HLOOKUP('入力(風力)'!$E$13,$B$2:$J$31,ROW()-1,0)</f>
        <v>#N/A</v>
      </c>
    </row>
    <row r="27" spans="1:30" x14ac:dyDescent="0.3">
      <c r="A27" s="65" t="s">
        <v>26</v>
      </c>
      <c r="B27" s="80">
        <v>0.28626687382763921</v>
      </c>
      <c r="C27" s="80">
        <v>0.32078067159460688</v>
      </c>
      <c r="D27" s="80">
        <v>0.20524681253202182</v>
      </c>
      <c r="E27" s="80">
        <v>0.27890417804952716</v>
      </c>
      <c r="F27" s="80">
        <v>0.26788881902145439</v>
      </c>
      <c r="G27" s="80">
        <v>0.27373713026311469</v>
      </c>
      <c r="H27" s="80">
        <v>0.19256602178129417</v>
      </c>
      <c r="I27" s="80">
        <v>0.36740604323273973</v>
      </c>
      <c r="J27" s="80">
        <v>0.1684642306305153</v>
      </c>
      <c r="N27" s="79" t="e">
        <f>HLOOKUP('入力(風力)'!$E$13,$B$2:$J$31,ROW()-1,0)</f>
        <v>#N/A</v>
      </c>
    </row>
    <row r="28" spans="1:30" x14ac:dyDescent="0.3">
      <c r="A28" s="65" t="s">
        <v>27</v>
      </c>
      <c r="B28" s="80">
        <v>0.23317141443621209</v>
      </c>
      <c r="C28" s="80">
        <v>0.41891192719879045</v>
      </c>
      <c r="D28" s="80">
        <v>0.22098045553491738</v>
      </c>
      <c r="E28" s="80">
        <v>0.21905264117008416</v>
      </c>
      <c r="F28" s="80">
        <v>0.28110044790321348</v>
      </c>
      <c r="G28" s="80">
        <v>0.30773288374558888</v>
      </c>
      <c r="H28" s="80">
        <v>0.20479461785190478</v>
      </c>
      <c r="I28" s="80">
        <v>0.3339563062966614</v>
      </c>
      <c r="J28" s="80">
        <v>0.21076653239199297</v>
      </c>
      <c r="N28" s="79" t="e">
        <f>HLOOKUP('入力(風力)'!$E$13,$B$2:$J$31,ROW()-1,0)</f>
        <v>#N/A</v>
      </c>
    </row>
    <row r="29" spans="1:30" x14ac:dyDescent="0.3">
      <c r="A29" s="65" t="s">
        <v>28</v>
      </c>
      <c r="B29" s="80">
        <v>0.16453839559625227</v>
      </c>
      <c r="C29" s="80">
        <v>0.41250716696177958</v>
      </c>
      <c r="D29" s="80">
        <v>0.23107357567712838</v>
      </c>
      <c r="E29" s="80">
        <v>0.33099395901787804</v>
      </c>
      <c r="F29" s="80">
        <v>0.24558961867437815</v>
      </c>
      <c r="G29" s="80">
        <v>0.35315146475120968</v>
      </c>
      <c r="H29" s="80">
        <v>0.25012573437094304</v>
      </c>
      <c r="I29" s="80">
        <v>0.44460488167034617</v>
      </c>
      <c r="J29" s="80">
        <v>0.18936752851776328</v>
      </c>
      <c r="N29" s="79" t="e">
        <f>HLOOKUP('入力(風力)'!$E$13,$B$2:$J$31,ROW()-1,0)</f>
        <v>#N/A</v>
      </c>
    </row>
    <row r="30" spans="1:30" x14ac:dyDescent="0.3">
      <c r="A30" s="65" t="s">
        <v>29</v>
      </c>
      <c r="B30" s="80">
        <v>0.23103872951460272</v>
      </c>
      <c r="C30" s="80">
        <v>0.54088676245374034</v>
      </c>
      <c r="D30" s="80">
        <v>0.26393800645182258</v>
      </c>
      <c r="E30" s="80">
        <v>0.43245812208890039</v>
      </c>
      <c r="F30" s="80">
        <v>0.26670081584254979</v>
      </c>
      <c r="G30" s="80">
        <v>0.3719455625999204</v>
      </c>
      <c r="H30" s="80">
        <v>0.25300030720454453</v>
      </c>
      <c r="I30" s="80">
        <v>0.471822417165842</v>
      </c>
      <c r="J30" s="80">
        <v>0.22268788234801301</v>
      </c>
      <c r="N30" s="79" t="e">
        <f>HLOOKUP('入力(風力)'!$E$13,$B$2:$J$31,ROW()-1,0)</f>
        <v>#N/A</v>
      </c>
      <c r="Q30" s="23" t="s">
        <v>126</v>
      </c>
    </row>
    <row r="31" spans="1:30" x14ac:dyDescent="0.3">
      <c r="A31" s="65" t="s">
        <v>30</v>
      </c>
      <c r="B31" s="80">
        <v>0.22952254468707958</v>
      </c>
      <c r="C31" s="80">
        <v>0.34552624170384211</v>
      </c>
      <c r="D31" s="80">
        <v>0.31491058921927134</v>
      </c>
      <c r="E31" s="80">
        <v>0.41923296794080167</v>
      </c>
      <c r="F31" s="80">
        <v>0.24051275748325929</v>
      </c>
      <c r="G31" s="80">
        <v>0.30909465671777397</v>
      </c>
      <c r="H31" s="80">
        <v>0.24795264048275045</v>
      </c>
      <c r="I31" s="80">
        <v>0.44779648224830726</v>
      </c>
      <c r="J31" s="80">
        <v>0.22555357068845158</v>
      </c>
      <c r="N31" s="79" t="e">
        <f>HLOOKUP('入力(風力)'!$E$13,$B$2:$J$31,ROW()-1,0)</f>
        <v>#N/A</v>
      </c>
      <c r="Z31" s="65" t="s">
        <v>125</v>
      </c>
    </row>
    <row r="32" spans="1:30" x14ac:dyDescent="0.3">
      <c r="A32" s="65"/>
      <c r="B32" s="65"/>
      <c r="C32" s="65"/>
      <c r="D32" s="65"/>
      <c r="E32" s="65"/>
      <c r="F32" s="65"/>
      <c r="G32" s="65"/>
      <c r="H32" s="65"/>
      <c r="I32" s="65"/>
      <c r="J32" s="65"/>
      <c r="N32" s="23" t="s">
        <v>138</v>
      </c>
      <c r="Q32" s="65"/>
      <c r="R32" s="47" t="s">
        <v>108</v>
      </c>
      <c r="S32" s="47" t="s">
        <v>107</v>
      </c>
      <c r="T32" s="47" t="s">
        <v>106</v>
      </c>
      <c r="U32" s="47" t="s">
        <v>105</v>
      </c>
      <c r="V32" s="47" t="s">
        <v>104</v>
      </c>
      <c r="W32" s="47" t="s">
        <v>103</v>
      </c>
      <c r="X32" s="47" t="s">
        <v>102</v>
      </c>
      <c r="Y32" s="47" t="s">
        <v>101</v>
      </c>
      <c r="Z32" s="47" t="s">
        <v>100</v>
      </c>
      <c r="AD32" s="23" t="s">
        <v>124</v>
      </c>
    </row>
    <row r="33" spans="1:30" x14ac:dyDescent="0.3">
      <c r="A33" s="65"/>
      <c r="B33" s="48" t="s">
        <v>123</v>
      </c>
      <c r="C33" s="65"/>
      <c r="D33" s="65"/>
      <c r="E33" s="65"/>
      <c r="F33" s="65"/>
      <c r="G33" s="65"/>
      <c r="H33" s="65"/>
      <c r="I33" s="65"/>
      <c r="J33" s="65"/>
      <c r="K33" s="72" t="s">
        <v>118</v>
      </c>
      <c r="L33" s="72" t="s">
        <v>122</v>
      </c>
      <c r="N33" s="72" t="s">
        <v>118</v>
      </c>
      <c r="Q33" s="65"/>
      <c r="R33" s="48" t="s">
        <v>123</v>
      </c>
      <c r="S33" s="65"/>
      <c r="T33" s="65"/>
      <c r="U33" s="65"/>
      <c r="V33" s="65"/>
      <c r="W33" s="65"/>
      <c r="X33" s="65"/>
      <c r="Y33" s="65"/>
      <c r="Z33" s="65"/>
      <c r="AA33" s="72" t="s">
        <v>118</v>
      </c>
      <c r="AB33" s="72" t="s">
        <v>122</v>
      </c>
      <c r="AD33" s="72" t="s">
        <v>118</v>
      </c>
    </row>
    <row r="34" spans="1:30" x14ac:dyDescent="0.3">
      <c r="A34" s="65" t="s">
        <v>80</v>
      </c>
      <c r="B34" s="78">
        <f>IF('入力(風力)'!$E$13=B$2,B20*'入力(風力)'!$E$15/1000,0)</f>
        <v>0</v>
      </c>
      <c r="C34" s="78">
        <f>IF('入力(風力)'!$E$13=C$2,C20*'入力(風力)'!$E$15/1000,0)</f>
        <v>0</v>
      </c>
      <c r="D34" s="78">
        <f>IF('入力(風力)'!$E$13=D$2,D20*'入力(風力)'!$E$15/1000,0)</f>
        <v>0</v>
      </c>
      <c r="E34" s="78">
        <f>IF('入力(風力)'!$E$13=E$2,E20*'入力(風力)'!$E$15/1000,0)</f>
        <v>0</v>
      </c>
      <c r="F34" s="78">
        <f>IF('入力(風力)'!$E$13=F$2,F20*'入力(風力)'!$E$15/1000,0)</f>
        <v>0</v>
      </c>
      <c r="G34" s="78">
        <f>IF('入力(風力)'!$E$13=G$2,G20*'入力(風力)'!$E$15/1000,0)</f>
        <v>0</v>
      </c>
      <c r="H34" s="78">
        <f>IF('入力(風力)'!$E$13=H$2,H20*'入力(風力)'!$E$15/1000,0)</f>
        <v>0</v>
      </c>
      <c r="I34" s="78">
        <f>IF('入力(風力)'!$E$13=I$2,I20*'入力(風力)'!$E$15/1000,0)</f>
        <v>0</v>
      </c>
      <c r="J34" s="77">
        <f>IF('入力(風力)'!$E$13=J$2,J20*'入力(風力)'!$E$15/1000,0)</f>
        <v>0</v>
      </c>
      <c r="K34" s="76">
        <f t="shared" ref="K34:K45" si="0">SUM(B34:J34)</f>
        <v>0</v>
      </c>
      <c r="L34" s="75">
        <f t="shared" ref="L34:L45" si="1">MIN($K$34:$K$45)</f>
        <v>0</v>
      </c>
      <c r="N34" s="74">
        <f t="shared" ref="N34:N45" si="2">K34*1000</f>
        <v>0</v>
      </c>
      <c r="Q34" s="65" t="s">
        <v>80</v>
      </c>
      <c r="R34" s="97">
        <f>IF('入力(風力)'!$E$13=B$2,B20*'入力(風力)'!$E$23/1000,0)</f>
        <v>0</v>
      </c>
      <c r="S34" s="97">
        <f>IF('入力(風力)'!$E$13=C$2,C20*'入力(風力)'!$E$23/1000,0)</f>
        <v>0</v>
      </c>
      <c r="T34" s="97">
        <f>IF('入力(風力)'!$E$13=D$2,D20*'入力(風力)'!$E$23/1000,0)</f>
        <v>0</v>
      </c>
      <c r="U34" s="97">
        <f>IF('入力(風力)'!$E$13=E$2,E20*'入力(風力)'!$E$23/1000,0)</f>
        <v>0</v>
      </c>
      <c r="V34" s="97">
        <f>IF('入力(風力)'!$E$13=F$2,F20*'入力(風力)'!$E$23/1000,0)</f>
        <v>0</v>
      </c>
      <c r="W34" s="97">
        <f>IF('入力(風力)'!$E$13=G$2,G20*'入力(風力)'!$E$23/1000,0)</f>
        <v>0</v>
      </c>
      <c r="X34" s="97">
        <f>IF('入力(風力)'!$E$13=H$2,H20*'入力(風力)'!$E$23/1000,0)</f>
        <v>0</v>
      </c>
      <c r="Y34" s="97">
        <f>IF('入力(風力)'!$E$13=I$2,I20*'入力(風力)'!$E$23/1000,0)</f>
        <v>0</v>
      </c>
      <c r="Z34" s="96">
        <f>IF('入力(風力)'!$E$13=J$2,J20*'入力(風力)'!$E$23/1000,0)</f>
        <v>0</v>
      </c>
      <c r="AA34" s="95">
        <f t="shared" ref="AA34:AA45" si="3">SUM(R34:Z34)</f>
        <v>0</v>
      </c>
      <c r="AB34" s="94">
        <f t="shared" ref="AB34:AB45" si="4">MIN($AA$34:$AA$45)</f>
        <v>0</v>
      </c>
      <c r="AD34" s="74">
        <f t="shared" ref="AD34:AD45" si="5">AA34*1000</f>
        <v>0</v>
      </c>
    </row>
    <row r="35" spans="1:30" x14ac:dyDescent="0.3">
      <c r="A35" s="65" t="s">
        <v>20</v>
      </c>
      <c r="B35" s="78">
        <f>IF('入力(風力)'!$E$13=B$2,B21*'入力(風力)'!$E$15/1000,0)</f>
        <v>0</v>
      </c>
      <c r="C35" s="78">
        <f>IF('入力(風力)'!$E$13=C$2,C21*'入力(風力)'!$E$15/1000,0)</f>
        <v>0</v>
      </c>
      <c r="D35" s="78">
        <f>IF('入力(風力)'!$E$13=D$2,D21*'入力(風力)'!$E$15/1000,0)</f>
        <v>0</v>
      </c>
      <c r="E35" s="78">
        <f>IF('入力(風力)'!$E$13=E$2,E21*'入力(風力)'!$E$15/1000,0)</f>
        <v>0</v>
      </c>
      <c r="F35" s="78">
        <f>IF('入力(風力)'!$E$13=F$2,F21*'入力(風力)'!$E$15/1000,0)</f>
        <v>0</v>
      </c>
      <c r="G35" s="78">
        <f>IF('入力(風力)'!$E$13=G$2,G21*'入力(風力)'!$E$15/1000,0)</f>
        <v>0</v>
      </c>
      <c r="H35" s="78">
        <f>IF('入力(風力)'!$E$13=H$2,H21*'入力(風力)'!$E$15/1000,0)</f>
        <v>0</v>
      </c>
      <c r="I35" s="78">
        <f>IF('入力(風力)'!$E$13=I$2,I21*'入力(風力)'!$E$15/1000,0)</f>
        <v>0</v>
      </c>
      <c r="J35" s="77">
        <f>IF('入力(風力)'!$E$13=J$2,J21*'入力(風力)'!$E$15/1000,0)</f>
        <v>0</v>
      </c>
      <c r="K35" s="76">
        <f t="shared" si="0"/>
        <v>0</v>
      </c>
      <c r="L35" s="75">
        <f t="shared" si="1"/>
        <v>0</v>
      </c>
      <c r="N35" s="74">
        <f t="shared" si="2"/>
        <v>0</v>
      </c>
      <c r="Q35" s="65" t="s">
        <v>20</v>
      </c>
      <c r="R35" s="97">
        <f>IF('入力(風力)'!$E$13=B$2,B21*'入力(風力)'!$F$23/1000,0)</f>
        <v>0</v>
      </c>
      <c r="S35" s="97">
        <f>IF('入力(風力)'!$E$13=C$2,C21*'入力(風力)'!$F$23/1000,0)</f>
        <v>0</v>
      </c>
      <c r="T35" s="97">
        <f>IF('入力(風力)'!$E$13=D$2,D21*'入力(風力)'!$F$23/1000,0)</f>
        <v>0</v>
      </c>
      <c r="U35" s="97">
        <f>IF('入力(風力)'!$E$13=E$2,E21*'入力(風力)'!$F$23/1000,0)</f>
        <v>0</v>
      </c>
      <c r="V35" s="97">
        <f>IF('入力(風力)'!$E$13=F$2,F21*'入力(風力)'!$F$23/1000,0)</f>
        <v>0</v>
      </c>
      <c r="W35" s="97">
        <f>IF('入力(風力)'!$E$13=G$2,G21*'入力(風力)'!$F$23/1000,0)</f>
        <v>0</v>
      </c>
      <c r="X35" s="97">
        <f>IF('入力(風力)'!$E$13=H$2,H21*'入力(風力)'!$F$23/1000,0)</f>
        <v>0</v>
      </c>
      <c r="Y35" s="97">
        <f>IF('入力(風力)'!$E$13=I$2,I21*'入力(風力)'!$F$23/1000,0)</f>
        <v>0</v>
      </c>
      <c r="Z35" s="96">
        <f>IF('入力(風力)'!$E$13=J$2,J21*'入力(風力)'!$F$23/1000,0)</f>
        <v>0</v>
      </c>
      <c r="AA35" s="95">
        <f t="shared" si="3"/>
        <v>0</v>
      </c>
      <c r="AB35" s="94">
        <f t="shared" si="4"/>
        <v>0</v>
      </c>
      <c r="AD35" s="74">
        <f t="shared" si="5"/>
        <v>0</v>
      </c>
    </row>
    <row r="36" spans="1:30" x14ac:dyDescent="0.3">
      <c r="A36" s="65" t="s">
        <v>21</v>
      </c>
      <c r="B36" s="78">
        <f>IF('入力(風力)'!$E$13=B$2,B22*'入力(風力)'!$E$15/1000,0)</f>
        <v>0</v>
      </c>
      <c r="C36" s="78">
        <f>IF('入力(風力)'!$E$13=C$2,C22*'入力(風力)'!$E$15/1000,0)</f>
        <v>0</v>
      </c>
      <c r="D36" s="78">
        <f>IF('入力(風力)'!$E$13=D$2,D22*'入力(風力)'!$E$15/1000,0)</f>
        <v>0</v>
      </c>
      <c r="E36" s="78">
        <f>IF('入力(風力)'!$E$13=E$2,E22*'入力(風力)'!$E$15/1000,0)</f>
        <v>0</v>
      </c>
      <c r="F36" s="78">
        <f>IF('入力(風力)'!$E$13=F$2,F22*'入力(風力)'!$E$15/1000,0)</f>
        <v>0</v>
      </c>
      <c r="G36" s="78">
        <f>IF('入力(風力)'!$E$13=G$2,G22*'入力(風力)'!$E$15/1000,0)</f>
        <v>0</v>
      </c>
      <c r="H36" s="78">
        <f>IF('入力(風力)'!$E$13=H$2,H22*'入力(風力)'!$E$15/1000,0)</f>
        <v>0</v>
      </c>
      <c r="I36" s="78">
        <f>IF('入力(風力)'!$E$13=I$2,I22*'入力(風力)'!$E$15/1000,0)</f>
        <v>0</v>
      </c>
      <c r="J36" s="77">
        <f>IF('入力(風力)'!$E$13=J$2,J22*'入力(風力)'!$E$15/1000,0)</f>
        <v>0</v>
      </c>
      <c r="K36" s="76">
        <f t="shared" si="0"/>
        <v>0</v>
      </c>
      <c r="L36" s="75">
        <f t="shared" si="1"/>
        <v>0</v>
      </c>
      <c r="N36" s="74">
        <f t="shared" si="2"/>
        <v>0</v>
      </c>
      <c r="Q36" s="65" t="s">
        <v>21</v>
      </c>
      <c r="R36" s="97">
        <f>IF('入力(風力)'!$E$13=B$2,B22*'入力(風力)'!$G$23/1000,0)</f>
        <v>0</v>
      </c>
      <c r="S36" s="97">
        <f>IF('入力(風力)'!$E$13=C$2,C22*'入力(風力)'!$G$23/1000,0)</f>
        <v>0</v>
      </c>
      <c r="T36" s="97">
        <f>IF('入力(風力)'!$E$13=D$2,D22*'入力(風力)'!$G$23/1000,0)</f>
        <v>0</v>
      </c>
      <c r="U36" s="97">
        <f>IF('入力(風力)'!$E$13=E$2,E22*'入力(風力)'!$G$23/1000,0)</f>
        <v>0</v>
      </c>
      <c r="V36" s="97">
        <f>IF('入力(風力)'!$E$13=F$2,F22*'入力(風力)'!$G$23/1000,0)</f>
        <v>0</v>
      </c>
      <c r="W36" s="97">
        <f>IF('入力(風力)'!$E$13=G$2,G22*'入力(風力)'!$G$23/1000,0)</f>
        <v>0</v>
      </c>
      <c r="X36" s="97">
        <f>IF('入力(風力)'!$E$13=H$2,H22*'入力(風力)'!$G$23/1000,0)</f>
        <v>0</v>
      </c>
      <c r="Y36" s="97">
        <f>IF('入力(風力)'!$E$13=I$2,I22*'入力(風力)'!$G$23/1000,0)</f>
        <v>0</v>
      </c>
      <c r="Z36" s="96">
        <f>IF('入力(風力)'!$E$13=J$2,J22*'入力(風力)'!$G$23/1000,0)</f>
        <v>0</v>
      </c>
      <c r="AA36" s="95">
        <f t="shared" si="3"/>
        <v>0</v>
      </c>
      <c r="AB36" s="94">
        <f t="shared" si="4"/>
        <v>0</v>
      </c>
      <c r="AD36" s="74">
        <f t="shared" si="5"/>
        <v>0</v>
      </c>
    </row>
    <row r="37" spans="1:30" x14ac:dyDescent="0.3">
      <c r="A37" s="65" t="s">
        <v>22</v>
      </c>
      <c r="B37" s="78">
        <f>IF('入力(風力)'!$E$13=B$2,B23*'入力(風力)'!$E$15/1000,0)</f>
        <v>0</v>
      </c>
      <c r="C37" s="78">
        <f>IF('入力(風力)'!$E$13=C$2,C23*'入力(風力)'!$E$15/1000,0)</f>
        <v>0</v>
      </c>
      <c r="D37" s="78">
        <f>IF('入力(風力)'!$E$13=D$2,D23*'入力(風力)'!$E$15/1000,0)</f>
        <v>0</v>
      </c>
      <c r="E37" s="78">
        <f>IF('入力(風力)'!$E$13=E$2,E23*'入力(風力)'!$E$15/1000,0)</f>
        <v>0</v>
      </c>
      <c r="F37" s="78">
        <f>IF('入力(風力)'!$E$13=F$2,F23*'入力(風力)'!$E$15/1000,0)</f>
        <v>0</v>
      </c>
      <c r="G37" s="78">
        <f>IF('入力(風力)'!$E$13=G$2,G23*'入力(風力)'!$E$15/1000,0)</f>
        <v>0</v>
      </c>
      <c r="H37" s="78">
        <f>IF('入力(風力)'!$E$13=H$2,H23*'入力(風力)'!$E$15/1000,0)</f>
        <v>0</v>
      </c>
      <c r="I37" s="78">
        <f>IF('入力(風力)'!$E$13=I$2,I23*'入力(風力)'!$E$15/1000,0)</f>
        <v>0</v>
      </c>
      <c r="J37" s="77">
        <f>IF('入力(風力)'!$E$13=J$2,J23*'入力(風力)'!$E$15/1000,0)</f>
        <v>0</v>
      </c>
      <c r="K37" s="76">
        <f t="shared" si="0"/>
        <v>0</v>
      </c>
      <c r="L37" s="75">
        <f t="shared" si="1"/>
        <v>0</v>
      </c>
      <c r="N37" s="74">
        <f t="shared" si="2"/>
        <v>0</v>
      </c>
      <c r="Q37" s="65" t="s">
        <v>22</v>
      </c>
      <c r="R37" s="97">
        <f>IF('入力(風力)'!$E$13=B$2,B23*'入力(風力)'!$H$23/1000,0)</f>
        <v>0</v>
      </c>
      <c r="S37" s="97">
        <f>IF('入力(風力)'!$E$13=C$2,C23*'入力(風力)'!$H$23/1000,0)</f>
        <v>0</v>
      </c>
      <c r="T37" s="97">
        <f>IF('入力(風力)'!$E$13=D$2,D23*'入力(風力)'!$H$23/1000,0)</f>
        <v>0</v>
      </c>
      <c r="U37" s="97">
        <f>IF('入力(風力)'!$E$13=E$2,E23*'入力(風力)'!$H$23/1000,0)</f>
        <v>0</v>
      </c>
      <c r="V37" s="97">
        <f>IF('入力(風力)'!$E$13=F$2,F23*'入力(風力)'!$H$23/1000,0)</f>
        <v>0</v>
      </c>
      <c r="W37" s="97">
        <f>IF('入力(風力)'!$E$13=G$2,G23*'入力(風力)'!$H$23/1000,0)</f>
        <v>0</v>
      </c>
      <c r="X37" s="97">
        <f>IF('入力(風力)'!$E$13=H$2,H23*'入力(風力)'!$H$23/1000,0)</f>
        <v>0</v>
      </c>
      <c r="Y37" s="97">
        <f>IF('入力(風力)'!$E$13=I$2,I23*'入力(風力)'!$H$23/1000,0)</f>
        <v>0</v>
      </c>
      <c r="Z37" s="96">
        <f>IF('入力(風力)'!$E$13=J$2,J23*'入力(風力)'!$H$23/1000,0)</f>
        <v>0</v>
      </c>
      <c r="AA37" s="95">
        <f t="shared" si="3"/>
        <v>0</v>
      </c>
      <c r="AB37" s="94">
        <f t="shared" si="4"/>
        <v>0</v>
      </c>
      <c r="AD37" s="74">
        <f t="shared" si="5"/>
        <v>0</v>
      </c>
    </row>
    <row r="38" spans="1:30" x14ac:dyDescent="0.3">
      <c r="A38" s="65" t="s">
        <v>23</v>
      </c>
      <c r="B38" s="78">
        <f>IF('入力(風力)'!$E$13=B$2,B24*'入力(風力)'!$E$15/1000,0)</f>
        <v>0</v>
      </c>
      <c r="C38" s="78">
        <f>IF('入力(風力)'!$E$13=C$2,C24*'入力(風力)'!$E$15/1000,0)</f>
        <v>0</v>
      </c>
      <c r="D38" s="78">
        <f>IF('入力(風力)'!$E$13=D$2,D24*'入力(風力)'!$E$15/1000,0)</f>
        <v>0</v>
      </c>
      <c r="E38" s="78">
        <f>IF('入力(風力)'!$E$13=E$2,E24*'入力(風力)'!$E$15/1000,0)</f>
        <v>0</v>
      </c>
      <c r="F38" s="78">
        <f>IF('入力(風力)'!$E$13=F$2,F24*'入力(風力)'!$E$15/1000,0)</f>
        <v>0</v>
      </c>
      <c r="G38" s="78">
        <f>IF('入力(風力)'!$E$13=G$2,G24*'入力(風力)'!$E$15/1000,0)</f>
        <v>0</v>
      </c>
      <c r="H38" s="78">
        <f>IF('入力(風力)'!$E$13=H$2,H24*'入力(風力)'!$E$15/1000,0)</f>
        <v>0</v>
      </c>
      <c r="I38" s="78">
        <f>IF('入力(風力)'!$E$13=I$2,I24*'入力(風力)'!$E$15/1000,0)</f>
        <v>0</v>
      </c>
      <c r="J38" s="77">
        <f>IF('入力(風力)'!$E$13=J$2,J24*'入力(風力)'!$E$15/1000,0)</f>
        <v>0</v>
      </c>
      <c r="K38" s="76">
        <f t="shared" si="0"/>
        <v>0</v>
      </c>
      <c r="L38" s="75">
        <f t="shared" si="1"/>
        <v>0</v>
      </c>
      <c r="N38" s="74">
        <f t="shared" si="2"/>
        <v>0</v>
      </c>
      <c r="Q38" s="65" t="s">
        <v>23</v>
      </c>
      <c r="R38" s="97">
        <f>IF('入力(風力)'!$E$13=B$2,B24*'入力(風力)'!$I$23/1000,0)</f>
        <v>0</v>
      </c>
      <c r="S38" s="97">
        <f>IF('入力(風力)'!$E$13=C$2,C24*'入力(風力)'!$I$23/1000,0)</f>
        <v>0</v>
      </c>
      <c r="T38" s="97">
        <f>IF('入力(風力)'!$E$13=D$2,D24*'入力(風力)'!$I$23/1000,0)</f>
        <v>0</v>
      </c>
      <c r="U38" s="97">
        <f>IF('入力(風力)'!$E$13=E$2,E24*'入力(風力)'!$I$23/1000,0)</f>
        <v>0</v>
      </c>
      <c r="V38" s="97">
        <f>IF('入力(風力)'!$E$13=F$2,F24*'入力(風力)'!$I$23/1000,0)</f>
        <v>0</v>
      </c>
      <c r="W38" s="97">
        <f>IF('入力(風力)'!$E$13=G$2,G24*'入力(風力)'!$I$23/1000,0)</f>
        <v>0</v>
      </c>
      <c r="X38" s="97">
        <f>IF('入力(風力)'!$E$13=H$2,H24*'入力(風力)'!$I$23/1000,0)</f>
        <v>0</v>
      </c>
      <c r="Y38" s="97">
        <f>IF('入力(風力)'!$E$13=I$2,I24*'入力(風力)'!$I$23/1000,0)</f>
        <v>0</v>
      </c>
      <c r="Z38" s="96">
        <f>IF('入力(風力)'!$E$13=J$2,J24*'入力(風力)'!$I$23/1000,0)</f>
        <v>0</v>
      </c>
      <c r="AA38" s="95">
        <f t="shared" si="3"/>
        <v>0</v>
      </c>
      <c r="AB38" s="94">
        <f t="shared" si="4"/>
        <v>0</v>
      </c>
      <c r="AD38" s="74">
        <f t="shared" si="5"/>
        <v>0</v>
      </c>
    </row>
    <row r="39" spans="1:30" x14ac:dyDescent="0.3">
      <c r="A39" s="65" t="s">
        <v>24</v>
      </c>
      <c r="B39" s="78">
        <f>IF('入力(風力)'!$E$13=B$2,B25*'入力(風力)'!$E$15/1000,0)</f>
        <v>0</v>
      </c>
      <c r="C39" s="78">
        <f>IF('入力(風力)'!$E$13=C$2,C25*'入力(風力)'!$E$15/1000,0)</f>
        <v>0</v>
      </c>
      <c r="D39" s="78">
        <f>IF('入力(風力)'!$E$13=D$2,D25*'入力(風力)'!$E$15/1000,0)</f>
        <v>0</v>
      </c>
      <c r="E39" s="78">
        <f>IF('入力(風力)'!$E$13=E$2,E25*'入力(風力)'!$E$15/1000,0)</f>
        <v>0</v>
      </c>
      <c r="F39" s="78">
        <f>IF('入力(風力)'!$E$13=F$2,F25*'入力(風力)'!$E$15/1000,0)</f>
        <v>0</v>
      </c>
      <c r="G39" s="78">
        <f>IF('入力(風力)'!$E$13=G$2,G25*'入力(風力)'!$E$15/1000,0)</f>
        <v>0</v>
      </c>
      <c r="H39" s="78">
        <f>IF('入力(風力)'!$E$13=H$2,H25*'入力(風力)'!$E$15/1000,0)</f>
        <v>0</v>
      </c>
      <c r="I39" s="78">
        <f>IF('入力(風力)'!$E$13=I$2,I25*'入力(風力)'!$E$15/1000,0)</f>
        <v>0</v>
      </c>
      <c r="J39" s="77">
        <f>IF('入力(風力)'!$E$13=J$2,J25*'入力(風力)'!$E$15/1000,0)</f>
        <v>0</v>
      </c>
      <c r="K39" s="76">
        <f t="shared" si="0"/>
        <v>0</v>
      </c>
      <c r="L39" s="75">
        <f t="shared" si="1"/>
        <v>0</v>
      </c>
      <c r="N39" s="74">
        <f t="shared" si="2"/>
        <v>0</v>
      </c>
      <c r="Q39" s="65" t="s">
        <v>24</v>
      </c>
      <c r="R39" s="97">
        <f>IF('入力(風力)'!$E$13=B$2,B25*'入力(風力)'!$J$23/1000,0)</f>
        <v>0</v>
      </c>
      <c r="S39" s="97">
        <f>IF('入力(風力)'!$E$13=C$2,C25*'入力(風力)'!$J$23/1000,0)</f>
        <v>0</v>
      </c>
      <c r="T39" s="97">
        <f>IF('入力(風力)'!$E$13=D$2,D25*'入力(風力)'!$J$23/1000,0)</f>
        <v>0</v>
      </c>
      <c r="U39" s="97">
        <f>IF('入力(風力)'!$E$13=E$2,E25*'入力(風力)'!$J$23/1000,0)</f>
        <v>0</v>
      </c>
      <c r="V39" s="97">
        <f>IF('入力(風力)'!$E$13=F$2,F25*'入力(風力)'!$J$23/1000,0)</f>
        <v>0</v>
      </c>
      <c r="W39" s="97">
        <f>IF('入力(風力)'!$E$13=G$2,G25*'入力(風力)'!$J$23/1000,0)</f>
        <v>0</v>
      </c>
      <c r="X39" s="97">
        <f>IF('入力(風力)'!$E$13=H$2,H25*'入力(風力)'!$J$23/1000,0)</f>
        <v>0</v>
      </c>
      <c r="Y39" s="97">
        <f>IF('入力(風力)'!$E$13=I$2,I25*'入力(風力)'!$J$23/1000,0)</f>
        <v>0</v>
      </c>
      <c r="Z39" s="96">
        <f>IF('入力(風力)'!$E$13=J$2,J25*'入力(風力)'!$J$23/1000,0)</f>
        <v>0</v>
      </c>
      <c r="AA39" s="95">
        <f t="shared" si="3"/>
        <v>0</v>
      </c>
      <c r="AB39" s="94">
        <f t="shared" si="4"/>
        <v>0</v>
      </c>
      <c r="AD39" s="74">
        <f t="shared" si="5"/>
        <v>0</v>
      </c>
    </row>
    <row r="40" spans="1:30" x14ac:dyDescent="0.3">
      <c r="A40" s="65" t="s">
        <v>25</v>
      </c>
      <c r="B40" s="78">
        <f>IF('入力(風力)'!$E$13=B$2,B26*'入力(風力)'!$E$15/1000,0)</f>
        <v>0</v>
      </c>
      <c r="C40" s="78">
        <f>IF('入力(風力)'!$E$13=C$2,C26*'入力(風力)'!$E$15/1000,0)</f>
        <v>0</v>
      </c>
      <c r="D40" s="78">
        <f>IF('入力(風力)'!$E$13=D$2,D26*'入力(風力)'!$E$15/1000,0)</f>
        <v>0</v>
      </c>
      <c r="E40" s="78">
        <f>IF('入力(風力)'!$E$13=E$2,E26*'入力(風力)'!$E$15/1000,0)</f>
        <v>0</v>
      </c>
      <c r="F40" s="78">
        <f>IF('入力(風力)'!$E$13=F$2,F26*'入力(風力)'!$E$15/1000,0)</f>
        <v>0</v>
      </c>
      <c r="G40" s="78">
        <f>IF('入力(風力)'!$E$13=G$2,G26*'入力(風力)'!$E$15/1000,0)</f>
        <v>0</v>
      </c>
      <c r="H40" s="78">
        <f>IF('入力(風力)'!$E$13=H$2,H26*'入力(風力)'!$E$15/1000,0)</f>
        <v>0</v>
      </c>
      <c r="I40" s="78">
        <f>IF('入力(風力)'!$E$13=I$2,I26*'入力(風力)'!$E$15/1000,0)</f>
        <v>0</v>
      </c>
      <c r="J40" s="77">
        <f>IF('入力(風力)'!$E$13=J$2,J26*'入力(風力)'!$E$15/1000,0)</f>
        <v>0</v>
      </c>
      <c r="K40" s="76">
        <f t="shared" si="0"/>
        <v>0</v>
      </c>
      <c r="L40" s="75">
        <f t="shared" si="1"/>
        <v>0</v>
      </c>
      <c r="N40" s="74">
        <f t="shared" si="2"/>
        <v>0</v>
      </c>
      <c r="Q40" s="65" t="s">
        <v>25</v>
      </c>
      <c r="R40" s="97">
        <f>IF('入力(風力)'!$E$13=B$2,B26*'入力(風力)'!$K$23/1000,0)</f>
        <v>0</v>
      </c>
      <c r="S40" s="97">
        <f>IF('入力(風力)'!$E$13=C$2,C26*'入力(風力)'!$K$23/1000,0)</f>
        <v>0</v>
      </c>
      <c r="T40" s="97">
        <f>IF('入力(風力)'!$E$13=D$2,D26*'入力(風力)'!$K$23/1000,0)</f>
        <v>0</v>
      </c>
      <c r="U40" s="97">
        <f>IF('入力(風力)'!$E$13=E$2,E26*'入力(風力)'!$K$23/1000,0)</f>
        <v>0</v>
      </c>
      <c r="V40" s="97">
        <f>IF('入力(風力)'!$E$13=F$2,F26*'入力(風力)'!$K$23/1000,0)</f>
        <v>0</v>
      </c>
      <c r="W40" s="97">
        <f>IF('入力(風力)'!$E$13=G$2,G26*'入力(風力)'!$K$23/1000,0)</f>
        <v>0</v>
      </c>
      <c r="X40" s="97">
        <f>IF('入力(風力)'!$E$13=H$2,H26*'入力(風力)'!$K$23/1000,0)</f>
        <v>0</v>
      </c>
      <c r="Y40" s="97">
        <f>IF('入力(風力)'!$E$13=I$2,I26*'入力(風力)'!$K$23/1000,0)</f>
        <v>0</v>
      </c>
      <c r="Z40" s="96">
        <f>IF('入力(風力)'!$E$13=J$2,J26*'入力(風力)'!$K$23/1000,0)</f>
        <v>0</v>
      </c>
      <c r="AA40" s="95">
        <f t="shared" si="3"/>
        <v>0</v>
      </c>
      <c r="AB40" s="94">
        <f t="shared" si="4"/>
        <v>0</v>
      </c>
      <c r="AD40" s="74">
        <f t="shared" si="5"/>
        <v>0</v>
      </c>
    </row>
    <row r="41" spans="1:30" x14ac:dyDescent="0.3">
      <c r="A41" s="65" t="s">
        <v>26</v>
      </c>
      <c r="B41" s="78">
        <f>IF('入力(風力)'!$E$13=B$2,B27*'入力(風力)'!$E$15/1000,0)</f>
        <v>0</v>
      </c>
      <c r="C41" s="78">
        <f>IF('入力(風力)'!$E$13=C$2,C27*'入力(風力)'!$E$15/1000,0)</f>
        <v>0</v>
      </c>
      <c r="D41" s="78">
        <f>IF('入力(風力)'!$E$13=D$2,D27*'入力(風力)'!$E$15/1000,0)</f>
        <v>0</v>
      </c>
      <c r="E41" s="78">
        <f>IF('入力(風力)'!$E$13=E$2,E27*'入力(風力)'!$E$15/1000,0)</f>
        <v>0</v>
      </c>
      <c r="F41" s="78">
        <f>IF('入力(風力)'!$E$13=F$2,F27*'入力(風力)'!$E$15/1000,0)</f>
        <v>0</v>
      </c>
      <c r="G41" s="78">
        <f>IF('入力(風力)'!$E$13=G$2,G27*'入力(風力)'!$E$15/1000,0)</f>
        <v>0</v>
      </c>
      <c r="H41" s="78">
        <f>IF('入力(風力)'!$E$13=H$2,H27*'入力(風力)'!$E$15/1000,0)</f>
        <v>0</v>
      </c>
      <c r="I41" s="78">
        <f>IF('入力(風力)'!$E$13=I$2,I27*'入力(風力)'!$E$15/1000,0)</f>
        <v>0</v>
      </c>
      <c r="J41" s="77">
        <f>IF('入力(風力)'!$E$13=J$2,J27*'入力(風力)'!$E$15/1000,0)</f>
        <v>0</v>
      </c>
      <c r="K41" s="76">
        <f t="shared" si="0"/>
        <v>0</v>
      </c>
      <c r="L41" s="75">
        <f t="shared" si="1"/>
        <v>0</v>
      </c>
      <c r="N41" s="74">
        <f t="shared" si="2"/>
        <v>0</v>
      </c>
      <c r="Q41" s="65" t="s">
        <v>26</v>
      </c>
      <c r="R41" s="97">
        <f>IF('入力(風力)'!$E$13=B$2,B27*'入力(風力)'!$L$23/1000,0)</f>
        <v>0</v>
      </c>
      <c r="S41" s="97">
        <f>IF('入力(風力)'!$E$13=C$2,C27*'入力(風力)'!$L$23/1000,0)</f>
        <v>0</v>
      </c>
      <c r="T41" s="97">
        <f>IF('入力(風力)'!$E$13=D$2,D27*'入力(風力)'!$L$23/1000,0)</f>
        <v>0</v>
      </c>
      <c r="U41" s="97">
        <f>IF('入力(風力)'!$E$13=E$2,E27*'入力(風力)'!$L$23/1000,0)</f>
        <v>0</v>
      </c>
      <c r="V41" s="97">
        <f>IF('入力(風力)'!$E$13=F$2,F27*'入力(風力)'!$L$23/1000,0)</f>
        <v>0</v>
      </c>
      <c r="W41" s="97">
        <f>IF('入力(風力)'!$E$13=G$2,G27*'入力(風力)'!$L$23/1000,0)</f>
        <v>0</v>
      </c>
      <c r="X41" s="97">
        <f>IF('入力(風力)'!$E$13=H$2,H27*'入力(風力)'!$L$23/1000,0)</f>
        <v>0</v>
      </c>
      <c r="Y41" s="97">
        <f>IF('入力(風力)'!$E$13=I$2,I27*'入力(風力)'!$L$23/1000,0)</f>
        <v>0</v>
      </c>
      <c r="Z41" s="96">
        <f>IF('入力(風力)'!$E$13=J$2,J27*'入力(風力)'!$L$23/1000,0)</f>
        <v>0</v>
      </c>
      <c r="AA41" s="95">
        <f t="shared" si="3"/>
        <v>0</v>
      </c>
      <c r="AB41" s="94">
        <f t="shared" si="4"/>
        <v>0</v>
      </c>
      <c r="AD41" s="74">
        <f t="shared" si="5"/>
        <v>0</v>
      </c>
    </row>
    <row r="42" spans="1:30" x14ac:dyDescent="0.3">
      <c r="A42" s="65" t="s">
        <v>27</v>
      </c>
      <c r="B42" s="78">
        <f>IF('入力(風力)'!$E$13=B$2,B28*'入力(風力)'!$E$15/1000,0)</f>
        <v>0</v>
      </c>
      <c r="C42" s="78">
        <f>IF('入力(風力)'!$E$13=C$2,C28*'入力(風力)'!$E$15/1000,0)</f>
        <v>0</v>
      </c>
      <c r="D42" s="78">
        <f>IF('入力(風力)'!$E$13=D$2,D28*'入力(風力)'!$E$15/1000,0)</f>
        <v>0</v>
      </c>
      <c r="E42" s="78">
        <f>IF('入力(風力)'!$E$13=E$2,E28*'入力(風力)'!$E$15/1000,0)</f>
        <v>0</v>
      </c>
      <c r="F42" s="78">
        <f>IF('入力(風力)'!$E$13=F$2,F28*'入力(風力)'!$E$15/1000,0)</f>
        <v>0</v>
      </c>
      <c r="G42" s="78">
        <f>IF('入力(風力)'!$E$13=G$2,G28*'入力(風力)'!$E$15/1000,0)</f>
        <v>0</v>
      </c>
      <c r="H42" s="78">
        <f>IF('入力(風力)'!$E$13=H$2,H28*'入力(風力)'!$E$15/1000,0)</f>
        <v>0</v>
      </c>
      <c r="I42" s="78">
        <f>IF('入力(風力)'!$E$13=I$2,I28*'入力(風力)'!$E$15/1000,0)</f>
        <v>0</v>
      </c>
      <c r="J42" s="77">
        <f>IF('入力(風力)'!$E$13=J$2,J28*'入力(風力)'!$E$15/1000,0)</f>
        <v>0</v>
      </c>
      <c r="K42" s="76">
        <f t="shared" si="0"/>
        <v>0</v>
      </c>
      <c r="L42" s="75">
        <f t="shared" si="1"/>
        <v>0</v>
      </c>
      <c r="N42" s="74">
        <f t="shared" si="2"/>
        <v>0</v>
      </c>
      <c r="Q42" s="65" t="s">
        <v>27</v>
      </c>
      <c r="R42" s="97">
        <f>IF('入力(風力)'!$E$13=B$2,B28*'入力(風力)'!$M$23/1000,0)</f>
        <v>0</v>
      </c>
      <c r="S42" s="97">
        <f>IF('入力(風力)'!$E$13=C$2,C28*'入力(風力)'!$M$23/1000,0)</f>
        <v>0</v>
      </c>
      <c r="T42" s="97">
        <f>IF('入力(風力)'!$E$13=D$2,D28*'入力(風力)'!$M$23/1000,0)</f>
        <v>0</v>
      </c>
      <c r="U42" s="97">
        <f>IF('入力(風力)'!$E$13=E$2,E28*'入力(風力)'!$M$23/1000,0)</f>
        <v>0</v>
      </c>
      <c r="V42" s="97">
        <f>IF('入力(風力)'!$E$13=F$2,F28*'入力(風力)'!$M$23/1000,0)</f>
        <v>0</v>
      </c>
      <c r="W42" s="97">
        <f>IF('入力(風力)'!$E$13=G$2,G28*'入力(風力)'!$M$23/1000,0)</f>
        <v>0</v>
      </c>
      <c r="X42" s="97">
        <f>IF('入力(風力)'!$E$13=H$2,H28*'入力(風力)'!$M$23/1000,0)</f>
        <v>0</v>
      </c>
      <c r="Y42" s="97">
        <f>IF('入力(風力)'!$E$13=I$2,I28*'入力(風力)'!$M$23/1000,0)</f>
        <v>0</v>
      </c>
      <c r="Z42" s="96">
        <f>IF('入力(風力)'!$E$13=J$2,J28*'入力(風力)'!$M$23/1000,0)</f>
        <v>0</v>
      </c>
      <c r="AA42" s="95">
        <f t="shared" si="3"/>
        <v>0</v>
      </c>
      <c r="AB42" s="94">
        <f t="shared" si="4"/>
        <v>0</v>
      </c>
      <c r="AD42" s="74">
        <f t="shared" si="5"/>
        <v>0</v>
      </c>
    </row>
    <row r="43" spans="1:30" x14ac:dyDescent="0.3">
      <c r="A43" s="65" t="s">
        <v>28</v>
      </c>
      <c r="B43" s="78">
        <f>IF('入力(風力)'!$E$13=B$2,B29*'入力(風力)'!$E$15/1000,0)</f>
        <v>0</v>
      </c>
      <c r="C43" s="78">
        <f>IF('入力(風力)'!$E$13=C$2,C29*'入力(風力)'!$E$15/1000,0)</f>
        <v>0</v>
      </c>
      <c r="D43" s="78">
        <f>IF('入力(風力)'!$E$13=D$2,D29*'入力(風力)'!$E$15/1000,0)</f>
        <v>0</v>
      </c>
      <c r="E43" s="78">
        <f>IF('入力(風力)'!$E$13=E$2,E29*'入力(風力)'!$E$15/1000,0)</f>
        <v>0</v>
      </c>
      <c r="F43" s="78">
        <f>IF('入力(風力)'!$E$13=F$2,F29*'入力(風力)'!$E$15/1000,0)</f>
        <v>0</v>
      </c>
      <c r="G43" s="78">
        <f>IF('入力(風力)'!$E$13=G$2,G29*'入力(風力)'!$E$15/1000,0)</f>
        <v>0</v>
      </c>
      <c r="H43" s="78">
        <f>IF('入力(風力)'!$E$13=H$2,H29*'入力(風力)'!$E$15/1000,0)</f>
        <v>0</v>
      </c>
      <c r="I43" s="78">
        <f>IF('入力(風力)'!$E$13=I$2,I29*'入力(風力)'!$E$15/1000,0)</f>
        <v>0</v>
      </c>
      <c r="J43" s="77">
        <f>IF('入力(風力)'!$E$13=J$2,J29*'入力(風力)'!$E$15/1000,0)</f>
        <v>0</v>
      </c>
      <c r="K43" s="76">
        <f t="shared" si="0"/>
        <v>0</v>
      </c>
      <c r="L43" s="75">
        <f t="shared" si="1"/>
        <v>0</v>
      </c>
      <c r="N43" s="74">
        <f t="shared" si="2"/>
        <v>0</v>
      </c>
      <c r="Q43" s="65" t="s">
        <v>28</v>
      </c>
      <c r="R43" s="97">
        <f>IF('入力(風力)'!$E$13=B$2,B29*'入力(風力)'!$N$23/1000,0)</f>
        <v>0</v>
      </c>
      <c r="S43" s="97">
        <f>IF('入力(風力)'!$E$13=C$2,C29*'入力(風力)'!$N$23/1000,0)</f>
        <v>0</v>
      </c>
      <c r="T43" s="97">
        <f>IF('入力(風力)'!$E$13=D$2,D29*'入力(風力)'!$N$23/1000,0)</f>
        <v>0</v>
      </c>
      <c r="U43" s="97">
        <f>IF('入力(風力)'!$E$13=E$2,E29*'入力(風力)'!$N$23/1000,0)</f>
        <v>0</v>
      </c>
      <c r="V43" s="97">
        <f>IF('入力(風力)'!$E$13=F$2,F29*'入力(風力)'!$N$23/1000,0)</f>
        <v>0</v>
      </c>
      <c r="W43" s="97">
        <f>IF('入力(風力)'!$E$13=G$2,G29*'入力(風力)'!$N$23/1000,0)</f>
        <v>0</v>
      </c>
      <c r="X43" s="97">
        <f>IF('入力(風力)'!$E$13=H$2,H29*'入力(風力)'!$N$23/1000,0)</f>
        <v>0</v>
      </c>
      <c r="Y43" s="97">
        <f>IF('入力(風力)'!$E$13=I$2,I29*'入力(風力)'!$N$23/1000,0)</f>
        <v>0</v>
      </c>
      <c r="Z43" s="96">
        <f>IF('入力(風力)'!$E$13=J$2,J29*'入力(風力)'!$N$23/1000,0)</f>
        <v>0</v>
      </c>
      <c r="AA43" s="95">
        <f t="shared" si="3"/>
        <v>0</v>
      </c>
      <c r="AB43" s="94">
        <f t="shared" si="4"/>
        <v>0</v>
      </c>
      <c r="AD43" s="74">
        <f t="shared" si="5"/>
        <v>0</v>
      </c>
    </row>
    <row r="44" spans="1:30" x14ac:dyDescent="0.3">
      <c r="A44" s="65" t="s">
        <v>29</v>
      </c>
      <c r="B44" s="78">
        <f>IF('入力(風力)'!$E$13=B$2,B30*'入力(風力)'!$E$15/1000,0)</f>
        <v>0</v>
      </c>
      <c r="C44" s="78">
        <f>IF('入力(風力)'!$E$13=C$2,C30*'入力(風力)'!$E$15/1000,0)</f>
        <v>0</v>
      </c>
      <c r="D44" s="78">
        <f>IF('入力(風力)'!$E$13=D$2,D30*'入力(風力)'!$E$15/1000,0)</f>
        <v>0</v>
      </c>
      <c r="E44" s="78">
        <f>IF('入力(風力)'!$E$13=E$2,E30*'入力(風力)'!$E$15/1000,0)</f>
        <v>0</v>
      </c>
      <c r="F44" s="78">
        <f>IF('入力(風力)'!$E$13=F$2,F30*'入力(風力)'!$E$15/1000,0)</f>
        <v>0</v>
      </c>
      <c r="G44" s="78">
        <f>IF('入力(風力)'!$E$13=G$2,G30*'入力(風力)'!$E$15/1000,0)</f>
        <v>0</v>
      </c>
      <c r="H44" s="78">
        <f>IF('入力(風力)'!$E$13=H$2,H30*'入力(風力)'!$E$15/1000,0)</f>
        <v>0</v>
      </c>
      <c r="I44" s="78">
        <f>IF('入力(風力)'!$E$13=I$2,I30*'入力(風力)'!$E$15/1000,0)</f>
        <v>0</v>
      </c>
      <c r="J44" s="77">
        <f>IF('入力(風力)'!$E$13=J$2,J30*'入力(風力)'!$E$15/1000,0)</f>
        <v>0</v>
      </c>
      <c r="K44" s="76">
        <f t="shared" si="0"/>
        <v>0</v>
      </c>
      <c r="L44" s="75">
        <f t="shared" si="1"/>
        <v>0</v>
      </c>
      <c r="N44" s="74">
        <f t="shared" si="2"/>
        <v>0</v>
      </c>
      <c r="Q44" s="65" t="s">
        <v>29</v>
      </c>
      <c r="R44" s="97">
        <f>IF('入力(風力)'!$E$13=B$2,B30*'入力(風力)'!$O$23/1000,0)</f>
        <v>0</v>
      </c>
      <c r="S44" s="97">
        <f>IF('入力(風力)'!$E$13=C$2,C30*'入力(風力)'!$O$23/1000,0)</f>
        <v>0</v>
      </c>
      <c r="T44" s="97">
        <f>IF('入力(風力)'!$E$13=D$2,D30*'入力(風力)'!$O$23/1000,0)</f>
        <v>0</v>
      </c>
      <c r="U44" s="97">
        <f>IF('入力(風力)'!$E$13=E$2,E30*'入力(風力)'!$O$23/1000,0)</f>
        <v>0</v>
      </c>
      <c r="V44" s="97">
        <f>IF('入力(風力)'!$E$13=F$2,F30*'入力(風力)'!$O$23/1000,0)</f>
        <v>0</v>
      </c>
      <c r="W44" s="97">
        <f>IF('入力(風力)'!$E$13=G$2,G30*'入力(風力)'!$O$23/1000,0)</f>
        <v>0</v>
      </c>
      <c r="X44" s="97">
        <f>IF('入力(風力)'!$E$13=H$2,H30*'入力(風力)'!$O$23/1000,0)</f>
        <v>0</v>
      </c>
      <c r="Y44" s="97">
        <f>IF('入力(風力)'!$E$13=I$2,I30*'入力(風力)'!$O$23/1000,0)</f>
        <v>0</v>
      </c>
      <c r="Z44" s="96">
        <f>IF('入力(風力)'!$E$13=J$2,J30*'入力(風力)'!$O$23/1000,0)</f>
        <v>0</v>
      </c>
      <c r="AA44" s="95">
        <f t="shared" si="3"/>
        <v>0</v>
      </c>
      <c r="AB44" s="94">
        <f t="shared" si="4"/>
        <v>0</v>
      </c>
      <c r="AD44" s="74">
        <f t="shared" si="5"/>
        <v>0</v>
      </c>
    </row>
    <row r="45" spans="1:30" x14ac:dyDescent="0.3">
      <c r="A45" s="65" t="s">
        <v>30</v>
      </c>
      <c r="B45" s="78">
        <f>IF('入力(風力)'!$E$13=B$2,B31*'入力(風力)'!$E$15/1000,0)</f>
        <v>0</v>
      </c>
      <c r="C45" s="78">
        <f>IF('入力(風力)'!$E$13=C$2,C31*'入力(風力)'!$E$15/1000,0)</f>
        <v>0</v>
      </c>
      <c r="D45" s="78">
        <f>IF('入力(風力)'!$E$13=D$2,D31*'入力(風力)'!$E$15/1000,0)</f>
        <v>0</v>
      </c>
      <c r="E45" s="78">
        <f>IF('入力(風力)'!$E$13=E$2,E31*'入力(風力)'!$E$15/1000,0)</f>
        <v>0</v>
      </c>
      <c r="F45" s="78">
        <f>IF('入力(風力)'!$E$13=F$2,F31*'入力(風力)'!$E$15/1000,0)</f>
        <v>0</v>
      </c>
      <c r="G45" s="78">
        <f>IF('入力(風力)'!$E$13=G$2,G31*'入力(風力)'!$E$15/1000,0)</f>
        <v>0</v>
      </c>
      <c r="H45" s="78">
        <f>IF('入力(風力)'!$E$13=H$2,H31*'入力(風力)'!$E$15/1000,0)</f>
        <v>0</v>
      </c>
      <c r="I45" s="78">
        <f>IF('入力(風力)'!$E$13=I$2,I31*'入力(風力)'!$E$15/1000,0)</f>
        <v>0</v>
      </c>
      <c r="J45" s="77">
        <f>IF('入力(風力)'!$E$13=J$2,J31*'入力(風力)'!$E$15/1000,0)</f>
        <v>0</v>
      </c>
      <c r="K45" s="76">
        <f t="shared" si="0"/>
        <v>0</v>
      </c>
      <c r="L45" s="75">
        <f t="shared" si="1"/>
        <v>0</v>
      </c>
      <c r="N45" s="74">
        <f t="shared" si="2"/>
        <v>0</v>
      </c>
      <c r="Q45" s="65" t="s">
        <v>30</v>
      </c>
      <c r="R45" s="97">
        <f>IF('入力(風力)'!$E$13=B$2,B31*'入力(風力)'!$P$23/1000,0)</f>
        <v>0</v>
      </c>
      <c r="S45" s="97">
        <f>IF('入力(風力)'!$E$13=C$2,C31*'入力(風力)'!$P$23/1000,0)</f>
        <v>0</v>
      </c>
      <c r="T45" s="97">
        <f>IF('入力(風力)'!$E$13=D$2,D31*'入力(風力)'!$P$23/1000,0)</f>
        <v>0</v>
      </c>
      <c r="U45" s="97">
        <f>IF('入力(風力)'!$E$13=E$2,E31*'入力(風力)'!$P$23/1000,0)</f>
        <v>0</v>
      </c>
      <c r="V45" s="97">
        <f>IF('入力(風力)'!$E$13=F$2,F31*'入力(風力)'!$P$23/1000,0)</f>
        <v>0</v>
      </c>
      <c r="W45" s="97">
        <f>IF('入力(風力)'!$E$13=G$2,G31*'入力(風力)'!$P$23/1000,0)</f>
        <v>0</v>
      </c>
      <c r="X45" s="97">
        <f>IF('入力(風力)'!$E$13=H$2,H31*'入力(風力)'!$P$23/1000,0)</f>
        <v>0</v>
      </c>
      <c r="Y45" s="97">
        <f>IF('入力(風力)'!$E$13=I$2,I31*'入力(風力)'!$P$23/1000,0)</f>
        <v>0</v>
      </c>
      <c r="Z45" s="96">
        <f>IF('入力(風力)'!$E$13=J$2,J31*'入力(風力)'!$P$23/1000,0)</f>
        <v>0</v>
      </c>
      <c r="AA45" s="95">
        <f t="shared" si="3"/>
        <v>0</v>
      </c>
      <c r="AB45" s="94">
        <f t="shared" si="4"/>
        <v>0</v>
      </c>
      <c r="AD45" s="74">
        <f t="shared" si="5"/>
        <v>0</v>
      </c>
    </row>
    <row r="46" spans="1:30" x14ac:dyDescent="0.3">
      <c r="L46" s="56"/>
      <c r="AB46" s="56"/>
    </row>
    <row r="47" spans="1:30" x14ac:dyDescent="0.3">
      <c r="A47" s="23" t="s">
        <v>121</v>
      </c>
      <c r="K47" s="72" t="s">
        <v>118</v>
      </c>
      <c r="Q47" s="23" t="s">
        <v>121</v>
      </c>
      <c r="AA47" s="72" t="s">
        <v>118</v>
      </c>
    </row>
    <row r="48" spans="1:30" x14ac:dyDescent="0.3">
      <c r="A48" s="65" t="s">
        <v>80</v>
      </c>
      <c r="B48" s="66">
        <f t="shared" ref="B48:J48" si="6">B4-B34</f>
        <v>4639.9608550782814</v>
      </c>
      <c r="C48" s="66">
        <f t="shared" si="6"/>
        <v>11378.178402927209</v>
      </c>
      <c r="D48" s="66">
        <f t="shared" si="6"/>
        <v>40649.032162255171</v>
      </c>
      <c r="E48" s="66">
        <f t="shared" si="6"/>
        <v>18069.655392354125</v>
      </c>
      <c r="F48" s="66">
        <f t="shared" si="6"/>
        <v>4749.1326810176124</v>
      </c>
      <c r="G48" s="66">
        <f t="shared" si="6"/>
        <v>17870.472150419861</v>
      </c>
      <c r="H48" s="66">
        <f t="shared" si="6"/>
        <v>7496.1343199050543</v>
      </c>
      <c r="I48" s="66">
        <f t="shared" si="6"/>
        <v>3723.3387449392712</v>
      </c>
      <c r="J48" s="71">
        <f t="shared" si="6"/>
        <v>12222.7062183665</v>
      </c>
      <c r="K48" s="70">
        <f t="shared" ref="K48:K59" si="7">SUM($B48:$J48)</f>
        <v>120798.6109272631</v>
      </c>
      <c r="L48" s="56"/>
      <c r="Q48" s="65" t="s">
        <v>80</v>
      </c>
      <c r="R48" s="66">
        <f t="shared" ref="R48:R59" si="8">B4-R34</f>
        <v>4639.9608550782814</v>
      </c>
      <c r="S48" s="66">
        <f t="shared" ref="S48:S59" si="9">C4-S34</f>
        <v>11378.178402927209</v>
      </c>
      <c r="T48" s="66">
        <f t="shared" ref="T48:T59" si="10">D4-T34</f>
        <v>40649.032162255171</v>
      </c>
      <c r="U48" s="66">
        <f t="shared" ref="U48:U59" si="11">E4-U34</f>
        <v>18069.655392354125</v>
      </c>
      <c r="V48" s="66">
        <f t="shared" ref="V48:V59" si="12">F4-V34</f>
        <v>4749.1326810176124</v>
      </c>
      <c r="W48" s="66">
        <f t="shared" ref="W48:W59" si="13">G4-W34</f>
        <v>17870.472150419861</v>
      </c>
      <c r="X48" s="66">
        <f t="shared" ref="X48:X59" si="14">H4-X34</f>
        <v>7496.1343199050543</v>
      </c>
      <c r="Y48" s="66">
        <f t="shared" ref="Y48:Y59" si="15">I4-Y34</f>
        <v>3723.3387449392712</v>
      </c>
      <c r="Z48" s="71">
        <f t="shared" ref="Z48:Z59" si="16">J4-Z34</f>
        <v>12222.7062183665</v>
      </c>
      <c r="AA48" s="70">
        <f t="shared" ref="AA48:AA59" si="17">SUM($R48:$Z48)</f>
        <v>120798.6109272631</v>
      </c>
      <c r="AB48" s="56"/>
    </row>
    <row r="49" spans="1:29" x14ac:dyDescent="0.3">
      <c r="A49" s="65" t="s">
        <v>20</v>
      </c>
      <c r="B49" s="66">
        <f t="shared" ref="B49:J49" si="18">B5-B35</f>
        <v>4216.3280810919305</v>
      </c>
      <c r="C49" s="66">
        <f t="shared" si="18"/>
        <v>10573.997142593298</v>
      </c>
      <c r="D49" s="66">
        <f t="shared" si="18"/>
        <v>38782.635239671879</v>
      </c>
      <c r="E49" s="66">
        <f t="shared" si="18"/>
        <v>18255.239577464792</v>
      </c>
      <c r="F49" s="66">
        <f t="shared" si="18"/>
        <v>4426.4278669275927</v>
      </c>
      <c r="G49" s="66">
        <f t="shared" si="18"/>
        <v>18052.312311062429</v>
      </c>
      <c r="H49" s="66">
        <f t="shared" si="18"/>
        <v>7408.7322643351426</v>
      </c>
      <c r="I49" s="66">
        <f t="shared" si="18"/>
        <v>3712.5136032388664</v>
      </c>
      <c r="J49" s="71">
        <f t="shared" si="18"/>
        <v>12406.438810924788</v>
      </c>
      <c r="K49" s="70">
        <f t="shared" si="7"/>
        <v>117834.62489731071</v>
      </c>
      <c r="L49" s="56"/>
      <c r="Q49" s="65" t="s">
        <v>20</v>
      </c>
      <c r="R49" s="66">
        <f t="shared" si="8"/>
        <v>4216.3280810919305</v>
      </c>
      <c r="S49" s="66">
        <f t="shared" si="9"/>
        <v>10573.997142593298</v>
      </c>
      <c r="T49" s="66">
        <f t="shared" si="10"/>
        <v>38782.635239671879</v>
      </c>
      <c r="U49" s="66">
        <f t="shared" si="11"/>
        <v>18255.239577464792</v>
      </c>
      <c r="V49" s="66">
        <f t="shared" si="12"/>
        <v>4426.4278669275927</v>
      </c>
      <c r="W49" s="66">
        <f t="shared" si="13"/>
        <v>18052.312311062429</v>
      </c>
      <c r="X49" s="66">
        <f t="shared" si="14"/>
        <v>7408.7322643351426</v>
      </c>
      <c r="Y49" s="66">
        <f t="shared" si="15"/>
        <v>3712.5136032388664</v>
      </c>
      <c r="Z49" s="71">
        <f t="shared" si="16"/>
        <v>12406.438810924788</v>
      </c>
      <c r="AA49" s="70">
        <f t="shared" si="17"/>
        <v>117834.62489731071</v>
      </c>
      <c r="AB49" s="56"/>
    </row>
    <row r="50" spans="1:29" x14ac:dyDescent="0.3">
      <c r="A50" s="65" t="s">
        <v>21</v>
      </c>
      <c r="B50" s="66">
        <f t="shared" ref="B50:J50" si="19">B6-B36</f>
        <v>4192.7984825371332</v>
      </c>
      <c r="C50" s="66">
        <f t="shared" si="19"/>
        <v>11446.449712065023</v>
      </c>
      <c r="D50" s="66">
        <f t="shared" si="19"/>
        <v>44295.17134657094</v>
      </c>
      <c r="E50" s="66">
        <f t="shared" si="19"/>
        <v>19974.292555331991</v>
      </c>
      <c r="F50" s="66">
        <f t="shared" si="19"/>
        <v>4889.1704305283765</v>
      </c>
      <c r="G50" s="66">
        <f t="shared" si="19"/>
        <v>20675.943238408181</v>
      </c>
      <c r="H50" s="66">
        <f t="shared" si="19"/>
        <v>8131.3927713746998</v>
      </c>
      <c r="I50" s="66">
        <f t="shared" si="19"/>
        <v>4242.8755465587046</v>
      </c>
      <c r="J50" s="71">
        <f t="shared" si="19"/>
        <v>14114.117644765171</v>
      </c>
      <c r="K50" s="70">
        <f t="shared" si="7"/>
        <v>131962.21172814022</v>
      </c>
      <c r="L50" s="56"/>
      <c r="Q50" s="65" t="s">
        <v>21</v>
      </c>
      <c r="R50" s="66">
        <f t="shared" si="8"/>
        <v>4192.7984825371332</v>
      </c>
      <c r="S50" s="66">
        <f t="shared" si="9"/>
        <v>11446.449712065023</v>
      </c>
      <c r="T50" s="66">
        <f t="shared" si="10"/>
        <v>44295.17134657094</v>
      </c>
      <c r="U50" s="66">
        <f t="shared" si="11"/>
        <v>19974.292555331991</v>
      </c>
      <c r="V50" s="66">
        <f t="shared" si="12"/>
        <v>4889.1704305283765</v>
      </c>
      <c r="W50" s="66">
        <f t="shared" si="13"/>
        <v>20675.943238408181</v>
      </c>
      <c r="X50" s="66">
        <f t="shared" si="14"/>
        <v>8131.3927713746998</v>
      </c>
      <c r="Y50" s="66">
        <f t="shared" si="15"/>
        <v>4242.8755465587046</v>
      </c>
      <c r="Z50" s="71">
        <f t="shared" si="16"/>
        <v>14114.117644765171</v>
      </c>
      <c r="AA50" s="70">
        <f t="shared" si="17"/>
        <v>131962.21172814022</v>
      </c>
      <c r="AB50" s="56"/>
    </row>
    <row r="51" spans="1:29" x14ac:dyDescent="0.3">
      <c r="A51" s="65" t="s">
        <v>22</v>
      </c>
      <c r="B51" s="66">
        <f t="shared" ref="B51:J51" si="20">B7-B37</f>
        <v>4765.1626435952894</v>
      </c>
      <c r="C51" s="66">
        <f t="shared" si="20"/>
        <v>13682.240575341833</v>
      </c>
      <c r="D51" s="66">
        <f t="shared" si="20"/>
        <v>56675.040812503488</v>
      </c>
      <c r="E51" s="66">
        <f t="shared" si="20"/>
        <v>24271.940000000002</v>
      </c>
      <c r="F51" s="66">
        <f t="shared" si="20"/>
        <v>5917.5789999999997</v>
      </c>
      <c r="G51" s="66">
        <f t="shared" si="20"/>
        <v>26635.039999999997</v>
      </c>
      <c r="H51" s="66">
        <f t="shared" si="20"/>
        <v>10341.645999999999</v>
      </c>
      <c r="I51" s="66">
        <f t="shared" si="20"/>
        <v>5346.89</v>
      </c>
      <c r="J51" s="71">
        <f t="shared" si="20"/>
        <v>18071.769900000003</v>
      </c>
      <c r="K51" s="70">
        <f t="shared" si="7"/>
        <v>165707.30893144064</v>
      </c>
      <c r="L51" s="56"/>
      <c r="Q51" s="65" t="s">
        <v>22</v>
      </c>
      <c r="R51" s="66">
        <f t="shared" si="8"/>
        <v>4765.1626435952894</v>
      </c>
      <c r="S51" s="66">
        <f t="shared" si="9"/>
        <v>13682.240575341833</v>
      </c>
      <c r="T51" s="66">
        <f t="shared" si="10"/>
        <v>56675.040812503488</v>
      </c>
      <c r="U51" s="66">
        <f t="shared" si="11"/>
        <v>24271.940000000002</v>
      </c>
      <c r="V51" s="66">
        <f t="shared" si="12"/>
        <v>5917.5789999999997</v>
      </c>
      <c r="W51" s="66">
        <f t="shared" si="13"/>
        <v>26635.039999999997</v>
      </c>
      <c r="X51" s="66">
        <f t="shared" si="14"/>
        <v>10341.645999999999</v>
      </c>
      <c r="Y51" s="66">
        <f t="shared" si="15"/>
        <v>5346.89</v>
      </c>
      <c r="Z51" s="71">
        <f t="shared" si="16"/>
        <v>18071.769900000003</v>
      </c>
      <c r="AA51" s="70">
        <f t="shared" si="17"/>
        <v>165707.30893144064</v>
      </c>
      <c r="AB51" s="56"/>
    </row>
    <row r="52" spans="1:29" x14ac:dyDescent="0.3">
      <c r="A52" s="65" t="s">
        <v>23</v>
      </c>
      <c r="B52" s="66">
        <f t="shared" ref="B52:J52" si="21">B8-B38</f>
        <v>4894.5600000000004</v>
      </c>
      <c r="C52" s="66">
        <f t="shared" si="21"/>
        <v>14053.263000000001</v>
      </c>
      <c r="D52" s="66">
        <f t="shared" si="21"/>
        <v>56672.829999999994</v>
      </c>
      <c r="E52" s="66">
        <f t="shared" si="21"/>
        <v>24271.940000000002</v>
      </c>
      <c r="F52" s="66">
        <f t="shared" si="21"/>
        <v>5917.5789999999997</v>
      </c>
      <c r="G52" s="66">
        <f t="shared" si="21"/>
        <v>26635.039999999997</v>
      </c>
      <c r="H52" s="66">
        <f t="shared" si="21"/>
        <v>10341.645999999999</v>
      </c>
      <c r="I52" s="66">
        <f t="shared" si="21"/>
        <v>5346.89</v>
      </c>
      <c r="J52" s="71">
        <f t="shared" si="21"/>
        <v>18071.769900000003</v>
      </c>
      <c r="K52" s="70">
        <f t="shared" si="7"/>
        <v>166205.51790000004</v>
      </c>
      <c r="L52" s="56"/>
      <c r="Q52" s="65" t="s">
        <v>23</v>
      </c>
      <c r="R52" s="66">
        <f t="shared" si="8"/>
        <v>4894.5600000000004</v>
      </c>
      <c r="S52" s="66">
        <f t="shared" si="9"/>
        <v>14053.263000000001</v>
      </c>
      <c r="T52" s="66">
        <f t="shared" si="10"/>
        <v>56672.829999999994</v>
      </c>
      <c r="U52" s="66">
        <f t="shared" si="11"/>
        <v>24271.940000000002</v>
      </c>
      <c r="V52" s="66">
        <f t="shared" si="12"/>
        <v>5917.5789999999997</v>
      </c>
      <c r="W52" s="66">
        <f t="shared" si="13"/>
        <v>26635.039999999997</v>
      </c>
      <c r="X52" s="66">
        <f t="shared" si="14"/>
        <v>10341.645999999999</v>
      </c>
      <c r="Y52" s="66">
        <f t="shared" si="15"/>
        <v>5346.89</v>
      </c>
      <c r="Z52" s="71">
        <f t="shared" si="16"/>
        <v>18071.769900000003</v>
      </c>
      <c r="AA52" s="70">
        <f t="shared" si="17"/>
        <v>166205.51790000004</v>
      </c>
      <c r="AB52" s="56"/>
    </row>
    <row r="53" spans="1:29" x14ac:dyDescent="0.3">
      <c r="A53" s="65" t="s">
        <v>24</v>
      </c>
      <c r="B53" s="66">
        <f t="shared" ref="B53:J53" si="22">B9-B39</f>
        <v>4588.7162484979572</v>
      </c>
      <c r="C53" s="66">
        <f t="shared" si="22"/>
        <v>12644.235524114767</v>
      </c>
      <c r="D53" s="66">
        <f t="shared" si="22"/>
        <v>48137.484915124347</v>
      </c>
      <c r="E53" s="66">
        <f t="shared" si="22"/>
        <v>22875.210080482895</v>
      </c>
      <c r="F53" s="66">
        <f t="shared" si="22"/>
        <v>5272.0180931129926</v>
      </c>
      <c r="G53" s="66">
        <f t="shared" si="22"/>
        <v>22759.882084702447</v>
      </c>
      <c r="H53" s="66">
        <f t="shared" si="22"/>
        <v>9237.6102493467715</v>
      </c>
      <c r="I53" s="66">
        <f t="shared" si="22"/>
        <v>4675.8212145748994</v>
      </c>
      <c r="J53" s="71">
        <f t="shared" si="22"/>
        <v>15583.464370914815</v>
      </c>
      <c r="K53" s="70">
        <f t="shared" si="7"/>
        <v>145774.4427808719</v>
      </c>
      <c r="L53" s="56"/>
      <c r="Q53" s="65" t="s">
        <v>24</v>
      </c>
      <c r="R53" s="66">
        <f t="shared" si="8"/>
        <v>4588.7162484979572</v>
      </c>
      <c r="S53" s="66">
        <f t="shared" si="9"/>
        <v>12644.235524114767</v>
      </c>
      <c r="T53" s="66">
        <f t="shared" si="10"/>
        <v>48137.484915124347</v>
      </c>
      <c r="U53" s="66">
        <f t="shared" si="11"/>
        <v>22875.210080482895</v>
      </c>
      <c r="V53" s="66">
        <f t="shared" si="12"/>
        <v>5272.0180931129926</v>
      </c>
      <c r="W53" s="66">
        <f t="shared" si="13"/>
        <v>22759.882084702447</v>
      </c>
      <c r="X53" s="66">
        <f t="shared" si="14"/>
        <v>9237.6102493467715</v>
      </c>
      <c r="Y53" s="66">
        <f t="shared" si="15"/>
        <v>4675.8212145748994</v>
      </c>
      <c r="Z53" s="71">
        <f t="shared" si="16"/>
        <v>15583.464370914815</v>
      </c>
      <c r="AA53" s="70">
        <f t="shared" si="17"/>
        <v>145774.4427808719</v>
      </c>
      <c r="AB53" s="56"/>
    </row>
    <row r="54" spans="1:29" x14ac:dyDescent="0.3">
      <c r="A54" s="65" t="s">
        <v>25</v>
      </c>
      <c r="B54" s="66">
        <f t="shared" ref="B54:J54" si="23">B10-B40</f>
        <v>4615.2512765957445</v>
      </c>
      <c r="C54" s="66">
        <f t="shared" si="23"/>
        <v>11195.532764079036</v>
      </c>
      <c r="D54" s="66">
        <f t="shared" si="23"/>
        <v>40635.747287234241</v>
      </c>
      <c r="E54" s="66">
        <f t="shared" si="23"/>
        <v>19378.481750503019</v>
      </c>
      <c r="F54" s="66">
        <f t="shared" si="23"/>
        <v>4596.9151272015652</v>
      </c>
      <c r="G54" s="66">
        <f t="shared" si="23"/>
        <v>18578.398123402701</v>
      </c>
      <c r="H54" s="66">
        <f t="shared" si="23"/>
        <v>7735.0783993453351</v>
      </c>
      <c r="I54" s="66">
        <f t="shared" si="23"/>
        <v>3918.1612955465584</v>
      </c>
      <c r="J54" s="71">
        <f t="shared" si="23"/>
        <v>13284.648879881275</v>
      </c>
      <c r="K54" s="70">
        <f t="shared" si="7"/>
        <v>123938.21490378947</v>
      </c>
      <c r="L54" s="56"/>
      <c r="Q54" s="65" t="s">
        <v>25</v>
      </c>
      <c r="R54" s="66">
        <f t="shared" si="8"/>
        <v>4615.2512765957445</v>
      </c>
      <c r="S54" s="66">
        <f t="shared" si="9"/>
        <v>11195.532764079036</v>
      </c>
      <c r="T54" s="66">
        <f t="shared" si="10"/>
        <v>40635.747287234241</v>
      </c>
      <c r="U54" s="66">
        <f t="shared" si="11"/>
        <v>19378.481750503019</v>
      </c>
      <c r="V54" s="66">
        <f t="shared" si="12"/>
        <v>4596.9151272015652</v>
      </c>
      <c r="W54" s="66">
        <f t="shared" si="13"/>
        <v>18578.398123402701</v>
      </c>
      <c r="X54" s="66">
        <f t="shared" si="14"/>
        <v>7735.0783993453351</v>
      </c>
      <c r="Y54" s="66">
        <f t="shared" si="15"/>
        <v>3918.1612955465584</v>
      </c>
      <c r="Z54" s="71">
        <f t="shared" si="16"/>
        <v>13284.648879881275</v>
      </c>
      <c r="AA54" s="70">
        <f t="shared" si="17"/>
        <v>123938.21490378947</v>
      </c>
      <c r="AB54" s="56"/>
    </row>
    <row r="55" spans="1:29" x14ac:dyDescent="0.3">
      <c r="A55" s="65" t="s">
        <v>26</v>
      </c>
      <c r="B55" s="66">
        <f t="shared" ref="B55:J55" si="24">B11-B41</f>
        <v>5284.8298554797275</v>
      </c>
      <c r="C55" s="66">
        <f t="shared" si="24"/>
        <v>12550.708024273694</v>
      </c>
      <c r="D55" s="66">
        <f t="shared" si="24"/>
        <v>42312.713254161943</v>
      </c>
      <c r="E55" s="66">
        <f t="shared" si="24"/>
        <v>19007.32338028169</v>
      </c>
      <c r="F55" s="66">
        <f t="shared" si="24"/>
        <v>5035.3080821917811</v>
      </c>
      <c r="G55" s="66">
        <f t="shared" si="24"/>
        <v>18879.855502008035</v>
      </c>
      <c r="H55" s="66">
        <f t="shared" si="24"/>
        <v>8454.9612534336393</v>
      </c>
      <c r="I55" s="66">
        <f t="shared" si="24"/>
        <v>4004.7524291497975</v>
      </c>
      <c r="J55" s="71">
        <f t="shared" si="24"/>
        <v>13583.791658250881</v>
      </c>
      <c r="K55" s="70">
        <f t="shared" si="7"/>
        <v>129114.24343923118</v>
      </c>
      <c r="L55" s="56"/>
      <c r="Q55" s="65" t="s">
        <v>26</v>
      </c>
      <c r="R55" s="66">
        <f t="shared" si="8"/>
        <v>5284.8298554797275</v>
      </c>
      <c r="S55" s="66">
        <f t="shared" si="9"/>
        <v>12550.708024273694</v>
      </c>
      <c r="T55" s="66">
        <f t="shared" si="10"/>
        <v>42312.713254161943</v>
      </c>
      <c r="U55" s="66">
        <f t="shared" si="11"/>
        <v>19007.32338028169</v>
      </c>
      <c r="V55" s="66">
        <f t="shared" si="12"/>
        <v>5035.3080821917811</v>
      </c>
      <c r="W55" s="66">
        <f t="shared" si="13"/>
        <v>18879.855502008035</v>
      </c>
      <c r="X55" s="66">
        <f t="shared" si="14"/>
        <v>8454.9612534336393</v>
      </c>
      <c r="Y55" s="66">
        <f t="shared" si="15"/>
        <v>4004.7524291497975</v>
      </c>
      <c r="Z55" s="71">
        <f t="shared" si="16"/>
        <v>13583.791658250881</v>
      </c>
      <c r="AA55" s="70">
        <f t="shared" si="17"/>
        <v>129114.24343923118</v>
      </c>
      <c r="AB55" s="56"/>
    </row>
    <row r="56" spans="1:29" x14ac:dyDescent="0.3">
      <c r="A56" s="65" t="s">
        <v>27</v>
      </c>
      <c r="B56" s="66">
        <f t="shared" ref="B56:J56" si="25">B12-B42</f>
        <v>5684.9230309112809</v>
      </c>
      <c r="C56" s="66">
        <f t="shared" si="25"/>
        <v>14058.731959199378</v>
      </c>
      <c r="D56" s="66">
        <f t="shared" si="25"/>
        <v>46734.81771648593</v>
      </c>
      <c r="E56" s="66">
        <f t="shared" si="25"/>
        <v>21556.606659959758</v>
      </c>
      <c r="F56" s="66">
        <f t="shared" si="25"/>
        <v>5759.9874363992167</v>
      </c>
      <c r="G56" s="66">
        <f t="shared" si="25"/>
        <v>23011.743055859803</v>
      </c>
      <c r="H56" s="66">
        <f t="shared" si="25"/>
        <v>10164.761149146734</v>
      </c>
      <c r="I56" s="66">
        <f t="shared" si="25"/>
        <v>4989.7103238866403</v>
      </c>
      <c r="J56" s="71">
        <f t="shared" si="25"/>
        <v>17070.940362902889</v>
      </c>
      <c r="K56" s="70">
        <f t="shared" si="7"/>
        <v>149032.22169475161</v>
      </c>
      <c r="L56" s="56"/>
      <c r="Q56" s="65" t="s">
        <v>27</v>
      </c>
      <c r="R56" s="66">
        <f t="shared" si="8"/>
        <v>5684.9230309112809</v>
      </c>
      <c r="S56" s="66">
        <f t="shared" si="9"/>
        <v>14058.731959199378</v>
      </c>
      <c r="T56" s="66">
        <f t="shared" si="10"/>
        <v>46734.81771648593</v>
      </c>
      <c r="U56" s="66">
        <f t="shared" si="11"/>
        <v>21556.606659959758</v>
      </c>
      <c r="V56" s="66">
        <f t="shared" si="12"/>
        <v>5759.9874363992167</v>
      </c>
      <c r="W56" s="66">
        <f t="shared" si="13"/>
        <v>23011.743055859803</v>
      </c>
      <c r="X56" s="66">
        <f t="shared" si="14"/>
        <v>10164.761149146734</v>
      </c>
      <c r="Y56" s="66">
        <f t="shared" si="15"/>
        <v>4989.7103238866403</v>
      </c>
      <c r="Z56" s="71">
        <f t="shared" si="16"/>
        <v>17070.940362902889</v>
      </c>
      <c r="AA56" s="70">
        <f t="shared" si="17"/>
        <v>149032.22169475161</v>
      </c>
      <c r="AB56" s="56"/>
    </row>
    <row r="57" spans="1:29" x14ac:dyDescent="0.3">
      <c r="A57" s="65" t="s">
        <v>28</v>
      </c>
      <c r="B57" s="66">
        <f t="shared" ref="B57:J57" si="26">B13-B43</f>
        <v>5862.62</v>
      </c>
      <c r="C57" s="66">
        <f t="shared" si="26"/>
        <v>14738.267000000002</v>
      </c>
      <c r="D57" s="66">
        <f t="shared" si="26"/>
        <v>50201.429105876006</v>
      </c>
      <c r="E57" s="66">
        <f t="shared" si="26"/>
        <v>22875.210080482895</v>
      </c>
      <c r="F57" s="66">
        <f t="shared" si="26"/>
        <v>6222.74</v>
      </c>
      <c r="G57" s="66">
        <f t="shared" si="26"/>
        <v>24456.777006206645</v>
      </c>
      <c r="H57" s="66">
        <f t="shared" si="26"/>
        <v>10272.556651429446</v>
      </c>
      <c r="I57" s="66">
        <f t="shared" si="26"/>
        <v>4989.7103238866403</v>
      </c>
      <c r="J57" s="71">
        <f t="shared" si="26"/>
        <v>17273.427364336127</v>
      </c>
      <c r="K57" s="70">
        <f t="shared" si="7"/>
        <v>156892.73753221772</v>
      </c>
      <c r="L57" s="56"/>
      <c r="Q57" s="65" t="s">
        <v>28</v>
      </c>
      <c r="R57" s="66">
        <f t="shared" si="8"/>
        <v>5862.62</v>
      </c>
      <c r="S57" s="66">
        <f t="shared" si="9"/>
        <v>14738.267000000002</v>
      </c>
      <c r="T57" s="66">
        <f t="shared" si="10"/>
        <v>50201.429105876006</v>
      </c>
      <c r="U57" s="66">
        <f t="shared" si="11"/>
        <v>22875.210080482895</v>
      </c>
      <c r="V57" s="66">
        <f t="shared" si="12"/>
        <v>6222.74</v>
      </c>
      <c r="W57" s="66">
        <f t="shared" si="13"/>
        <v>24456.777006206645</v>
      </c>
      <c r="X57" s="66">
        <f t="shared" si="14"/>
        <v>10272.556651429446</v>
      </c>
      <c r="Y57" s="66">
        <f t="shared" si="15"/>
        <v>4989.7103238866403</v>
      </c>
      <c r="Z57" s="71">
        <f t="shared" si="16"/>
        <v>17273.427364336127</v>
      </c>
      <c r="AA57" s="70">
        <f t="shared" si="17"/>
        <v>156892.73753221772</v>
      </c>
      <c r="AB57" s="56"/>
    </row>
    <row r="58" spans="1:29" x14ac:dyDescent="0.3">
      <c r="A58" s="65" t="s">
        <v>29</v>
      </c>
      <c r="B58" s="66">
        <f t="shared" ref="B58:J58" si="27">B14-B44</f>
        <v>5815.5508028904051</v>
      </c>
      <c r="C58" s="66">
        <f t="shared" si="27"/>
        <v>14503.43417394682</v>
      </c>
      <c r="D58" s="66">
        <f t="shared" si="27"/>
        <v>50203.437936236303</v>
      </c>
      <c r="E58" s="66">
        <f t="shared" si="27"/>
        <v>22875.210080482895</v>
      </c>
      <c r="F58" s="66">
        <f t="shared" si="27"/>
        <v>6222.74</v>
      </c>
      <c r="G58" s="66">
        <f t="shared" si="27"/>
        <v>24456.777006206645</v>
      </c>
      <c r="H58" s="66">
        <f t="shared" si="27"/>
        <v>10272.556651429446</v>
      </c>
      <c r="I58" s="66">
        <f t="shared" si="27"/>
        <v>4989.7103238866403</v>
      </c>
      <c r="J58" s="71">
        <f t="shared" si="27"/>
        <v>17273.427364336127</v>
      </c>
      <c r="K58" s="70">
        <f t="shared" si="7"/>
        <v>156612.84433941529</v>
      </c>
      <c r="L58" s="56"/>
      <c r="Q58" s="65" t="s">
        <v>29</v>
      </c>
      <c r="R58" s="66">
        <f t="shared" si="8"/>
        <v>5815.5508028904051</v>
      </c>
      <c r="S58" s="66">
        <f t="shared" si="9"/>
        <v>14503.43417394682</v>
      </c>
      <c r="T58" s="66">
        <f t="shared" si="10"/>
        <v>50203.437936236303</v>
      </c>
      <c r="U58" s="66">
        <f t="shared" si="11"/>
        <v>22875.210080482895</v>
      </c>
      <c r="V58" s="66">
        <f t="shared" si="12"/>
        <v>6222.74</v>
      </c>
      <c r="W58" s="66">
        <f t="shared" si="13"/>
        <v>24456.777006206645</v>
      </c>
      <c r="X58" s="66">
        <f t="shared" si="14"/>
        <v>10272.556651429446</v>
      </c>
      <c r="Y58" s="66">
        <f t="shared" si="15"/>
        <v>4989.7103238866403</v>
      </c>
      <c r="Z58" s="71">
        <f t="shared" si="16"/>
        <v>17273.427364336127</v>
      </c>
      <c r="AA58" s="70">
        <f t="shared" si="17"/>
        <v>156612.84433941529</v>
      </c>
      <c r="AB58" s="56"/>
    </row>
    <row r="59" spans="1:29" x14ac:dyDescent="0.3">
      <c r="A59" s="65" t="s">
        <v>30</v>
      </c>
      <c r="B59" s="66">
        <f t="shared" ref="B59:J59" si="28">B15-B45</f>
        <v>5309.5394339622644</v>
      </c>
      <c r="C59" s="66">
        <f t="shared" si="28"/>
        <v>13177.097172517664</v>
      </c>
      <c r="D59" s="66">
        <f t="shared" si="28"/>
        <v>45726.831089897882</v>
      </c>
      <c r="E59" s="66">
        <f t="shared" si="28"/>
        <v>20257.547364185113</v>
      </c>
      <c r="F59" s="66">
        <f t="shared" si="28"/>
        <v>5558.9396673189822</v>
      </c>
      <c r="G59" s="66">
        <f t="shared" si="28"/>
        <v>20907.389806498722</v>
      </c>
      <c r="H59" s="66">
        <f t="shared" si="28"/>
        <v>9027.7665258946599</v>
      </c>
      <c r="I59" s="66">
        <f t="shared" si="28"/>
        <v>4372.7572469635625</v>
      </c>
      <c r="J59" s="71">
        <f t="shared" si="28"/>
        <v>14623.198787667821</v>
      </c>
      <c r="K59" s="70">
        <f t="shared" si="7"/>
        <v>138961.06709490667</v>
      </c>
      <c r="L59" s="56"/>
      <c r="Q59" s="65" t="s">
        <v>30</v>
      </c>
      <c r="R59" s="66">
        <f t="shared" si="8"/>
        <v>5309.5394339622644</v>
      </c>
      <c r="S59" s="66">
        <f t="shared" si="9"/>
        <v>13177.097172517664</v>
      </c>
      <c r="T59" s="66">
        <f t="shared" si="10"/>
        <v>45726.831089897882</v>
      </c>
      <c r="U59" s="66">
        <f t="shared" si="11"/>
        <v>20257.547364185113</v>
      </c>
      <c r="V59" s="66">
        <f t="shared" si="12"/>
        <v>5558.9396673189822</v>
      </c>
      <c r="W59" s="66">
        <f t="shared" si="13"/>
        <v>20907.389806498722</v>
      </c>
      <c r="X59" s="66">
        <f t="shared" si="14"/>
        <v>9027.7665258946599</v>
      </c>
      <c r="Y59" s="66">
        <f t="shared" si="15"/>
        <v>4372.7572469635625</v>
      </c>
      <c r="Z59" s="71">
        <f t="shared" si="16"/>
        <v>14623.198787667821</v>
      </c>
      <c r="AA59" s="70">
        <f t="shared" si="17"/>
        <v>138961.06709490667</v>
      </c>
      <c r="AB59" s="56"/>
    </row>
    <row r="61" spans="1:29" x14ac:dyDescent="0.3">
      <c r="A61" s="48" t="s">
        <v>120</v>
      </c>
      <c r="B61" s="93">
        <f>$B$17-MIN($K$34:$K$45)</f>
        <v>168597.43031379589</v>
      </c>
      <c r="C61" s="68"/>
      <c r="D61" s="68"/>
      <c r="E61" s="68"/>
      <c r="F61" s="68"/>
      <c r="G61" s="68"/>
      <c r="H61" s="68"/>
      <c r="I61" s="68"/>
      <c r="J61" s="68"/>
      <c r="L61" s="56"/>
      <c r="M61" s="56"/>
      <c r="O61" s="63"/>
      <c r="Q61" s="48" t="s">
        <v>120</v>
      </c>
      <c r="R61" s="93">
        <f>$B$17-MIN($AA$34:$AA$45)</f>
        <v>168597.43031379589</v>
      </c>
      <c r="S61" s="68"/>
      <c r="T61" s="68"/>
      <c r="U61" s="68"/>
      <c r="V61" s="68"/>
      <c r="W61" s="68"/>
      <c r="X61" s="68"/>
      <c r="Y61" s="68"/>
      <c r="Z61" s="68"/>
      <c r="AB61" s="56"/>
      <c r="AC61" s="56"/>
    </row>
    <row r="63" spans="1:29" x14ac:dyDescent="0.3">
      <c r="A63" s="23" t="s">
        <v>119</v>
      </c>
      <c r="B63" s="67" t="s">
        <v>118</v>
      </c>
      <c r="Q63" s="23" t="s">
        <v>119</v>
      </c>
      <c r="R63" s="67" t="s">
        <v>118</v>
      </c>
    </row>
    <row r="64" spans="1:29" x14ac:dyDescent="0.3">
      <c r="A64" s="65" t="s">
        <v>80</v>
      </c>
      <c r="B64" s="64">
        <f t="shared" ref="B64:B75" si="29">$B$61-K48</f>
        <v>47798.819386532792</v>
      </c>
      <c r="L64" s="56"/>
      <c r="M64" s="56"/>
      <c r="O64" s="63"/>
      <c r="Q64" s="65" t="s">
        <v>80</v>
      </c>
      <c r="R64" s="64">
        <f t="shared" ref="R64:R75" si="30">$R$61-AA48</f>
        <v>47798.819386532792</v>
      </c>
      <c r="AB64" s="56"/>
      <c r="AC64" s="56"/>
    </row>
    <row r="65" spans="1:29" x14ac:dyDescent="0.3">
      <c r="A65" s="65" t="s">
        <v>20</v>
      </c>
      <c r="B65" s="66">
        <f t="shared" si="29"/>
        <v>50762.805416485178</v>
      </c>
      <c r="L65" s="56"/>
      <c r="M65" s="56"/>
      <c r="O65" s="63"/>
      <c r="Q65" s="65" t="s">
        <v>20</v>
      </c>
      <c r="R65" s="64">
        <f t="shared" si="30"/>
        <v>50762.805416485178</v>
      </c>
      <c r="AB65" s="56"/>
      <c r="AC65" s="56"/>
    </row>
    <row r="66" spans="1:29" x14ac:dyDescent="0.3">
      <c r="A66" s="65" t="s">
        <v>21</v>
      </c>
      <c r="B66" s="66">
        <f t="shared" si="29"/>
        <v>36635.218585655675</v>
      </c>
      <c r="L66" s="56"/>
      <c r="M66" s="56"/>
      <c r="O66" s="63"/>
      <c r="Q66" s="65" t="s">
        <v>21</v>
      </c>
      <c r="R66" s="64">
        <f t="shared" si="30"/>
        <v>36635.218585655675</v>
      </c>
      <c r="AB66" s="56"/>
      <c r="AC66" s="56"/>
    </row>
    <row r="67" spans="1:29" x14ac:dyDescent="0.3">
      <c r="A67" s="65" t="s">
        <v>22</v>
      </c>
      <c r="B67" s="66">
        <f t="shared" si="29"/>
        <v>2890.1213823552534</v>
      </c>
      <c r="L67" s="56"/>
      <c r="M67" s="56"/>
      <c r="O67" s="63"/>
      <c r="Q67" s="65" t="s">
        <v>22</v>
      </c>
      <c r="R67" s="64">
        <f t="shared" si="30"/>
        <v>2890.1213823552534</v>
      </c>
      <c r="AB67" s="56"/>
      <c r="AC67" s="56"/>
    </row>
    <row r="68" spans="1:29" x14ac:dyDescent="0.3">
      <c r="A68" s="65" t="s">
        <v>23</v>
      </c>
      <c r="B68" s="66">
        <f t="shared" si="29"/>
        <v>2391.912413795857</v>
      </c>
      <c r="L68" s="56"/>
      <c r="M68" s="56"/>
      <c r="O68" s="63"/>
      <c r="Q68" s="65" t="s">
        <v>23</v>
      </c>
      <c r="R68" s="64">
        <f t="shared" si="30"/>
        <v>2391.912413795857</v>
      </c>
      <c r="AB68" s="56"/>
      <c r="AC68" s="56"/>
    </row>
    <row r="69" spans="1:29" x14ac:dyDescent="0.3">
      <c r="A69" s="65" t="s">
        <v>24</v>
      </c>
      <c r="B69" s="66">
        <f t="shared" si="29"/>
        <v>22822.987532923988</v>
      </c>
      <c r="L69" s="56"/>
      <c r="M69" s="56"/>
      <c r="O69" s="63"/>
      <c r="Q69" s="65" t="s">
        <v>24</v>
      </c>
      <c r="R69" s="64">
        <f t="shared" si="30"/>
        <v>22822.987532923988</v>
      </c>
      <c r="AB69" s="56"/>
      <c r="AC69" s="56"/>
    </row>
    <row r="70" spans="1:29" x14ac:dyDescent="0.3">
      <c r="A70" s="65" t="s">
        <v>25</v>
      </c>
      <c r="B70" s="66">
        <f t="shared" si="29"/>
        <v>44659.215410006422</v>
      </c>
      <c r="L70" s="56"/>
      <c r="M70" s="56"/>
      <c r="O70" s="63"/>
      <c r="Q70" s="65" t="s">
        <v>25</v>
      </c>
      <c r="R70" s="64">
        <f t="shared" si="30"/>
        <v>44659.215410006422</v>
      </c>
      <c r="AB70" s="56"/>
      <c r="AC70" s="56"/>
    </row>
    <row r="71" spans="1:29" x14ac:dyDescent="0.3">
      <c r="A71" s="65" t="s">
        <v>26</v>
      </c>
      <c r="B71" s="66">
        <f t="shared" si="29"/>
        <v>39483.186874564708</v>
      </c>
      <c r="L71" s="56"/>
      <c r="M71" s="56"/>
      <c r="O71" s="63"/>
      <c r="Q71" s="65" t="s">
        <v>26</v>
      </c>
      <c r="R71" s="64">
        <f t="shared" si="30"/>
        <v>39483.186874564708</v>
      </c>
      <c r="AB71" s="56"/>
      <c r="AC71" s="56"/>
    </row>
    <row r="72" spans="1:29" x14ac:dyDescent="0.3">
      <c r="A72" s="65" t="s">
        <v>27</v>
      </c>
      <c r="B72" s="66">
        <f t="shared" si="29"/>
        <v>19565.208619044279</v>
      </c>
      <c r="L72" s="56"/>
      <c r="M72" s="56"/>
      <c r="O72" s="63"/>
      <c r="Q72" s="65" t="s">
        <v>27</v>
      </c>
      <c r="R72" s="64">
        <f t="shared" si="30"/>
        <v>19565.208619044279</v>
      </c>
      <c r="AB72" s="56"/>
      <c r="AC72" s="56"/>
    </row>
    <row r="73" spans="1:29" x14ac:dyDescent="0.3">
      <c r="A73" s="65" t="s">
        <v>28</v>
      </c>
      <c r="B73" s="66">
        <f t="shared" si="29"/>
        <v>11704.692781578167</v>
      </c>
      <c r="L73" s="56"/>
      <c r="M73" s="56"/>
      <c r="O73" s="63"/>
      <c r="Q73" s="65" t="s">
        <v>28</v>
      </c>
      <c r="R73" s="64">
        <f t="shared" si="30"/>
        <v>11704.692781578167</v>
      </c>
      <c r="AB73" s="56"/>
      <c r="AC73" s="56"/>
    </row>
    <row r="74" spans="1:29" x14ac:dyDescent="0.3">
      <c r="A74" s="65" t="s">
        <v>29</v>
      </c>
      <c r="B74" s="66">
        <f t="shared" si="29"/>
        <v>11984.585974380607</v>
      </c>
      <c r="L74" s="56"/>
      <c r="M74" s="56"/>
      <c r="O74" s="63"/>
      <c r="Q74" s="65" t="s">
        <v>29</v>
      </c>
      <c r="R74" s="64">
        <f t="shared" si="30"/>
        <v>11984.585974380607</v>
      </c>
      <c r="AB74" s="56"/>
      <c r="AC74" s="56"/>
    </row>
    <row r="75" spans="1:29" x14ac:dyDescent="0.3">
      <c r="A75" s="65" t="s">
        <v>30</v>
      </c>
      <c r="B75" s="66">
        <f t="shared" si="29"/>
        <v>29636.363218889222</v>
      </c>
      <c r="L75" s="56"/>
      <c r="M75" s="56"/>
      <c r="O75" s="63"/>
      <c r="Q75" s="65" t="s">
        <v>30</v>
      </c>
      <c r="R75" s="64">
        <f t="shared" si="30"/>
        <v>29636.363218889222</v>
      </c>
      <c r="AB75" s="56"/>
      <c r="AC75" s="56"/>
    </row>
    <row r="76" spans="1:29" x14ac:dyDescent="0.3">
      <c r="A76" s="62" t="s">
        <v>117</v>
      </c>
      <c r="B76" s="92">
        <f>SUM($B$64:$B$75)/$B$61</f>
        <v>1.9</v>
      </c>
      <c r="Q76" s="62" t="s">
        <v>117</v>
      </c>
      <c r="R76" s="92">
        <f>SUM($R$64:$R$75)/$R$61</f>
        <v>1.9</v>
      </c>
    </row>
    <row r="78" spans="1:29" x14ac:dyDescent="0.3">
      <c r="A78" s="23" t="s">
        <v>116</v>
      </c>
      <c r="B78" s="60">
        <f>(SUM($B$64:$B$75)-$D$79*$B$61)/(12-$D$79)</f>
        <v>0</v>
      </c>
      <c r="D78" s="23" t="s">
        <v>115</v>
      </c>
      <c r="Q78" s="23" t="s">
        <v>116</v>
      </c>
      <c r="R78" s="60">
        <f>(SUM($R$64:$R$75)-$T$79*$R$61)/(12-$T$79)</f>
        <v>0</v>
      </c>
      <c r="T78" s="23" t="s">
        <v>115</v>
      </c>
    </row>
    <row r="79" spans="1:29" x14ac:dyDescent="0.3">
      <c r="A79" s="23" t="s">
        <v>114</v>
      </c>
      <c r="D79" s="91">
        <f>'計算用(太陽光)'!D79</f>
        <v>1.9</v>
      </c>
      <c r="Q79" s="23" t="s">
        <v>114</v>
      </c>
      <c r="T79" s="91">
        <f>'計算用(太陽光)'!T79</f>
        <v>1.9</v>
      </c>
    </row>
    <row r="80" spans="1:29" ht="15.6" thickBot="1" x14ac:dyDescent="0.35"/>
    <row r="81" spans="1:22" ht="15.6" thickBot="1" x14ac:dyDescent="0.35">
      <c r="A81" s="23" t="s">
        <v>113</v>
      </c>
      <c r="B81" s="58" t="e">
        <f>'入力(風力)'!E15*B83</f>
        <v>#N/A</v>
      </c>
      <c r="Q81" s="23" t="s">
        <v>113</v>
      </c>
      <c r="R81" s="57" t="e">
        <f>AVERAGE('入力(風力)'!E23:P23)*B83</f>
        <v>#N/A</v>
      </c>
      <c r="V81" s="56"/>
    </row>
    <row r="82" spans="1:22" ht="15.6" thickBot="1" x14ac:dyDescent="0.35">
      <c r="A82" s="50" t="s">
        <v>111</v>
      </c>
      <c r="B82" s="90">
        <f>(MIN($K$34:$K$45)+$B$78)*1000</f>
        <v>0</v>
      </c>
      <c r="Q82" s="50" t="s">
        <v>111</v>
      </c>
      <c r="R82" s="54">
        <f>(MIN($AA$34:$AA$45)+$R$78)*1000</f>
        <v>0</v>
      </c>
    </row>
    <row r="83" spans="1:22" ht="15.6" thickBot="1" x14ac:dyDescent="0.35">
      <c r="A83" s="23" t="s">
        <v>112</v>
      </c>
      <c r="B83" s="53" t="e">
        <f>VLOOKUP('入力(風力)'!$E$13,$B$88:$C$96,2,FALSE)</f>
        <v>#N/A</v>
      </c>
      <c r="Q83" s="23" t="s">
        <v>112</v>
      </c>
      <c r="R83" s="52"/>
    </row>
    <row r="84" spans="1:22" x14ac:dyDescent="0.3">
      <c r="A84" s="50" t="s">
        <v>111</v>
      </c>
      <c r="B84" s="51" t="e">
        <f>B82/'入力(風力)'!E15</f>
        <v>#DIV/0!</v>
      </c>
      <c r="Q84" s="50" t="s">
        <v>111</v>
      </c>
      <c r="R84" s="89" t="e">
        <f>R82/'入力(風力)'!U15</f>
        <v>#DIV/0!</v>
      </c>
      <c r="S84" s="23" t="s">
        <v>110</v>
      </c>
    </row>
    <row r="87" spans="1:22" x14ac:dyDescent="0.3">
      <c r="C87" s="48" t="s">
        <v>137</v>
      </c>
    </row>
    <row r="88" spans="1:22" x14ac:dyDescent="0.3">
      <c r="B88" s="47" t="s">
        <v>108</v>
      </c>
      <c r="C88" s="46">
        <v>0.21478563649408133</v>
      </c>
    </row>
    <row r="89" spans="1:22" x14ac:dyDescent="0.3">
      <c r="B89" s="47" t="s">
        <v>107</v>
      </c>
      <c r="C89" s="46">
        <v>0.31525602137261843</v>
      </c>
    </row>
    <row r="90" spans="1:22" x14ac:dyDescent="0.3">
      <c r="B90" s="47" t="s">
        <v>106</v>
      </c>
      <c r="C90" s="46">
        <v>0.24293383415470285</v>
      </c>
    </row>
    <row r="91" spans="1:22" x14ac:dyDescent="0.3">
      <c r="B91" s="47" t="s">
        <v>105</v>
      </c>
      <c r="C91" s="46">
        <v>0.27128334513070257</v>
      </c>
    </row>
    <row r="92" spans="1:22" x14ac:dyDescent="0.3">
      <c r="B92" s="47" t="s">
        <v>104</v>
      </c>
      <c r="C92" s="46">
        <v>0.20043430191259781</v>
      </c>
    </row>
    <row r="93" spans="1:22" x14ac:dyDescent="0.3">
      <c r="B93" s="47" t="s">
        <v>103</v>
      </c>
      <c r="C93" s="46">
        <v>0.27262278030148812</v>
      </c>
    </row>
    <row r="94" spans="1:22" x14ac:dyDescent="0.3">
      <c r="B94" s="47" t="s">
        <v>102</v>
      </c>
      <c r="C94" s="46">
        <v>0.19893868845480991</v>
      </c>
    </row>
    <row r="95" spans="1:22" x14ac:dyDescent="0.3">
      <c r="B95" s="47" t="s">
        <v>101</v>
      </c>
      <c r="C95" s="46">
        <v>0.3322269428137169</v>
      </c>
    </row>
    <row r="96" spans="1:22" x14ac:dyDescent="0.3">
      <c r="B96" s="47" t="s">
        <v>100</v>
      </c>
      <c r="C96" s="46">
        <v>0.1603363028026181</v>
      </c>
    </row>
  </sheetData>
  <phoneticPr fontId="1"/>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B5293-B5C0-4838-A389-02B6911DAF0C}">
  <sheetPr>
    <tabColor rgb="FFFFCCFF"/>
    <pageSetUpPr fitToPage="1"/>
  </sheetPr>
  <dimension ref="A1:Q40"/>
  <sheetViews>
    <sheetView zoomScale="60" zoomScaleNormal="60" workbookViewId="0">
      <selection activeCell="D27" sqref="D27:O27"/>
    </sheetView>
  </sheetViews>
  <sheetFormatPr defaultColWidth="8.09765625" defaultRowHeight="15" x14ac:dyDescent="0.3"/>
  <cols>
    <col min="1" max="4" width="5.09765625" style="23" customWidth="1"/>
    <col min="5" max="16" width="9.19921875" style="23" bestFit="1" customWidth="1"/>
    <col min="17" max="20" width="5.09765625" style="23" customWidth="1"/>
    <col min="21" max="16384" width="8.09765625" style="23"/>
  </cols>
  <sheetData>
    <row r="1" spans="1:17" ht="16.2" x14ac:dyDescent="0.3">
      <c r="A1" s="44" t="s">
        <v>34</v>
      </c>
      <c r="B1" s="44"/>
      <c r="C1" s="44"/>
      <c r="D1" s="44"/>
      <c r="E1" s="44"/>
      <c r="F1" s="10" t="s">
        <v>35</v>
      </c>
      <c r="G1" s="10"/>
      <c r="H1" s="10"/>
      <c r="I1" s="43" t="s">
        <v>36</v>
      </c>
    </row>
    <row r="2" spans="1:17" ht="16.2" x14ac:dyDescent="0.3">
      <c r="A2" s="190" t="s">
        <v>99</v>
      </c>
      <c r="B2" s="191"/>
      <c r="C2" s="41"/>
      <c r="D2" s="41"/>
      <c r="E2" s="41"/>
      <c r="F2" s="41"/>
      <c r="G2" s="41"/>
      <c r="H2" s="41"/>
      <c r="I2" s="41"/>
      <c r="J2" s="41"/>
      <c r="K2" s="41"/>
      <c r="L2" s="41"/>
      <c r="M2" s="41"/>
      <c r="N2" s="41"/>
      <c r="O2" s="41"/>
      <c r="P2" s="41"/>
      <c r="Q2" s="41"/>
    </row>
    <row r="3" spans="1:17" ht="16.2" x14ac:dyDescent="0.3">
      <c r="A3" s="42"/>
      <c r="B3" s="42"/>
      <c r="C3" s="41"/>
      <c r="D3" s="41"/>
      <c r="E3" s="41"/>
      <c r="F3" s="41"/>
      <c r="G3" s="41"/>
      <c r="H3" s="41"/>
      <c r="I3" s="41"/>
      <c r="J3" s="41"/>
      <c r="K3" s="41"/>
      <c r="L3" s="41"/>
      <c r="M3" s="41"/>
      <c r="N3" s="41"/>
      <c r="O3" s="41"/>
      <c r="P3" s="41"/>
      <c r="Q3" s="41"/>
    </row>
    <row r="4" spans="1:17" ht="16.2" x14ac:dyDescent="0.3">
      <c r="A4" s="193" t="s">
        <v>98</v>
      </c>
      <c r="B4" s="193"/>
      <c r="C4" s="193"/>
      <c r="D4" s="193"/>
      <c r="E4" s="193"/>
      <c r="F4" s="193"/>
      <c r="G4" s="193"/>
      <c r="H4" s="193"/>
      <c r="I4" s="193"/>
      <c r="J4" s="193"/>
      <c r="K4" s="193"/>
      <c r="L4" s="193"/>
      <c r="M4" s="193"/>
      <c r="N4" s="193"/>
      <c r="O4" s="193"/>
      <c r="P4" s="193"/>
      <c r="Q4" s="193"/>
    </row>
    <row r="5" spans="1:17" ht="16.2" x14ac:dyDescent="0.3">
      <c r="A5" s="41"/>
      <c r="B5" s="41"/>
      <c r="C5" s="41"/>
      <c r="D5" s="41"/>
      <c r="E5" s="41"/>
      <c r="F5" s="41"/>
      <c r="G5" s="41"/>
      <c r="H5" s="41"/>
      <c r="I5" s="41"/>
      <c r="J5" s="41"/>
      <c r="K5" s="41"/>
      <c r="L5" s="41"/>
      <c r="M5" s="41"/>
      <c r="N5" s="41"/>
      <c r="O5" s="41"/>
      <c r="P5" s="41"/>
      <c r="Q5" s="41"/>
    </row>
    <row r="6" spans="1:17" ht="16.2" x14ac:dyDescent="0.3">
      <c r="A6" s="193" t="s">
        <v>97</v>
      </c>
      <c r="B6" s="193"/>
      <c r="C6" s="193"/>
      <c r="D6" s="193"/>
      <c r="E6" s="193"/>
      <c r="F6" s="193"/>
      <c r="G6" s="193"/>
      <c r="H6" s="193"/>
      <c r="I6" s="193"/>
      <c r="J6" s="193"/>
      <c r="K6" s="193"/>
      <c r="L6" s="193"/>
      <c r="M6" s="193"/>
      <c r="N6" s="193"/>
      <c r="O6" s="193"/>
      <c r="P6" s="193"/>
      <c r="Q6" s="193"/>
    </row>
    <row r="7" spans="1:17" ht="16.2" x14ac:dyDescent="0.3">
      <c r="C7" s="41"/>
      <c r="D7" s="41"/>
      <c r="E7" s="41"/>
      <c r="F7" s="41"/>
      <c r="G7" s="41"/>
      <c r="H7" s="41"/>
      <c r="I7" s="41"/>
      <c r="J7" s="41"/>
      <c r="K7" s="41"/>
      <c r="L7" s="41"/>
      <c r="M7" s="41"/>
      <c r="N7" s="41"/>
      <c r="O7" s="41"/>
      <c r="P7" s="41"/>
      <c r="Q7" s="41"/>
    </row>
    <row r="8" spans="1:17" ht="16.2" x14ac:dyDescent="0.3">
      <c r="A8" s="40"/>
      <c r="B8" s="40"/>
      <c r="C8" s="40"/>
      <c r="D8" s="40"/>
      <c r="E8" s="40"/>
      <c r="F8" s="40"/>
      <c r="G8" s="40"/>
      <c r="H8" s="40"/>
      <c r="I8" s="40"/>
      <c r="J8" s="40"/>
      <c r="K8" s="40"/>
      <c r="L8" s="40"/>
      <c r="M8" s="245" t="e">
        <f>#REF!</f>
        <v>#REF!</v>
      </c>
      <c r="N8" s="245"/>
      <c r="O8" s="245"/>
      <c r="P8" s="245"/>
      <c r="Q8" s="245"/>
    </row>
    <row r="9" spans="1:17" ht="24" customHeight="1" x14ac:dyDescent="0.3">
      <c r="A9" s="194" t="s">
        <v>96</v>
      </c>
      <c r="B9" s="194"/>
      <c r="C9" s="194"/>
      <c r="D9" s="194"/>
      <c r="E9" s="195" t="s">
        <v>95</v>
      </c>
      <c r="F9" s="196"/>
      <c r="G9" s="196"/>
      <c r="H9" s="196"/>
      <c r="I9" s="196"/>
      <c r="J9" s="196"/>
      <c r="K9" s="196"/>
      <c r="L9" s="196"/>
      <c r="M9" s="196"/>
      <c r="N9" s="196"/>
      <c r="O9" s="196"/>
      <c r="P9" s="197"/>
      <c r="Q9" s="36" t="s">
        <v>94</v>
      </c>
    </row>
    <row r="10" spans="1:17" ht="24" customHeight="1" x14ac:dyDescent="0.3">
      <c r="A10" s="194" t="s">
        <v>93</v>
      </c>
      <c r="B10" s="194"/>
      <c r="C10" s="194"/>
      <c r="D10" s="194"/>
      <c r="E10" s="258">
        <f>合計!E13</f>
        <v>0</v>
      </c>
      <c r="F10" s="259"/>
      <c r="G10" s="259"/>
      <c r="H10" s="259"/>
      <c r="I10" s="259"/>
      <c r="J10" s="259"/>
      <c r="K10" s="259"/>
      <c r="L10" s="259"/>
      <c r="M10" s="259"/>
      <c r="N10" s="259"/>
      <c r="O10" s="259"/>
      <c r="P10" s="260"/>
      <c r="Q10" s="35"/>
    </row>
    <row r="11" spans="1:17" ht="30" customHeight="1" x14ac:dyDescent="0.3">
      <c r="A11" s="207" t="s">
        <v>92</v>
      </c>
      <c r="B11" s="207"/>
      <c r="C11" s="207"/>
      <c r="D11" s="207"/>
      <c r="E11" s="258" t="str">
        <f>合計!E14</f>
        <v>変動電源</v>
      </c>
      <c r="F11" s="259"/>
      <c r="G11" s="259"/>
      <c r="H11" s="259"/>
      <c r="I11" s="259"/>
      <c r="J11" s="259"/>
      <c r="K11" s="259"/>
      <c r="L11" s="259"/>
      <c r="M11" s="259"/>
      <c r="N11" s="259"/>
      <c r="O11" s="259"/>
      <c r="P11" s="260"/>
      <c r="Q11" s="35"/>
    </row>
    <row r="12" spans="1:17" ht="24" customHeight="1" x14ac:dyDescent="0.3">
      <c r="A12" s="194" t="s">
        <v>91</v>
      </c>
      <c r="B12" s="194"/>
      <c r="C12" s="194"/>
      <c r="D12" s="194"/>
      <c r="E12" s="175">
        <f>合計!E15</f>
        <v>0</v>
      </c>
      <c r="F12" s="176"/>
      <c r="G12" s="176"/>
      <c r="H12" s="176"/>
      <c r="I12" s="176"/>
      <c r="J12" s="176"/>
      <c r="K12" s="176"/>
      <c r="L12" s="176"/>
      <c r="M12" s="176"/>
      <c r="N12" s="176"/>
      <c r="O12" s="176"/>
      <c r="P12" s="177"/>
      <c r="Q12" s="35"/>
    </row>
    <row r="13" spans="1:17" ht="24" customHeight="1" x14ac:dyDescent="0.3">
      <c r="A13" s="194" t="s">
        <v>90</v>
      </c>
      <c r="B13" s="194"/>
      <c r="C13" s="194"/>
      <c r="D13" s="194"/>
      <c r="E13" s="252">
        <f>合計!E16</f>
        <v>0</v>
      </c>
      <c r="F13" s="253"/>
      <c r="G13" s="253"/>
      <c r="H13" s="253"/>
      <c r="I13" s="253"/>
      <c r="J13" s="253"/>
      <c r="K13" s="253"/>
      <c r="L13" s="253"/>
      <c r="M13" s="253"/>
      <c r="N13" s="253"/>
      <c r="O13" s="253"/>
      <c r="P13" s="254"/>
      <c r="Q13" s="35"/>
    </row>
    <row r="14" spans="1:17" ht="24" customHeight="1" x14ac:dyDescent="0.3">
      <c r="A14" s="194" t="s">
        <v>89</v>
      </c>
      <c r="B14" s="194"/>
      <c r="C14" s="194"/>
      <c r="D14" s="194"/>
      <c r="E14" s="261">
        <f>合計!E17</f>
        <v>0</v>
      </c>
      <c r="F14" s="262"/>
      <c r="G14" s="262"/>
      <c r="H14" s="262"/>
      <c r="I14" s="262"/>
      <c r="J14" s="262"/>
      <c r="K14" s="262"/>
      <c r="L14" s="262"/>
      <c r="M14" s="262"/>
      <c r="N14" s="262"/>
      <c r="O14" s="262"/>
      <c r="P14" s="263"/>
      <c r="Q14" s="34" t="s">
        <v>78</v>
      </c>
    </row>
    <row r="15" spans="1:17" ht="24" customHeight="1" x14ac:dyDescent="0.3">
      <c r="A15" s="236" t="s">
        <v>88</v>
      </c>
      <c r="B15" s="237"/>
      <c r="C15" s="237"/>
      <c r="D15" s="238"/>
      <c r="E15" s="264">
        <f>IF(E12="水力（流込式）",合計!E18,0)</f>
        <v>0</v>
      </c>
      <c r="F15" s="265"/>
      <c r="G15" s="265"/>
      <c r="H15" s="265"/>
      <c r="I15" s="265"/>
      <c r="J15" s="265"/>
      <c r="K15" s="265"/>
      <c r="L15" s="265"/>
      <c r="M15" s="265"/>
      <c r="N15" s="265"/>
      <c r="O15" s="265"/>
      <c r="P15" s="266"/>
      <c r="Q15" s="34" t="s">
        <v>78</v>
      </c>
    </row>
    <row r="16" spans="1:17" ht="24" customHeight="1" x14ac:dyDescent="0.3">
      <c r="A16" s="194" t="s">
        <v>87</v>
      </c>
      <c r="B16" s="194"/>
      <c r="C16" s="194"/>
      <c r="D16" s="194"/>
      <c r="E16" s="231" t="e">
        <f>'計算用(水力)'!B83</f>
        <v>#N/A</v>
      </c>
      <c r="F16" s="232"/>
      <c r="G16" s="232"/>
      <c r="H16" s="232"/>
      <c r="I16" s="232"/>
      <c r="J16" s="232"/>
      <c r="K16" s="232"/>
      <c r="L16" s="232"/>
      <c r="M16" s="232"/>
      <c r="N16" s="232"/>
      <c r="O16" s="232"/>
      <c r="P16" s="233"/>
      <c r="Q16" s="34" t="s">
        <v>85</v>
      </c>
    </row>
    <row r="17" spans="1:17" ht="24" customHeight="1" x14ac:dyDescent="0.3">
      <c r="A17" s="194" t="s">
        <v>86</v>
      </c>
      <c r="B17" s="194"/>
      <c r="C17" s="194"/>
      <c r="D17" s="194"/>
      <c r="E17" s="36" t="s">
        <v>80</v>
      </c>
      <c r="F17" s="36" t="s">
        <v>20</v>
      </c>
      <c r="G17" s="36" t="s">
        <v>21</v>
      </c>
      <c r="H17" s="36" t="s">
        <v>22</v>
      </c>
      <c r="I17" s="36" t="s">
        <v>23</v>
      </c>
      <c r="J17" s="36" t="s">
        <v>24</v>
      </c>
      <c r="K17" s="36" t="s">
        <v>25</v>
      </c>
      <c r="L17" s="36" t="s">
        <v>26</v>
      </c>
      <c r="M17" s="36" t="s">
        <v>27</v>
      </c>
      <c r="N17" s="36" t="s">
        <v>28</v>
      </c>
      <c r="O17" s="36" t="s">
        <v>29</v>
      </c>
      <c r="P17" s="36" t="s">
        <v>30</v>
      </c>
      <c r="Q17" s="35"/>
    </row>
    <row r="18" spans="1:17" ht="24" customHeight="1" x14ac:dyDescent="0.3">
      <c r="A18" s="194"/>
      <c r="B18" s="194"/>
      <c r="C18" s="194"/>
      <c r="D18" s="194"/>
      <c r="E18" s="39" t="e">
        <f>'計算用(水力)'!N20</f>
        <v>#N/A</v>
      </c>
      <c r="F18" s="39" t="e">
        <f>'計算用(水力)'!N21</f>
        <v>#N/A</v>
      </c>
      <c r="G18" s="39" t="e">
        <f>'計算用(水力)'!N22</f>
        <v>#N/A</v>
      </c>
      <c r="H18" s="39" t="e">
        <f>'計算用(水力)'!N23</f>
        <v>#N/A</v>
      </c>
      <c r="I18" s="39" t="e">
        <f>'計算用(水力)'!N24</f>
        <v>#N/A</v>
      </c>
      <c r="J18" s="39" t="e">
        <f>'計算用(水力)'!N25</f>
        <v>#N/A</v>
      </c>
      <c r="K18" s="39" t="e">
        <f>'計算用(水力)'!N26</f>
        <v>#N/A</v>
      </c>
      <c r="L18" s="39" t="e">
        <f>'計算用(水力)'!N27</f>
        <v>#N/A</v>
      </c>
      <c r="M18" s="39" t="e">
        <f>'計算用(水力)'!N28</f>
        <v>#N/A</v>
      </c>
      <c r="N18" s="39" t="e">
        <f>'計算用(水力)'!N29</f>
        <v>#N/A</v>
      </c>
      <c r="O18" s="39" t="e">
        <f>'計算用(水力)'!N30</f>
        <v>#N/A</v>
      </c>
      <c r="P18" s="39" t="e">
        <f>'計算用(水力)'!N31</f>
        <v>#N/A</v>
      </c>
      <c r="Q18" s="34" t="s">
        <v>85</v>
      </c>
    </row>
    <row r="19" spans="1:17" ht="24" customHeight="1" x14ac:dyDescent="0.3">
      <c r="A19" s="194" t="s">
        <v>84</v>
      </c>
      <c r="B19" s="194"/>
      <c r="C19" s="194"/>
      <c r="D19" s="194"/>
      <c r="E19" s="36" t="s">
        <v>80</v>
      </c>
      <c r="F19" s="36" t="s">
        <v>20</v>
      </c>
      <c r="G19" s="36" t="s">
        <v>21</v>
      </c>
      <c r="H19" s="36" t="s">
        <v>22</v>
      </c>
      <c r="I19" s="36" t="s">
        <v>23</v>
      </c>
      <c r="J19" s="36" t="s">
        <v>24</v>
      </c>
      <c r="K19" s="36" t="s">
        <v>25</v>
      </c>
      <c r="L19" s="36" t="s">
        <v>26</v>
      </c>
      <c r="M19" s="36" t="s">
        <v>27</v>
      </c>
      <c r="N19" s="36" t="s">
        <v>28</v>
      </c>
      <c r="O19" s="36" t="s">
        <v>29</v>
      </c>
      <c r="P19" s="36" t="s">
        <v>30</v>
      </c>
      <c r="Q19" s="35"/>
    </row>
    <row r="20" spans="1:17" ht="24" customHeight="1" x14ac:dyDescent="0.3">
      <c r="A20" s="194"/>
      <c r="B20" s="194"/>
      <c r="C20" s="194"/>
      <c r="D20" s="194"/>
      <c r="E20" s="38">
        <f>ROUND('計算用(水力)'!N34,0)</f>
        <v>0</v>
      </c>
      <c r="F20" s="38">
        <f>ROUND('計算用(水力)'!N35,0)</f>
        <v>0</v>
      </c>
      <c r="G20" s="38">
        <f>ROUND('計算用(水力)'!N36,0)</f>
        <v>0</v>
      </c>
      <c r="H20" s="38">
        <f>ROUND('計算用(水力)'!N37,0)</f>
        <v>0</v>
      </c>
      <c r="I20" s="38">
        <f>ROUND('計算用(水力)'!N38,0)</f>
        <v>0</v>
      </c>
      <c r="J20" s="38">
        <f>ROUND('計算用(水力)'!N39,0)</f>
        <v>0</v>
      </c>
      <c r="K20" s="38">
        <f>ROUND('計算用(水力)'!N40,0)</f>
        <v>0</v>
      </c>
      <c r="L20" s="38">
        <f>ROUND('計算用(水力)'!N41,0)</f>
        <v>0</v>
      </c>
      <c r="M20" s="38">
        <f>ROUND('計算用(水力)'!N42,0)</f>
        <v>0</v>
      </c>
      <c r="N20" s="38">
        <f>ROUND('計算用(水力)'!N43,0)</f>
        <v>0</v>
      </c>
      <c r="O20" s="38">
        <f>ROUND('計算用(水力)'!N44,0)</f>
        <v>0</v>
      </c>
      <c r="P20" s="38">
        <f>ROUND('計算用(水力)'!N45,0)</f>
        <v>0</v>
      </c>
      <c r="Q20" s="34" t="s">
        <v>78</v>
      </c>
    </row>
    <row r="21" spans="1:17" ht="24" customHeight="1" x14ac:dyDescent="0.3">
      <c r="A21" s="194" t="s">
        <v>83</v>
      </c>
      <c r="B21" s="194"/>
      <c r="C21" s="194"/>
      <c r="D21" s="194"/>
      <c r="E21" s="239" t="e">
        <f>ROUND('計算用(水力)'!B81,0)</f>
        <v>#N/A</v>
      </c>
      <c r="F21" s="240"/>
      <c r="G21" s="240"/>
      <c r="H21" s="240"/>
      <c r="I21" s="240"/>
      <c r="J21" s="240"/>
      <c r="K21" s="240"/>
      <c r="L21" s="240"/>
      <c r="M21" s="240"/>
      <c r="N21" s="240"/>
      <c r="O21" s="240"/>
      <c r="P21" s="241"/>
      <c r="Q21" s="34" t="s">
        <v>78</v>
      </c>
    </row>
    <row r="22" spans="1:17" ht="24" customHeight="1" x14ac:dyDescent="0.3">
      <c r="A22" s="234" t="s">
        <v>82</v>
      </c>
      <c r="B22" s="235"/>
      <c r="C22" s="235"/>
      <c r="D22" s="235"/>
      <c r="E22" s="36" t="s">
        <v>80</v>
      </c>
      <c r="F22" s="36" t="s">
        <v>20</v>
      </c>
      <c r="G22" s="36" t="s">
        <v>21</v>
      </c>
      <c r="H22" s="36" t="s">
        <v>22</v>
      </c>
      <c r="I22" s="36" t="s">
        <v>23</v>
      </c>
      <c r="J22" s="36" t="s">
        <v>24</v>
      </c>
      <c r="K22" s="36" t="s">
        <v>25</v>
      </c>
      <c r="L22" s="36" t="s">
        <v>26</v>
      </c>
      <c r="M22" s="36" t="s">
        <v>27</v>
      </c>
      <c r="N22" s="36" t="s">
        <v>28</v>
      </c>
      <c r="O22" s="36" t="s">
        <v>29</v>
      </c>
      <c r="P22" s="36" t="s">
        <v>30</v>
      </c>
      <c r="Q22" s="35"/>
    </row>
    <row r="23" spans="1:17" ht="24" customHeight="1" x14ac:dyDescent="0.3">
      <c r="A23" s="235"/>
      <c r="B23" s="235"/>
      <c r="C23" s="235"/>
      <c r="D23" s="235"/>
      <c r="E23" s="138">
        <f>IF($E12="水力（流込式）",合計!E24,0)</f>
        <v>0</v>
      </c>
      <c r="F23" s="138">
        <f>IF($E12="水力（流込式）",合計!F24,0)</f>
        <v>0</v>
      </c>
      <c r="G23" s="138">
        <f>IF($E12="水力（流込式）",合計!G24,0)</f>
        <v>0</v>
      </c>
      <c r="H23" s="138">
        <f>IF($E12="水力（流込式）",合計!H24,0)</f>
        <v>0</v>
      </c>
      <c r="I23" s="138">
        <f>IF($E12="水力（流込式）",合計!I24,0)</f>
        <v>0</v>
      </c>
      <c r="J23" s="138">
        <f>IF($E12="水力（流込式）",合計!J24,0)</f>
        <v>0</v>
      </c>
      <c r="K23" s="138">
        <f>IF($E12="水力（流込式）",合計!K24,0)</f>
        <v>0</v>
      </c>
      <c r="L23" s="138">
        <f>IF($E12="水力（流込式）",合計!L24,0)</f>
        <v>0</v>
      </c>
      <c r="M23" s="138">
        <f>IF($E12="水力（流込式）",合計!M24,0)</f>
        <v>0</v>
      </c>
      <c r="N23" s="138">
        <f>IF($E12="水力（流込式）",合計!N24,0)</f>
        <v>0</v>
      </c>
      <c r="O23" s="138">
        <f>IF($E12="水力（流込式）",合計!O24,0)</f>
        <v>0</v>
      </c>
      <c r="P23" s="138">
        <f>IF($E12="水力（流込式）",合計!P24,0)</f>
        <v>0</v>
      </c>
      <c r="Q23" s="45" t="s">
        <v>18</v>
      </c>
    </row>
    <row r="24" spans="1:17" ht="24" customHeight="1" x14ac:dyDescent="0.3">
      <c r="A24" s="207" t="s">
        <v>81</v>
      </c>
      <c r="B24" s="194"/>
      <c r="C24" s="194"/>
      <c r="D24" s="194"/>
      <c r="E24" s="36" t="s">
        <v>80</v>
      </c>
      <c r="F24" s="36" t="s">
        <v>20</v>
      </c>
      <c r="G24" s="36" t="s">
        <v>21</v>
      </c>
      <c r="H24" s="36" t="s">
        <v>22</v>
      </c>
      <c r="I24" s="36" t="s">
        <v>23</v>
      </c>
      <c r="J24" s="36" t="s">
        <v>24</v>
      </c>
      <c r="K24" s="36" t="s">
        <v>25</v>
      </c>
      <c r="L24" s="36" t="s">
        <v>26</v>
      </c>
      <c r="M24" s="36" t="s">
        <v>27</v>
      </c>
      <c r="N24" s="36" t="s">
        <v>28</v>
      </c>
      <c r="O24" s="36" t="s">
        <v>29</v>
      </c>
      <c r="P24" s="36" t="s">
        <v>30</v>
      </c>
      <c r="Q24" s="35"/>
    </row>
    <row r="25" spans="1:17" ht="24" customHeight="1" x14ac:dyDescent="0.3">
      <c r="A25" s="194"/>
      <c r="B25" s="194"/>
      <c r="C25" s="194"/>
      <c r="D25" s="194"/>
      <c r="E25" s="136">
        <f>ROUND('計算用(水力)'!AD34,0)</f>
        <v>0</v>
      </c>
      <c r="F25" s="136">
        <f>ROUND('計算用(水力)'!AD35,0)</f>
        <v>0</v>
      </c>
      <c r="G25" s="136">
        <f>ROUND('計算用(水力)'!AD36,0)</f>
        <v>0</v>
      </c>
      <c r="H25" s="136">
        <f>ROUND('計算用(水力)'!AD37,0)</f>
        <v>0</v>
      </c>
      <c r="I25" s="136">
        <f>ROUND('計算用(水力)'!AD38,0)</f>
        <v>0</v>
      </c>
      <c r="J25" s="136">
        <f>ROUND('計算用(水力)'!AD39,0)</f>
        <v>0</v>
      </c>
      <c r="K25" s="136">
        <f>ROUND('計算用(水力)'!AD40,0)</f>
        <v>0</v>
      </c>
      <c r="L25" s="136">
        <f>ROUND('計算用(水力)'!AD41,0)</f>
        <v>0</v>
      </c>
      <c r="M25" s="136">
        <f>ROUND('計算用(水力)'!AD42,0)</f>
        <v>0</v>
      </c>
      <c r="N25" s="136">
        <f>ROUND('計算用(水力)'!AD43,0)</f>
        <v>0</v>
      </c>
      <c r="O25" s="136">
        <f>ROUND('計算用(水力)'!AD44,0)</f>
        <v>0</v>
      </c>
      <c r="P25" s="136">
        <f>ROUND('計算用(水力)'!AD45,0)</f>
        <v>0</v>
      </c>
      <c r="Q25" s="34" t="s">
        <v>78</v>
      </c>
    </row>
    <row r="26" spans="1:17" ht="24" customHeight="1" x14ac:dyDescent="0.3">
      <c r="A26" s="194" t="s">
        <v>79</v>
      </c>
      <c r="B26" s="194"/>
      <c r="C26" s="194"/>
      <c r="D26" s="194"/>
      <c r="E26" s="228" t="e">
        <f>ROUND('計算用(水力)'!R81,0)</f>
        <v>#N/A</v>
      </c>
      <c r="F26" s="229"/>
      <c r="G26" s="229"/>
      <c r="H26" s="229"/>
      <c r="I26" s="229"/>
      <c r="J26" s="229"/>
      <c r="K26" s="229"/>
      <c r="L26" s="229"/>
      <c r="M26" s="229"/>
      <c r="N26" s="229"/>
      <c r="O26" s="229"/>
      <c r="P26" s="230"/>
      <c r="Q26" s="34" t="s">
        <v>78</v>
      </c>
    </row>
    <row r="29" spans="1:17" x14ac:dyDescent="0.3">
      <c r="B29" s="15"/>
    </row>
    <row r="30" spans="1:17" x14ac:dyDescent="0.3">
      <c r="B30" s="15"/>
    </row>
    <row r="31" spans="1:17" x14ac:dyDescent="0.3">
      <c r="B31" s="15"/>
    </row>
    <row r="32" spans="1:17" x14ac:dyDescent="0.3">
      <c r="B32" s="15"/>
    </row>
    <row r="33" spans="2:2" x14ac:dyDescent="0.3">
      <c r="B33" s="15"/>
    </row>
    <row r="34" spans="2:2" x14ac:dyDescent="0.3">
      <c r="B34" s="15"/>
    </row>
    <row r="37" spans="2:2" x14ac:dyDescent="0.3">
      <c r="B37" s="15"/>
    </row>
    <row r="38" spans="2:2" x14ac:dyDescent="0.3">
      <c r="B38" s="15"/>
    </row>
    <row r="39" spans="2:2" x14ac:dyDescent="0.3">
      <c r="B39" s="15"/>
    </row>
    <row r="40" spans="2:2" x14ac:dyDescent="0.3">
      <c r="B40" s="15"/>
    </row>
  </sheetData>
  <dataConsolidate/>
  <mergeCells count="28">
    <mergeCell ref="A26:D26"/>
    <mergeCell ref="E26:P26"/>
    <mergeCell ref="A16:D16"/>
    <mergeCell ref="E16:P16"/>
    <mergeCell ref="A19:D20"/>
    <mergeCell ref="A21:D21"/>
    <mergeCell ref="E21:P21"/>
    <mergeCell ref="A22:D23"/>
    <mergeCell ref="A24:D25"/>
    <mergeCell ref="A17:D18"/>
    <mergeCell ref="A13:D13"/>
    <mergeCell ref="E13:P13"/>
    <mergeCell ref="A14:D14"/>
    <mergeCell ref="E14:P14"/>
    <mergeCell ref="E15:P15"/>
    <mergeCell ref="A15:D15"/>
    <mergeCell ref="A10:D10"/>
    <mergeCell ref="E10:P10"/>
    <mergeCell ref="A11:D11"/>
    <mergeCell ref="E11:P11"/>
    <mergeCell ref="A12:D12"/>
    <mergeCell ref="E12:P12"/>
    <mergeCell ref="A2:B2"/>
    <mergeCell ref="A4:Q4"/>
    <mergeCell ref="A6:Q6"/>
    <mergeCell ref="A9:D9"/>
    <mergeCell ref="E9:P9"/>
    <mergeCell ref="M8:Q8"/>
  </mergeCells>
  <phoneticPr fontId="1"/>
  <conditionalFormatting sqref="E26:P26">
    <cfRule type="cellIs" dxfId="2" priority="3" operator="greaterThan">
      <formula>$E$21</formula>
    </cfRule>
  </conditionalFormatting>
  <conditionalFormatting sqref="E14:P15">
    <cfRule type="cellIs" dxfId="1" priority="2" operator="greaterThan">
      <formula>$E$14</formula>
    </cfRule>
  </conditionalFormatting>
  <conditionalFormatting sqref="E23:P23">
    <cfRule type="cellIs" dxfId="0" priority="1" operator="greaterThan">
      <formula>#REF!</formula>
    </cfRule>
  </conditionalFormatting>
  <dataValidations count="1">
    <dataValidation type="whole" allowBlank="1" showInputMessage="1" showErrorMessage="1" error="期待容量以下の整数値で入力してください" sqref="E26:P26" xr:uid="{28A5287A-C02F-4CEB-8032-DAA852D4B55A}">
      <formula1>0</formula1>
      <formula2>E21</formula2>
    </dataValidation>
  </dataValidations>
  <pageMargins left="0.11811023622047245" right="0.11811023622047245" top="0.35433070866141736" bottom="0.35433070866141736"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5</vt:i4>
      </vt:variant>
    </vt:vector>
  </HeadingPairs>
  <TitlesOfParts>
    <vt:vector size="17" baseType="lpstr">
      <vt:lpstr>記載例</vt:lpstr>
      <vt:lpstr>入力シート</vt:lpstr>
      <vt:lpstr>webにUP時は非表示にする⇒</vt:lpstr>
      <vt:lpstr>合計</vt:lpstr>
      <vt:lpstr>入力(太陽光)</vt:lpstr>
      <vt:lpstr>計算用(太陽光)</vt:lpstr>
      <vt:lpstr>入力(風力)</vt:lpstr>
      <vt:lpstr>計算用(風力)</vt:lpstr>
      <vt:lpstr>入力(水力)</vt:lpstr>
      <vt:lpstr>計算用(水力)</vt:lpstr>
      <vt:lpstr>プルダウンテーブル(非表示)</vt:lpstr>
      <vt:lpstr>（今後検討）調整係数一覧</vt:lpstr>
      <vt:lpstr>エリア</vt:lpstr>
      <vt:lpstr>リプレース</vt:lpstr>
      <vt:lpstr>リプレース水力</vt:lpstr>
      <vt:lpstr>新設</vt:lpstr>
      <vt:lpstr>電源種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2023-07-13T07:03:11Z</cp:lastPrinted>
  <dcterms:created xsi:type="dcterms:W3CDTF">2015-06-05T18:17:20Z</dcterms:created>
  <dcterms:modified xsi:type="dcterms:W3CDTF">2023-09-20T01:54:40Z</dcterms:modified>
</cp:coreProperties>
</file>