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2.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3.xml" ContentType="application/vnd.ms-excel.controlproperties+xml"/>
  <Override PartName="/xl/comments1.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drawings/drawing14.xml" ContentType="application/vnd.openxmlformats-officedocument.drawing+xml"/>
  <Override PartName="/xl/comments3.xml" ContentType="application/vnd.openxmlformats-officedocument.spreadsheetml.comments+xml"/>
  <Override PartName="/xl/drawings/drawing15.xml" ContentType="application/vnd.openxmlformats-officedocument.drawing+xml"/>
  <Override PartName="/xl/comments4.xml" ContentType="application/vnd.openxmlformats-officedocument.spreadsheetml.comments+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filterPrivacy="1" codeName="ThisWorkbook" defaultThemeVersion="124226"/>
  <xr:revisionPtr revIDLastSave="0" documentId="13_ncr:1_{20F2B960-7FA2-496A-8025-7B48DCE49C11}" xr6:coauthVersionLast="36" xr6:coauthVersionMax="36" xr10:uidLastSave="{00000000-0000-0000-0000-000000000000}"/>
  <workbookProtection workbookAlgorithmName="SHA-512" workbookHashValue="5htNWN0skop9U1wph+dFWeirzsf6s1twbX4vbBA2aMuTd/tNEvNZDcOv1c52TnR21S+jp3K55AjOnZkUTEnuCA==" workbookSaltValue="CCHXHPmRBjGnR+ifrlvNZA==" workbookSpinCount="100000" lockStructure="1"/>
  <bookViews>
    <workbookView xWindow="0" yWindow="0" windowWidth="23040" windowHeight="9276" tabRatio="788" activeTab="4" xr2:uid="{CB175FFF-AEEC-4474-A0CE-D4AA76E6D2D9}"/>
  </bookViews>
  <sheets>
    <sheet name="記載例（合計）" sheetId="33" r:id="rId1"/>
    <sheet name="記載例(太陽光)" sheetId="34" r:id="rId2"/>
    <sheet name="記載例(風力)" sheetId="35" r:id="rId3"/>
    <sheet name="記載例(水力)" sheetId="36" r:id="rId4"/>
    <sheet name="【調達AX】合計" sheetId="26" r:id="rId5"/>
    <sheet name="【調達AX】入力(太陽光)" sheetId="18" r:id="rId6"/>
    <sheet name="【調達AX】入力(風力)" sheetId="31" r:id="rId7"/>
    <sheet name="【調達AX】入力(水力)" sheetId="32" r:id="rId8"/>
    <sheet name="webにUP時は非表示にする⇒" sheetId="17" state="hidden" r:id="rId9"/>
    <sheet name="合計" sheetId="9" state="hidden" r:id="rId10"/>
    <sheet name="入力(太陽光)" sheetId="1" state="hidden" r:id="rId11"/>
    <sheet name="入力(風力)" sheetId="7" state="hidden" r:id="rId12"/>
    <sheet name="入力(水力)" sheetId="8" state="hidden" r:id="rId13"/>
    <sheet name="計算用(太陽光)" sheetId="2" state="hidden" r:id="rId14"/>
    <sheet name="計算用(風力)" sheetId="5" state="hidden" r:id="rId15"/>
    <sheet name="計算用(水力)" sheetId="6" state="hidden" r:id="rId16"/>
    <sheet name="【メインAX】調整係数(太陽光)" sheetId="28" state="hidden" r:id="rId17"/>
    <sheet name="【メインAX】調整係数(風力)" sheetId="29" state="hidden" r:id="rId18"/>
    <sheet name="【メインAX】調整係数(水力)" sheetId="30" state="hidden" r:id="rId19"/>
  </sheets>
  <calcPr calcId="191029"/>
</workbook>
</file>

<file path=xl/calcChain.xml><?xml version="1.0" encoding="utf-8"?>
<calcChain xmlns="http://schemas.openxmlformats.org/spreadsheetml/2006/main">
  <c r="E25" i="26" l="1"/>
  <c r="B4" i="30" l="1"/>
  <c r="C4" i="30"/>
  <c r="D4" i="30"/>
  <c r="E4" i="30"/>
  <c r="F4" i="30"/>
  <c r="G4" i="30"/>
  <c r="H4" i="30"/>
  <c r="I4" i="30"/>
  <c r="J4" i="30"/>
  <c r="B5" i="30"/>
  <c r="C5" i="30"/>
  <c r="D5" i="30"/>
  <c r="E5" i="30"/>
  <c r="F5" i="30"/>
  <c r="G5" i="30"/>
  <c r="H5" i="30"/>
  <c r="I5" i="30"/>
  <c r="J5" i="30"/>
  <c r="B6" i="30"/>
  <c r="C6" i="30"/>
  <c r="D6" i="30"/>
  <c r="E6" i="30"/>
  <c r="F6" i="30"/>
  <c r="G6" i="30"/>
  <c r="H6" i="30"/>
  <c r="I6" i="30"/>
  <c r="J6" i="30"/>
  <c r="B7" i="30"/>
  <c r="C7" i="30"/>
  <c r="D7" i="30"/>
  <c r="E7" i="30"/>
  <c r="F7" i="30"/>
  <c r="G7" i="30"/>
  <c r="H7" i="30"/>
  <c r="I7" i="30"/>
  <c r="J7" i="30"/>
  <c r="B8" i="30"/>
  <c r="C8" i="30"/>
  <c r="D8" i="30"/>
  <c r="E8" i="30"/>
  <c r="F8" i="30"/>
  <c r="G8" i="30"/>
  <c r="H8" i="30"/>
  <c r="I8" i="30"/>
  <c r="J8" i="30"/>
  <c r="B9" i="30"/>
  <c r="C9" i="30"/>
  <c r="D9" i="30"/>
  <c r="E9" i="30"/>
  <c r="F9" i="30"/>
  <c r="G9" i="30"/>
  <c r="H9" i="30"/>
  <c r="I9" i="30"/>
  <c r="J9" i="30"/>
  <c r="B10" i="30"/>
  <c r="C10" i="30"/>
  <c r="D10" i="30"/>
  <c r="E10" i="30"/>
  <c r="F10" i="30"/>
  <c r="G10" i="30"/>
  <c r="H10" i="30"/>
  <c r="I10" i="30"/>
  <c r="J10" i="30"/>
  <c r="B11" i="30"/>
  <c r="C11" i="30"/>
  <c r="D11" i="30"/>
  <c r="E11" i="30"/>
  <c r="F11" i="30"/>
  <c r="G11" i="30"/>
  <c r="H11" i="30"/>
  <c r="I11" i="30"/>
  <c r="J11" i="30"/>
  <c r="B12" i="30"/>
  <c r="C12" i="30"/>
  <c r="D12" i="30"/>
  <c r="E12" i="30"/>
  <c r="F12" i="30"/>
  <c r="G12" i="30"/>
  <c r="H12" i="30"/>
  <c r="I12" i="30"/>
  <c r="J12" i="30"/>
  <c r="B13" i="30"/>
  <c r="C13" i="30"/>
  <c r="D13" i="30"/>
  <c r="E13" i="30"/>
  <c r="F13" i="30"/>
  <c r="G13" i="30"/>
  <c r="H13" i="30"/>
  <c r="I13" i="30"/>
  <c r="J13" i="30"/>
  <c r="B14" i="30"/>
  <c r="C14" i="30"/>
  <c r="D14" i="30"/>
  <c r="E14" i="30"/>
  <c r="F14" i="30"/>
  <c r="G14" i="30"/>
  <c r="H14" i="30"/>
  <c r="I14" i="30"/>
  <c r="J14" i="30"/>
  <c r="B15" i="30"/>
  <c r="C15" i="30"/>
  <c r="D15" i="30"/>
  <c r="E15" i="30"/>
  <c r="F15" i="30"/>
  <c r="G15" i="30"/>
  <c r="H15" i="30"/>
  <c r="I15" i="30"/>
  <c r="J15" i="30"/>
  <c r="B4" i="29"/>
  <c r="C4" i="29"/>
  <c r="D4" i="29"/>
  <c r="E4" i="29"/>
  <c r="F4" i="29"/>
  <c r="G4" i="29"/>
  <c r="H4" i="29"/>
  <c r="I4" i="29"/>
  <c r="J4" i="29"/>
  <c r="B5" i="29"/>
  <c r="C5" i="29"/>
  <c r="D5" i="29"/>
  <c r="E5" i="29"/>
  <c r="F5" i="29"/>
  <c r="G5" i="29"/>
  <c r="H5" i="29"/>
  <c r="I5" i="29"/>
  <c r="J5" i="29"/>
  <c r="B6" i="29"/>
  <c r="C6" i="29"/>
  <c r="D6" i="29"/>
  <c r="E6" i="29"/>
  <c r="F6" i="29"/>
  <c r="G6" i="29"/>
  <c r="H6" i="29"/>
  <c r="I6" i="29"/>
  <c r="J6" i="29"/>
  <c r="B7" i="29"/>
  <c r="C7" i="29"/>
  <c r="D7" i="29"/>
  <c r="E7" i="29"/>
  <c r="F7" i="29"/>
  <c r="G7" i="29"/>
  <c r="H7" i="29"/>
  <c r="I7" i="29"/>
  <c r="J7" i="29"/>
  <c r="B8" i="29"/>
  <c r="C8" i="29"/>
  <c r="D8" i="29"/>
  <c r="E8" i="29"/>
  <c r="F8" i="29"/>
  <c r="G8" i="29"/>
  <c r="H8" i="29"/>
  <c r="I8" i="29"/>
  <c r="J8" i="29"/>
  <c r="B9" i="29"/>
  <c r="C9" i="29"/>
  <c r="D9" i="29"/>
  <c r="E9" i="29"/>
  <c r="F9" i="29"/>
  <c r="G9" i="29"/>
  <c r="H9" i="29"/>
  <c r="I9" i="29"/>
  <c r="J9" i="29"/>
  <c r="B10" i="29"/>
  <c r="C10" i="29"/>
  <c r="D10" i="29"/>
  <c r="E10" i="29"/>
  <c r="F10" i="29"/>
  <c r="G10" i="29"/>
  <c r="H10" i="29"/>
  <c r="I10" i="29"/>
  <c r="J10" i="29"/>
  <c r="B11" i="29"/>
  <c r="C11" i="29"/>
  <c r="D11" i="29"/>
  <c r="E11" i="29"/>
  <c r="F11" i="29"/>
  <c r="G11" i="29"/>
  <c r="H11" i="29"/>
  <c r="I11" i="29"/>
  <c r="J11" i="29"/>
  <c r="B12" i="29"/>
  <c r="C12" i="29"/>
  <c r="D12" i="29"/>
  <c r="E12" i="29"/>
  <c r="F12" i="29"/>
  <c r="G12" i="29"/>
  <c r="H12" i="29"/>
  <c r="I12" i="29"/>
  <c r="J12" i="29"/>
  <c r="B13" i="29"/>
  <c r="C13" i="29"/>
  <c r="D13" i="29"/>
  <c r="E13" i="29"/>
  <c r="F13" i="29"/>
  <c r="G13" i="29"/>
  <c r="H13" i="29"/>
  <c r="I13" i="29"/>
  <c r="J13" i="29"/>
  <c r="B14" i="29"/>
  <c r="C14" i="29"/>
  <c r="D14" i="29"/>
  <c r="E14" i="29"/>
  <c r="F14" i="29"/>
  <c r="G14" i="29"/>
  <c r="H14" i="29"/>
  <c r="I14" i="29"/>
  <c r="J14" i="29"/>
  <c r="B15" i="29"/>
  <c r="C15" i="29"/>
  <c r="D15" i="29"/>
  <c r="E15" i="29"/>
  <c r="F15" i="29"/>
  <c r="G15" i="29"/>
  <c r="H15" i="29"/>
  <c r="I15" i="29"/>
  <c r="J15" i="29"/>
  <c r="E88" i="2" l="1"/>
  <c r="R34" i="18" l="1"/>
  <c r="R24" i="32"/>
  <c r="R25" i="32"/>
  <c r="R25" i="31"/>
  <c r="R25" i="18"/>
  <c r="R34" i="32" l="1"/>
  <c r="R33" i="32"/>
  <c r="E8" i="32" s="1"/>
  <c r="P38" i="32" s="1"/>
  <c r="R34" i="31"/>
  <c r="R33" i="31"/>
  <c r="R24" i="31"/>
  <c r="E8" i="31" s="1"/>
  <c r="P38" i="31" s="1"/>
  <c r="R24" i="18"/>
  <c r="R33" i="18" l="1"/>
  <c r="E8" i="18" s="1"/>
  <c r="P38" i="18" s="1"/>
  <c r="E21" i="26"/>
  <c r="E95" i="6" l="1"/>
  <c r="E88" i="6"/>
  <c r="E89" i="6"/>
  <c r="E90" i="6"/>
  <c r="E91" i="6"/>
  <c r="E92" i="6"/>
  <c r="E93" i="6"/>
  <c r="E94" i="6"/>
  <c r="E87" i="6"/>
  <c r="E89" i="5"/>
  <c r="E90" i="5"/>
  <c r="E91" i="5"/>
  <c r="E92" i="5"/>
  <c r="E93" i="5"/>
  <c r="E94" i="5"/>
  <c r="E95" i="5"/>
  <c r="E96" i="5"/>
  <c r="E88" i="5"/>
  <c r="E89" i="2"/>
  <c r="E90" i="2"/>
  <c r="E91" i="2"/>
  <c r="E92" i="2"/>
  <c r="E93" i="2"/>
  <c r="E94" i="2"/>
  <c r="E95" i="2"/>
  <c r="E96" i="2"/>
  <c r="R34" i="29" l="1"/>
  <c r="S34" i="29"/>
  <c r="R35" i="29"/>
  <c r="S35" i="29"/>
  <c r="R36" i="29"/>
  <c r="S36" i="29"/>
  <c r="R37" i="29"/>
  <c r="S37" i="29"/>
  <c r="R38" i="29"/>
  <c r="S38" i="29"/>
  <c r="R39" i="29"/>
  <c r="S39" i="29"/>
  <c r="E26" i="18" l="1"/>
  <c r="E26" i="32" l="1"/>
  <c r="R83" i="6" l="1"/>
  <c r="E26" i="31" l="1"/>
  <c r="O32" i="26" l="1"/>
  <c r="R34" i="28" l="1"/>
  <c r="E45" i="28" l="1"/>
  <c r="F44" i="28"/>
  <c r="G43" i="28"/>
  <c r="H42" i="28"/>
  <c r="I41" i="28"/>
  <c r="J40" i="28"/>
  <c r="B40" i="28"/>
  <c r="C39" i="28"/>
  <c r="D38" i="28"/>
  <c r="E37" i="28"/>
  <c r="F36" i="28"/>
  <c r="G35" i="28"/>
  <c r="H34" i="28"/>
  <c r="F45" i="28"/>
  <c r="D45" i="28"/>
  <c r="E44" i="28"/>
  <c r="F43" i="28"/>
  <c r="G42" i="28"/>
  <c r="H41" i="28"/>
  <c r="I40" i="28"/>
  <c r="J39" i="28"/>
  <c r="B39" i="28"/>
  <c r="C38" i="28"/>
  <c r="D37" i="28"/>
  <c r="E36" i="28"/>
  <c r="F35" i="28"/>
  <c r="G34" i="28"/>
  <c r="G44" i="28"/>
  <c r="D39" i="28"/>
  <c r="H35" i="28"/>
  <c r="C45" i="28"/>
  <c r="D44" i="28"/>
  <c r="E43" i="28"/>
  <c r="F42" i="28"/>
  <c r="G41" i="28"/>
  <c r="H40" i="28"/>
  <c r="I39" i="28"/>
  <c r="J38" i="28"/>
  <c r="B38" i="28"/>
  <c r="C37" i="28"/>
  <c r="D36" i="28"/>
  <c r="E35" i="28"/>
  <c r="F34" i="28"/>
  <c r="I42" i="28"/>
  <c r="C40" i="28"/>
  <c r="E38" i="28"/>
  <c r="J45" i="28"/>
  <c r="B45" i="28"/>
  <c r="C44" i="28"/>
  <c r="D43" i="28"/>
  <c r="E42" i="28"/>
  <c r="F41" i="28"/>
  <c r="G40" i="28"/>
  <c r="H39" i="28"/>
  <c r="I38" i="28"/>
  <c r="J37" i="28"/>
  <c r="B37" i="28"/>
  <c r="C36" i="28"/>
  <c r="D35" i="28"/>
  <c r="E34" i="28"/>
  <c r="I45" i="28"/>
  <c r="J44" i="28"/>
  <c r="B44" i="28"/>
  <c r="C43" i="28"/>
  <c r="D42" i="28"/>
  <c r="E41" i="28"/>
  <c r="F40" i="28"/>
  <c r="G39" i="28"/>
  <c r="H38" i="28"/>
  <c r="I37" i="28"/>
  <c r="J36" i="28"/>
  <c r="B36" i="28"/>
  <c r="C35" i="28"/>
  <c r="D34" i="28"/>
  <c r="J41" i="28"/>
  <c r="H45" i="28"/>
  <c r="I44" i="28"/>
  <c r="J43" i="28"/>
  <c r="B43" i="28"/>
  <c r="C42" i="28"/>
  <c r="D41" i="28"/>
  <c r="E40" i="28"/>
  <c r="F39" i="28"/>
  <c r="G38" i="28"/>
  <c r="H37" i="28"/>
  <c r="I36" i="28"/>
  <c r="J35" i="28"/>
  <c r="B35" i="28"/>
  <c r="C34" i="28"/>
  <c r="H43" i="28"/>
  <c r="G45" i="28"/>
  <c r="H44" i="28"/>
  <c r="I43" i="28"/>
  <c r="J42" i="28"/>
  <c r="B42" i="28"/>
  <c r="C41" i="28"/>
  <c r="D40" i="28"/>
  <c r="E39" i="28"/>
  <c r="F38" i="28"/>
  <c r="G37" i="28"/>
  <c r="H36" i="28"/>
  <c r="I35" i="28"/>
  <c r="J34" i="28"/>
  <c r="B34" i="28"/>
  <c r="B48" i="28" s="1"/>
  <c r="B41" i="28"/>
  <c r="F37" i="28"/>
  <c r="G36" i="28"/>
  <c r="I34" i="28"/>
  <c r="G45" i="29"/>
  <c r="H44" i="29"/>
  <c r="I43" i="29"/>
  <c r="J42" i="29"/>
  <c r="B42" i="29"/>
  <c r="C41" i="29"/>
  <c r="D40" i="29"/>
  <c r="E39" i="29"/>
  <c r="F38" i="29"/>
  <c r="G37" i="29"/>
  <c r="H36" i="29"/>
  <c r="I35" i="29"/>
  <c r="J34" i="29"/>
  <c r="B34" i="29"/>
  <c r="D41" i="29"/>
  <c r="F45" i="29"/>
  <c r="G44" i="29"/>
  <c r="H43" i="29"/>
  <c r="I42" i="29"/>
  <c r="J41" i="29"/>
  <c r="B41" i="29"/>
  <c r="C40" i="29"/>
  <c r="D39" i="29"/>
  <c r="E38" i="29"/>
  <c r="F37" i="29"/>
  <c r="G36" i="29"/>
  <c r="H35" i="29"/>
  <c r="I34" i="29"/>
  <c r="B43" i="29"/>
  <c r="G38" i="29"/>
  <c r="J35" i="29"/>
  <c r="E45" i="29"/>
  <c r="F44" i="29"/>
  <c r="G43" i="29"/>
  <c r="H42" i="29"/>
  <c r="I41" i="29"/>
  <c r="J40" i="29"/>
  <c r="B40" i="29"/>
  <c r="C39" i="29"/>
  <c r="D38" i="29"/>
  <c r="E37" i="29"/>
  <c r="F36" i="29"/>
  <c r="G35" i="29"/>
  <c r="H34" i="29"/>
  <c r="J43" i="29"/>
  <c r="F39" i="29"/>
  <c r="B35" i="29"/>
  <c r="D45" i="29"/>
  <c r="E44" i="29"/>
  <c r="F43" i="29"/>
  <c r="G42" i="29"/>
  <c r="H41" i="29"/>
  <c r="I40" i="29"/>
  <c r="J39" i="29"/>
  <c r="B39" i="29"/>
  <c r="C38" i="29"/>
  <c r="D37" i="29"/>
  <c r="E36" i="29"/>
  <c r="F35" i="29"/>
  <c r="G34" i="29"/>
  <c r="H45" i="29"/>
  <c r="E40" i="29"/>
  <c r="C34" i="29"/>
  <c r="C45" i="29"/>
  <c r="D44" i="29"/>
  <c r="E43" i="29"/>
  <c r="F42" i="29"/>
  <c r="G41" i="29"/>
  <c r="H40" i="29"/>
  <c r="I39" i="29"/>
  <c r="J38" i="29"/>
  <c r="B38" i="29"/>
  <c r="K38" i="29" s="1"/>
  <c r="N38" i="29" s="1"/>
  <c r="C37" i="29"/>
  <c r="D36" i="29"/>
  <c r="E35" i="29"/>
  <c r="F34" i="29"/>
  <c r="I44" i="29"/>
  <c r="H37" i="29"/>
  <c r="J45" i="29"/>
  <c r="B45" i="29"/>
  <c r="C44" i="29"/>
  <c r="D43" i="29"/>
  <c r="E42" i="29"/>
  <c r="F41" i="29"/>
  <c r="G40" i="29"/>
  <c r="H39" i="29"/>
  <c r="I38" i="29"/>
  <c r="J37" i="29"/>
  <c r="B37" i="29"/>
  <c r="C36" i="29"/>
  <c r="D35" i="29"/>
  <c r="E34" i="29"/>
  <c r="C42" i="29"/>
  <c r="I45" i="29"/>
  <c r="J44" i="29"/>
  <c r="B44" i="29"/>
  <c r="C43" i="29"/>
  <c r="D42" i="29"/>
  <c r="E41" i="29"/>
  <c r="F40" i="29"/>
  <c r="G39" i="29"/>
  <c r="H38" i="29"/>
  <c r="I37" i="29"/>
  <c r="J36" i="29"/>
  <c r="B36" i="29"/>
  <c r="C35" i="29"/>
  <c r="D34" i="29"/>
  <c r="I36" i="29"/>
  <c r="C45" i="30"/>
  <c r="D44" i="30"/>
  <c r="E43" i="30"/>
  <c r="F42" i="30"/>
  <c r="G41" i="30"/>
  <c r="H40" i="30"/>
  <c r="I39" i="30"/>
  <c r="J38" i="30"/>
  <c r="B38" i="30"/>
  <c r="C37" i="30"/>
  <c r="D36" i="30"/>
  <c r="E35" i="30"/>
  <c r="F34" i="30"/>
  <c r="D45" i="30"/>
  <c r="C38" i="30"/>
  <c r="J45" i="30"/>
  <c r="B45" i="30"/>
  <c r="C44" i="30"/>
  <c r="D43" i="30"/>
  <c r="E42" i="30"/>
  <c r="F41" i="30"/>
  <c r="G40" i="30"/>
  <c r="H39" i="30"/>
  <c r="I38" i="30"/>
  <c r="J37" i="30"/>
  <c r="B37" i="30"/>
  <c r="C36" i="30"/>
  <c r="D35" i="30"/>
  <c r="E34" i="30"/>
  <c r="H41" i="30"/>
  <c r="F35" i="30"/>
  <c r="I45" i="30"/>
  <c r="J44" i="30"/>
  <c r="B44" i="30"/>
  <c r="C43" i="30"/>
  <c r="D42" i="30"/>
  <c r="E41" i="30"/>
  <c r="F40" i="30"/>
  <c r="G39" i="30"/>
  <c r="H38" i="30"/>
  <c r="I37" i="30"/>
  <c r="J36" i="30"/>
  <c r="B36" i="30"/>
  <c r="C35" i="30"/>
  <c r="D34" i="30"/>
  <c r="I40" i="30"/>
  <c r="E36" i="30"/>
  <c r="H45" i="30"/>
  <c r="I44" i="30"/>
  <c r="J43" i="30"/>
  <c r="B43" i="30"/>
  <c r="C42" i="30"/>
  <c r="D41" i="30"/>
  <c r="E40" i="30"/>
  <c r="F39" i="30"/>
  <c r="G38" i="30"/>
  <c r="H37" i="30"/>
  <c r="I36" i="30"/>
  <c r="J35" i="30"/>
  <c r="B35" i="30"/>
  <c r="C34" i="30"/>
  <c r="J39" i="30"/>
  <c r="D37" i="30"/>
  <c r="G45" i="30"/>
  <c r="H44" i="30"/>
  <c r="I43" i="30"/>
  <c r="J42" i="30"/>
  <c r="B42" i="30"/>
  <c r="C41" i="30"/>
  <c r="D40" i="30"/>
  <c r="E39" i="30"/>
  <c r="F38" i="30"/>
  <c r="G37" i="30"/>
  <c r="H36" i="30"/>
  <c r="I35" i="30"/>
  <c r="J34" i="30"/>
  <c r="B34" i="30"/>
  <c r="G42" i="30"/>
  <c r="B39" i="30"/>
  <c r="F45" i="30"/>
  <c r="G44" i="30"/>
  <c r="H43" i="30"/>
  <c r="I42" i="30"/>
  <c r="J41" i="30"/>
  <c r="B41" i="30"/>
  <c r="C40" i="30"/>
  <c r="D39" i="30"/>
  <c r="E38" i="30"/>
  <c r="F37" i="30"/>
  <c r="G36" i="30"/>
  <c r="H35" i="30"/>
  <c r="I34" i="30"/>
  <c r="F43" i="30"/>
  <c r="E45" i="30"/>
  <c r="F44" i="30"/>
  <c r="G43" i="30"/>
  <c r="H42" i="30"/>
  <c r="I41" i="30"/>
  <c r="J40" i="30"/>
  <c r="B40" i="30"/>
  <c r="C39" i="30"/>
  <c r="D38" i="30"/>
  <c r="E37" i="30"/>
  <c r="F36" i="30"/>
  <c r="G35" i="30"/>
  <c r="H34" i="30"/>
  <c r="E44" i="30"/>
  <c r="G34" i="30"/>
  <c r="K36" i="29" l="1"/>
  <c r="N36" i="29" s="1"/>
  <c r="K37" i="29"/>
  <c r="N37" i="29" s="1"/>
  <c r="K39" i="29"/>
  <c r="N39" i="29" s="1"/>
  <c r="K35" i="29"/>
  <c r="N35" i="29" s="1"/>
  <c r="K34" i="29"/>
  <c r="F32" i="26"/>
  <c r="G32" i="26"/>
  <c r="H32" i="26"/>
  <c r="I32" i="26"/>
  <c r="J32" i="26"/>
  <c r="K32" i="26"/>
  <c r="L32" i="26"/>
  <c r="M32" i="26"/>
  <c r="N32" i="26"/>
  <c r="P32" i="26"/>
  <c r="E32" i="26"/>
  <c r="N34" i="29" l="1"/>
  <c r="M8" i="36"/>
  <c r="M8" i="35"/>
  <c r="M8" i="34"/>
  <c r="M8" i="32"/>
  <c r="M8" i="31"/>
  <c r="M8" i="18"/>
  <c r="F24" i="26" l="1"/>
  <c r="G24" i="26"/>
  <c r="H24" i="26"/>
  <c r="I24" i="26"/>
  <c r="J24" i="26"/>
  <c r="K24" i="26"/>
  <c r="L24" i="26"/>
  <c r="M24" i="26"/>
  <c r="N24" i="26"/>
  <c r="O24" i="26"/>
  <c r="P24" i="26"/>
  <c r="E24" i="26"/>
  <c r="E22" i="26"/>
  <c r="F21" i="26"/>
  <c r="G21" i="26"/>
  <c r="H21" i="26"/>
  <c r="I21" i="26"/>
  <c r="J21" i="26"/>
  <c r="K21" i="26"/>
  <c r="L21" i="26"/>
  <c r="M21" i="26"/>
  <c r="N21" i="26"/>
  <c r="O21" i="26"/>
  <c r="P21" i="26"/>
  <c r="F23" i="8"/>
  <c r="G23" i="8"/>
  <c r="H23" i="8"/>
  <c r="I23" i="8"/>
  <c r="J23" i="8"/>
  <c r="K23" i="8"/>
  <c r="L23" i="8"/>
  <c r="M23" i="8"/>
  <c r="N23" i="8"/>
  <c r="O23" i="8"/>
  <c r="P23" i="8"/>
  <c r="E23" i="8"/>
  <c r="F23" i="7"/>
  <c r="G23" i="7"/>
  <c r="H23" i="7"/>
  <c r="I23" i="7"/>
  <c r="J23" i="7"/>
  <c r="K23" i="7"/>
  <c r="L23" i="7"/>
  <c r="M23" i="7"/>
  <c r="N23" i="7"/>
  <c r="O23" i="7"/>
  <c r="P23" i="7"/>
  <c r="E23" i="7"/>
  <c r="E14" i="7"/>
  <c r="Z45" i="30"/>
  <c r="Y45" i="30"/>
  <c r="X45" i="30"/>
  <c r="W45" i="30"/>
  <c r="V45" i="30"/>
  <c r="U45" i="30"/>
  <c r="T45" i="30"/>
  <c r="S45" i="30"/>
  <c r="R45" i="30"/>
  <c r="Z44" i="30"/>
  <c r="Y44" i="30"/>
  <c r="X44" i="30"/>
  <c r="W44" i="30"/>
  <c r="V44" i="30"/>
  <c r="U44" i="30"/>
  <c r="T44" i="30"/>
  <c r="S44" i="30"/>
  <c r="R44" i="30"/>
  <c r="Z43" i="30"/>
  <c r="Y43" i="30"/>
  <c r="X43" i="30"/>
  <c r="W43" i="30"/>
  <c r="V43" i="30"/>
  <c r="U43" i="30"/>
  <c r="T43" i="30"/>
  <c r="S43" i="30"/>
  <c r="R43" i="30"/>
  <c r="Z42" i="30"/>
  <c r="Y42" i="30"/>
  <c r="X42" i="30"/>
  <c r="W42" i="30"/>
  <c r="V42" i="30"/>
  <c r="U42" i="30"/>
  <c r="T42" i="30"/>
  <c r="S42" i="30"/>
  <c r="R42" i="30"/>
  <c r="Z41" i="30"/>
  <c r="Y41" i="30"/>
  <c r="X41" i="30"/>
  <c r="W41" i="30"/>
  <c r="V41" i="30"/>
  <c r="U41" i="30"/>
  <c r="T41" i="30"/>
  <c r="S41" i="30"/>
  <c r="R41" i="30"/>
  <c r="Z40" i="30"/>
  <c r="Y40" i="30"/>
  <c r="X40" i="30"/>
  <c r="W40" i="30"/>
  <c r="V40" i="30"/>
  <c r="U40" i="30"/>
  <c r="T40" i="30"/>
  <c r="S40" i="30"/>
  <c r="R40" i="30"/>
  <c r="Z39" i="30"/>
  <c r="Y39" i="30"/>
  <c r="X39" i="30"/>
  <c r="W39" i="30"/>
  <c r="V39" i="30"/>
  <c r="U39" i="30"/>
  <c r="T39" i="30"/>
  <c r="S39" i="30"/>
  <c r="R39" i="30"/>
  <c r="Z38" i="30"/>
  <c r="Y38" i="30"/>
  <c r="X38" i="30"/>
  <c r="W38" i="30"/>
  <c r="V38" i="30"/>
  <c r="U38" i="30"/>
  <c r="T38" i="30"/>
  <c r="S38" i="30"/>
  <c r="R38" i="30"/>
  <c r="Z37" i="30"/>
  <c r="Y37" i="30"/>
  <c r="X37" i="30"/>
  <c r="W37" i="30"/>
  <c r="V37" i="30"/>
  <c r="U37" i="30"/>
  <c r="T37" i="30"/>
  <c r="S37" i="30"/>
  <c r="R37" i="30"/>
  <c r="Z36" i="30"/>
  <c r="Y36" i="30"/>
  <c r="X36" i="30"/>
  <c r="W36" i="30"/>
  <c r="V36" i="30"/>
  <c r="U36" i="30"/>
  <c r="T36" i="30"/>
  <c r="S36" i="30"/>
  <c r="R36" i="30"/>
  <c r="Z35" i="30"/>
  <c r="Y35" i="30"/>
  <c r="X35" i="30"/>
  <c r="W35" i="30"/>
  <c r="V35" i="30"/>
  <c r="U35" i="30"/>
  <c r="T35" i="30"/>
  <c r="S35" i="30"/>
  <c r="R35" i="30"/>
  <c r="Z34" i="30"/>
  <c r="Y34" i="30"/>
  <c r="X34" i="30"/>
  <c r="W34" i="30"/>
  <c r="V34" i="30"/>
  <c r="U34" i="30"/>
  <c r="T34" i="30"/>
  <c r="S34" i="30"/>
  <c r="R34" i="30"/>
  <c r="Z45" i="29"/>
  <c r="Y45" i="29"/>
  <c r="X45" i="29"/>
  <c r="W45" i="29"/>
  <c r="V45" i="29"/>
  <c r="U45" i="29"/>
  <c r="T45" i="29"/>
  <c r="S45" i="29"/>
  <c r="R45" i="29"/>
  <c r="Z44" i="29"/>
  <c r="Y44" i="29"/>
  <c r="X44" i="29"/>
  <c r="W44" i="29"/>
  <c r="V44" i="29"/>
  <c r="U44" i="29"/>
  <c r="T44" i="29"/>
  <c r="S44" i="29"/>
  <c r="R44" i="29"/>
  <c r="Z43" i="29"/>
  <c r="Y43" i="29"/>
  <c r="X43" i="29"/>
  <c r="W43" i="29"/>
  <c r="V43" i="29"/>
  <c r="U43" i="29"/>
  <c r="T43" i="29"/>
  <c r="S43" i="29"/>
  <c r="R43" i="29"/>
  <c r="Z42" i="29"/>
  <c r="Y42" i="29"/>
  <c r="X42" i="29"/>
  <c r="W42" i="29"/>
  <c r="V42" i="29"/>
  <c r="U42" i="29"/>
  <c r="T42" i="29"/>
  <c r="S42" i="29"/>
  <c r="R42" i="29"/>
  <c r="Z41" i="29"/>
  <c r="Y41" i="29"/>
  <c r="X41" i="29"/>
  <c r="W41" i="29"/>
  <c r="V41" i="29"/>
  <c r="U41" i="29"/>
  <c r="T41" i="29"/>
  <c r="S41" i="29"/>
  <c r="R41" i="29"/>
  <c r="Z40" i="29"/>
  <c r="Y40" i="29"/>
  <c r="X40" i="29"/>
  <c r="W40" i="29"/>
  <c r="V40" i="29"/>
  <c r="U40" i="29"/>
  <c r="T40" i="29"/>
  <c r="S40" i="29"/>
  <c r="R40" i="29"/>
  <c r="Z39" i="29"/>
  <c r="Y39" i="29"/>
  <c r="X39" i="29"/>
  <c r="W39" i="29"/>
  <c r="V39" i="29"/>
  <c r="U39" i="29"/>
  <c r="T39" i="29"/>
  <c r="Z38" i="29"/>
  <c r="Y38" i="29"/>
  <c r="X38" i="29"/>
  <c r="W38" i="29"/>
  <c r="V38" i="29"/>
  <c r="U38" i="29"/>
  <c r="T38" i="29"/>
  <c r="Z37" i="29"/>
  <c r="Y37" i="29"/>
  <c r="X37" i="29"/>
  <c r="W37" i="29"/>
  <c r="V37" i="29"/>
  <c r="U37" i="29"/>
  <c r="T37" i="29"/>
  <c r="Z36" i="29"/>
  <c r="Y36" i="29"/>
  <c r="X36" i="29"/>
  <c r="W36" i="29"/>
  <c r="V36" i="29"/>
  <c r="U36" i="29"/>
  <c r="T36" i="29"/>
  <c r="Z35" i="29"/>
  <c r="Y35" i="29"/>
  <c r="X35" i="29"/>
  <c r="W35" i="29"/>
  <c r="V35" i="29"/>
  <c r="U35" i="29"/>
  <c r="T35" i="29"/>
  <c r="Z34" i="29"/>
  <c r="Y34" i="29"/>
  <c r="X34" i="29"/>
  <c r="W34" i="29"/>
  <c r="V34" i="29"/>
  <c r="U34" i="29"/>
  <c r="T34" i="29"/>
  <c r="Z45" i="28"/>
  <c r="Y45" i="28"/>
  <c r="X45" i="28"/>
  <c r="W45" i="28"/>
  <c r="V45" i="28"/>
  <c r="U45" i="28"/>
  <c r="T45" i="28"/>
  <c r="S45" i="28"/>
  <c r="R45" i="28"/>
  <c r="Z44" i="28"/>
  <c r="Y44" i="28"/>
  <c r="X44" i="28"/>
  <c r="W44" i="28"/>
  <c r="V44" i="28"/>
  <c r="U44" i="28"/>
  <c r="T44" i="28"/>
  <c r="S44" i="28"/>
  <c r="R44" i="28"/>
  <c r="Z43" i="28"/>
  <c r="Y43" i="28"/>
  <c r="X43" i="28"/>
  <c r="W43" i="28"/>
  <c r="V43" i="28"/>
  <c r="U43" i="28"/>
  <c r="T43" i="28"/>
  <c r="S43" i="28"/>
  <c r="R43" i="28"/>
  <c r="Z42" i="28"/>
  <c r="Y42" i="28"/>
  <c r="X42" i="28"/>
  <c r="W42" i="28"/>
  <c r="V42" i="28"/>
  <c r="U42" i="28"/>
  <c r="T42" i="28"/>
  <c r="S42" i="28"/>
  <c r="R42" i="28"/>
  <c r="Z41" i="28"/>
  <c r="Y41" i="28"/>
  <c r="X41" i="28"/>
  <c r="W41" i="28"/>
  <c r="V41" i="28"/>
  <c r="U41" i="28"/>
  <c r="T41" i="28"/>
  <c r="S41" i="28"/>
  <c r="R41" i="28"/>
  <c r="Z40" i="28"/>
  <c r="Y40" i="28"/>
  <c r="X40" i="28"/>
  <c r="W40" i="28"/>
  <c r="V40" i="28"/>
  <c r="U40" i="28"/>
  <c r="T40" i="28"/>
  <c r="S40" i="28"/>
  <c r="R40" i="28"/>
  <c r="Z39" i="28"/>
  <c r="Y39" i="28"/>
  <c r="X39" i="28"/>
  <c r="W39" i="28"/>
  <c r="V39" i="28"/>
  <c r="U39" i="28"/>
  <c r="T39" i="28"/>
  <c r="S39" i="28"/>
  <c r="R39" i="28"/>
  <c r="Z38" i="28"/>
  <c r="Y38" i="28"/>
  <c r="X38" i="28"/>
  <c r="W38" i="28"/>
  <c r="V38" i="28"/>
  <c r="U38" i="28"/>
  <c r="T38" i="28"/>
  <c r="S38" i="28"/>
  <c r="R38" i="28"/>
  <c r="Z37" i="28"/>
  <c r="Y37" i="28"/>
  <c r="X37" i="28"/>
  <c r="W37" i="28"/>
  <c r="V37" i="28"/>
  <c r="U37" i="28"/>
  <c r="T37" i="28"/>
  <c r="S37" i="28"/>
  <c r="R37" i="28"/>
  <c r="Z36" i="28"/>
  <c r="Y36" i="28"/>
  <c r="X36" i="28"/>
  <c r="W36" i="28"/>
  <c r="V36" i="28"/>
  <c r="U36" i="28"/>
  <c r="T36" i="28"/>
  <c r="S36" i="28"/>
  <c r="R36" i="28"/>
  <c r="Z35" i="28"/>
  <c r="Y35" i="28"/>
  <c r="X35" i="28"/>
  <c r="W35" i="28"/>
  <c r="V35" i="28"/>
  <c r="U35" i="28"/>
  <c r="T35" i="28"/>
  <c r="S35" i="28"/>
  <c r="R35" i="28"/>
  <c r="Z34" i="28"/>
  <c r="Y34" i="28"/>
  <c r="X34" i="28"/>
  <c r="W34" i="28"/>
  <c r="V34" i="28"/>
  <c r="U34" i="28"/>
  <c r="T34" i="28"/>
  <c r="S34" i="28"/>
  <c r="G48" i="28" l="1"/>
  <c r="E17" i="9" l="1"/>
  <c r="E18" i="9"/>
  <c r="E19" i="9"/>
  <c r="E14" i="9"/>
  <c r="E16" i="9"/>
  <c r="E13" i="9"/>
  <c r="T79" i="28"/>
  <c r="T79" i="30" s="1"/>
  <c r="D79" i="30"/>
  <c r="B17" i="30"/>
  <c r="T79" i="29"/>
  <c r="D79" i="29"/>
  <c r="B17" i="29"/>
  <c r="E12" i="7" l="1"/>
  <c r="E12" i="1"/>
  <c r="E14" i="1"/>
  <c r="P23" i="1"/>
  <c r="O23" i="1"/>
  <c r="N23" i="1"/>
  <c r="M23" i="1"/>
  <c r="L23" i="1"/>
  <c r="K23" i="1"/>
  <c r="J23" i="1"/>
  <c r="I23" i="1"/>
  <c r="H23" i="1"/>
  <c r="G23" i="1"/>
  <c r="F23" i="1"/>
  <c r="E23" i="1"/>
  <c r="T79" i="6" l="1"/>
  <c r="T79" i="5"/>
  <c r="T79" i="2" l="1"/>
  <c r="E13" i="1" l="1"/>
  <c r="N20" i="2" l="1"/>
  <c r="E18" i="1" s="1"/>
  <c r="N20" i="28"/>
  <c r="B83" i="2"/>
  <c r="N26" i="28"/>
  <c r="N24" i="28"/>
  <c r="N21" i="28"/>
  <c r="N31" i="28"/>
  <c r="N23" i="28"/>
  <c r="N29" i="28"/>
  <c r="N25" i="28"/>
  <c r="J18" i="18" s="1"/>
  <c r="N30" i="28"/>
  <c r="N22" i="28"/>
  <c r="N28" i="28"/>
  <c r="N27" i="28"/>
  <c r="W34" i="2"/>
  <c r="W48" i="2" s="1"/>
  <c r="F48" i="28"/>
  <c r="U48" i="28"/>
  <c r="D49" i="28"/>
  <c r="T49" i="28"/>
  <c r="C50" i="28"/>
  <c r="S50" i="28"/>
  <c r="Z51" i="28"/>
  <c r="I52" i="28"/>
  <c r="X52" i="28"/>
  <c r="H53" i="28"/>
  <c r="W53" i="28"/>
  <c r="F54" i="28"/>
  <c r="V54" i="28"/>
  <c r="E55" i="28"/>
  <c r="U55" i="28"/>
  <c r="D56" i="28"/>
  <c r="S56" i="28"/>
  <c r="Z57" i="28"/>
  <c r="J58" i="28"/>
  <c r="Y58" i="28"/>
  <c r="I59" i="28"/>
  <c r="X59" i="28"/>
  <c r="S49" i="28"/>
  <c r="V48" i="28"/>
  <c r="E49" i="28"/>
  <c r="U49" i="28"/>
  <c r="D50" i="28"/>
  <c r="T50" i="28"/>
  <c r="C51" i="28"/>
  <c r="S51" i="28"/>
  <c r="J52" i="28"/>
  <c r="Y52" i="28"/>
  <c r="I53" i="28"/>
  <c r="X53" i="28"/>
  <c r="H54" i="28"/>
  <c r="W54" i="28"/>
  <c r="F55" i="28"/>
  <c r="V55" i="28"/>
  <c r="E56" i="28"/>
  <c r="T56" i="28"/>
  <c r="C57" i="28"/>
  <c r="S57" i="28"/>
  <c r="Z58" i="28"/>
  <c r="J59" i="28"/>
  <c r="Y59" i="28"/>
  <c r="C49" i="28"/>
  <c r="T55" i="28"/>
  <c r="X58" i="28"/>
  <c r="H48" i="28"/>
  <c r="W48" i="28"/>
  <c r="F49" i="28"/>
  <c r="V49" i="28"/>
  <c r="E50" i="28"/>
  <c r="U50" i="28"/>
  <c r="D51" i="28"/>
  <c r="T51" i="28"/>
  <c r="C52" i="28"/>
  <c r="Z52" i="28"/>
  <c r="J53" i="28"/>
  <c r="Y53" i="28"/>
  <c r="I54" i="28"/>
  <c r="X54" i="28"/>
  <c r="H55" i="28"/>
  <c r="W55" i="28"/>
  <c r="F56" i="28"/>
  <c r="U56" i="28"/>
  <c r="D57" i="28"/>
  <c r="T57" i="28"/>
  <c r="C58" i="28"/>
  <c r="S58" i="28"/>
  <c r="Z59" i="28"/>
  <c r="T48" i="28"/>
  <c r="D55" i="28"/>
  <c r="J57" i="28"/>
  <c r="I48" i="28"/>
  <c r="X48" i="28"/>
  <c r="H49" i="28"/>
  <c r="W49" i="28"/>
  <c r="F50" i="28"/>
  <c r="V50" i="28"/>
  <c r="E51" i="28"/>
  <c r="U51" i="28"/>
  <c r="D52" i="28"/>
  <c r="S52" i="28"/>
  <c r="Z53" i="28"/>
  <c r="J54" i="28"/>
  <c r="Y54" i="28"/>
  <c r="I55" i="28"/>
  <c r="X55" i="28"/>
  <c r="G56" i="28"/>
  <c r="V56" i="28"/>
  <c r="E57" i="28"/>
  <c r="U57" i="28"/>
  <c r="D58" i="28"/>
  <c r="T58" i="28"/>
  <c r="C59" i="28"/>
  <c r="S59" i="28"/>
  <c r="J51" i="28"/>
  <c r="F53" i="28"/>
  <c r="C56" i="28"/>
  <c r="I58" i="28"/>
  <c r="J48" i="28"/>
  <c r="Y48" i="28"/>
  <c r="I49" i="28"/>
  <c r="X49" i="28"/>
  <c r="H50" i="28"/>
  <c r="W50" i="28"/>
  <c r="F51" i="28"/>
  <c r="V51" i="28"/>
  <c r="E52" i="28"/>
  <c r="T52" i="28"/>
  <c r="C53" i="28"/>
  <c r="S53" i="28"/>
  <c r="Z54" i="28"/>
  <c r="J55" i="28"/>
  <c r="Y55" i="28"/>
  <c r="H56" i="28"/>
  <c r="W56" i="28"/>
  <c r="F57" i="28"/>
  <c r="V57" i="28"/>
  <c r="E58" i="28"/>
  <c r="U58" i="28"/>
  <c r="D59" i="28"/>
  <c r="T59" i="28"/>
  <c r="V53" i="28"/>
  <c r="W59" i="28"/>
  <c r="C48" i="28"/>
  <c r="Z48" i="28"/>
  <c r="J49" i="28"/>
  <c r="Y49" i="28"/>
  <c r="I50" i="28"/>
  <c r="X50" i="28"/>
  <c r="H51" i="28"/>
  <c r="W51" i="28"/>
  <c r="F52" i="28"/>
  <c r="U52" i="28"/>
  <c r="D53" i="28"/>
  <c r="T53" i="28"/>
  <c r="C54" i="28"/>
  <c r="S54" i="28"/>
  <c r="Z55" i="28"/>
  <c r="I56" i="28"/>
  <c r="X56" i="28"/>
  <c r="H57" i="28"/>
  <c r="W57" i="28"/>
  <c r="F58" i="28"/>
  <c r="V58" i="28"/>
  <c r="E59" i="28"/>
  <c r="U59" i="28"/>
  <c r="E48" i="28"/>
  <c r="Y51" i="28"/>
  <c r="E54" i="28"/>
  <c r="Y57" i="28"/>
  <c r="D48" i="28"/>
  <c r="S48" i="28"/>
  <c r="Z49" i="28"/>
  <c r="J50" i="28"/>
  <c r="Y50" i="28"/>
  <c r="I51" i="28"/>
  <c r="X51" i="28"/>
  <c r="G52" i="28"/>
  <c r="V52" i="28"/>
  <c r="E53" i="28"/>
  <c r="U53" i="28"/>
  <c r="D54" i="28"/>
  <c r="T54" i="28"/>
  <c r="C55" i="28"/>
  <c r="S55" i="28"/>
  <c r="J56" i="28"/>
  <c r="Y56" i="28"/>
  <c r="I57" i="28"/>
  <c r="X57" i="28"/>
  <c r="H58" i="28"/>
  <c r="W58" i="28"/>
  <c r="F59" i="28"/>
  <c r="V59" i="28"/>
  <c r="Z50" i="28"/>
  <c r="H52" i="28"/>
  <c r="W52" i="28"/>
  <c r="U54" i="28"/>
  <c r="Z56" i="28"/>
  <c r="H59" i="28"/>
  <c r="G55" i="28"/>
  <c r="G51" i="28"/>
  <c r="G49" i="28"/>
  <c r="G57" i="28"/>
  <c r="G50" i="28"/>
  <c r="G54" i="28"/>
  <c r="G53" i="28"/>
  <c r="G59" i="28"/>
  <c r="G58" i="28"/>
  <c r="R34" i="2"/>
  <c r="R48" i="2" s="1"/>
  <c r="N27" i="2"/>
  <c r="N28" i="2"/>
  <c r="N21" i="2"/>
  <c r="N29" i="2"/>
  <c r="N22" i="2"/>
  <c r="N30" i="2"/>
  <c r="N24" i="2"/>
  <c r="N23" i="2"/>
  <c r="N31" i="2"/>
  <c r="N25" i="2"/>
  <c r="N26" i="2"/>
  <c r="S34" i="2"/>
  <c r="S48" i="2" s="1"/>
  <c r="W42" i="2"/>
  <c r="W56" i="2" s="1"/>
  <c r="V45" i="2"/>
  <c r="V59" i="2" s="1"/>
  <c r="W44" i="2"/>
  <c r="W58" i="2" s="1"/>
  <c r="X43" i="2"/>
  <c r="X57" i="2" s="1"/>
  <c r="Y42" i="2"/>
  <c r="Y56" i="2" s="1"/>
  <c r="Z41" i="2"/>
  <c r="Z55" i="2" s="1"/>
  <c r="R41" i="2"/>
  <c r="R55" i="2" s="1"/>
  <c r="S40" i="2"/>
  <c r="S54" i="2" s="1"/>
  <c r="T39" i="2"/>
  <c r="T53" i="2" s="1"/>
  <c r="U38" i="2"/>
  <c r="U52" i="2" s="1"/>
  <c r="V37" i="2"/>
  <c r="V51" i="2" s="1"/>
  <c r="W36" i="2"/>
  <c r="W50" i="2" s="1"/>
  <c r="X35" i="2"/>
  <c r="X49" i="2" s="1"/>
  <c r="Z34" i="2"/>
  <c r="Z48" i="2" s="1"/>
  <c r="X45" i="2"/>
  <c r="X59" i="2" s="1"/>
  <c r="T41" i="2"/>
  <c r="T55" i="2" s="1"/>
  <c r="Z35" i="2"/>
  <c r="Z49" i="2" s="1"/>
  <c r="Z42" i="2"/>
  <c r="Z56" i="2" s="1"/>
  <c r="V38" i="2"/>
  <c r="V52" i="2" s="1"/>
  <c r="U45" i="2"/>
  <c r="U59" i="2" s="1"/>
  <c r="V44" i="2"/>
  <c r="V58" i="2" s="1"/>
  <c r="W43" i="2"/>
  <c r="W57" i="2" s="1"/>
  <c r="X42" i="2"/>
  <c r="X56" i="2" s="1"/>
  <c r="Y41" i="2"/>
  <c r="Y55" i="2" s="1"/>
  <c r="Z40" i="2"/>
  <c r="Z54" i="2" s="1"/>
  <c r="R40" i="2"/>
  <c r="R54" i="2" s="1"/>
  <c r="S39" i="2"/>
  <c r="S53" i="2" s="1"/>
  <c r="T38" i="2"/>
  <c r="T52" i="2" s="1"/>
  <c r="U37" i="2"/>
  <c r="U51" i="2" s="1"/>
  <c r="V36" i="2"/>
  <c r="V50" i="2" s="1"/>
  <c r="W35" i="2"/>
  <c r="W49" i="2" s="1"/>
  <c r="Y34" i="2"/>
  <c r="Y48" i="2" s="1"/>
  <c r="R43" i="2"/>
  <c r="R57" i="2" s="1"/>
  <c r="V39" i="2"/>
  <c r="V53" i="2" s="1"/>
  <c r="R42" i="2"/>
  <c r="R56" i="2" s="1"/>
  <c r="X36" i="2"/>
  <c r="X50" i="2" s="1"/>
  <c r="T45" i="2"/>
  <c r="T59" i="2" s="1"/>
  <c r="U44" i="2"/>
  <c r="U58" i="2" s="1"/>
  <c r="V43" i="2"/>
  <c r="V57" i="2" s="1"/>
  <c r="X41" i="2"/>
  <c r="X55" i="2" s="1"/>
  <c r="Y40" i="2"/>
  <c r="Y54" i="2" s="1"/>
  <c r="Z39" i="2"/>
  <c r="Z53" i="2" s="1"/>
  <c r="R39" i="2"/>
  <c r="R53" i="2" s="1"/>
  <c r="S38" i="2"/>
  <c r="S52" i="2" s="1"/>
  <c r="T37" i="2"/>
  <c r="T51" i="2" s="1"/>
  <c r="U36" i="2"/>
  <c r="U50" i="2" s="1"/>
  <c r="V35" i="2"/>
  <c r="V49" i="2" s="1"/>
  <c r="X34" i="2"/>
  <c r="X48" i="2" s="1"/>
  <c r="S42" i="2"/>
  <c r="S56" i="2" s="1"/>
  <c r="R35" i="2"/>
  <c r="R49" i="2" s="1"/>
  <c r="W37" i="2"/>
  <c r="W51" i="2" s="1"/>
  <c r="S45" i="2"/>
  <c r="S59" i="2" s="1"/>
  <c r="T44" i="2"/>
  <c r="T58" i="2" s="1"/>
  <c r="U43" i="2"/>
  <c r="U57" i="2" s="1"/>
  <c r="V42" i="2"/>
  <c r="V56" i="2" s="1"/>
  <c r="W41" i="2"/>
  <c r="W55" i="2" s="1"/>
  <c r="X40" i="2"/>
  <c r="X54" i="2" s="1"/>
  <c r="Y39" i="2"/>
  <c r="Y53" i="2" s="1"/>
  <c r="Z38" i="2"/>
  <c r="Z52" i="2" s="1"/>
  <c r="R38" i="2"/>
  <c r="R52" i="2" s="1"/>
  <c r="S37" i="2"/>
  <c r="S51" i="2" s="1"/>
  <c r="T36" i="2"/>
  <c r="T50" i="2" s="1"/>
  <c r="U35" i="2"/>
  <c r="U49" i="2" s="1"/>
  <c r="Z43" i="2"/>
  <c r="Z57" i="2" s="1"/>
  <c r="W38" i="2"/>
  <c r="W52" i="2" s="1"/>
  <c r="Y43" i="2"/>
  <c r="Y57" i="2" s="1"/>
  <c r="U39" i="2"/>
  <c r="U53" i="2" s="1"/>
  <c r="Z45" i="2"/>
  <c r="Z59" i="2" s="1"/>
  <c r="R45" i="2"/>
  <c r="R59" i="2" s="1"/>
  <c r="S44" i="2"/>
  <c r="S58" i="2" s="1"/>
  <c r="T43" i="2"/>
  <c r="T57" i="2" s="1"/>
  <c r="U42" i="2"/>
  <c r="U56" i="2" s="1"/>
  <c r="V41" i="2"/>
  <c r="V55" i="2" s="1"/>
  <c r="W40" i="2"/>
  <c r="W54" i="2" s="1"/>
  <c r="X39" i="2"/>
  <c r="X53" i="2" s="1"/>
  <c r="Y38" i="2"/>
  <c r="Y52" i="2" s="1"/>
  <c r="Z37" i="2"/>
  <c r="Z51" i="2" s="1"/>
  <c r="R37" i="2"/>
  <c r="R51" i="2" s="1"/>
  <c r="S36" i="2"/>
  <c r="S50" i="2" s="1"/>
  <c r="T35" i="2"/>
  <c r="T49" i="2" s="1"/>
  <c r="V34" i="2"/>
  <c r="V48" i="2" s="1"/>
  <c r="Y44" i="2"/>
  <c r="Y58" i="2" s="1"/>
  <c r="U40" i="2"/>
  <c r="U54" i="2" s="1"/>
  <c r="Y36" i="2"/>
  <c r="Y50" i="2" s="1"/>
  <c r="T34" i="2"/>
  <c r="T48" i="2" s="1"/>
  <c r="X44" i="2"/>
  <c r="X58" i="2" s="1"/>
  <c r="S41" i="2"/>
  <c r="S55" i="2" s="1"/>
  <c r="Y35" i="2"/>
  <c r="Y49" i="2" s="1"/>
  <c r="Y45" i="2"/>
  <c r="Y59" i="2" s="1"/>
  <c r="Z44" i="2"/>
  <c r="Z58" i="2" s="1"/>
  <c r="R44" i="2"/>
  <c r="R58" i="2" s="1"/>
  <c r="S43" i="2"/>
  <c r="S57" i="2" s="1"/>
  <c r="T42" i="2"/>
  <c r="T56" i="2" s="1"/>
  <c r="U41" i="2"/>
  <c r="U55" i="2" s="1"/>
  <c r="V40" i="2"/>
  <c r="V54" i="2" s="1"/>
  <c r="W39" i="2"/>
  <c r="W53" i="2" s="1"/>
  <c r="X38" i="2"/>
  <c r="X52" i="2" s="1"/>
  <c r="Y37" i="2"/>
  <c r="Y51" i="2" s="1"/>
  <c r="Z36" i="2"/>
  <c r="Z50" i="2" s="1"/>
  <c r="R36" i="2"/>
  <c r="R50" i="2" s="1"/>
  <c r="S35" i="2"/>
  <c r="S49" i="2" s="1"/>
  <c r="U34" i="2"/>
  <c r="U48" i="2" s="1"/>
  <c r="X37" i="2"/>
  <c r="X51" i="2" s="1"/>
  <c r="W45" i="2"/>
  <c r="W59" i="2" s="1"/>
  <c r="T40" i="2"/>
  <c r="T54" i="2" s="1"/>
  <c r="E13" i="8"/>
  <c r="N20" i="30" l="1"/>
  <c r="B83" i="6"/>
  <c r="B81" i="6" s="1"/>
  <c r="E32" i="32" s="1"/>
  <c r="R81" i="2"/>
  <c r="E37" i="18" s="1"/>
  <c r="R81" i="6"/>
  <c r="B81" i="2"/>
  <c r="E32" i="18" s="1"/>
  <c r="N18" i="18"/>
  <c r="M18" i="18"/>
  <c r="O29" i="18"/>
  <c r="K18" i="18"/>
  <c r="L18" i="18"/>
  <c r="I18" i="18"/>
  <c r="N29" i="18"/>
  <c r="G18" i="18"/>
  <c r="H18" i="18"/>
  <c r="E18" i="18"/>
  <c r="F18" i="18"/>
  <c r="O18" i="18"/>
  <c r="P18" i="18"/>
  <c r="N24" i="30"/>
  <c r="C58" i="30"/>
  <c r="C54" i="30"/>
  <c r="S51" i="30"/>
  <c r="S48" i="30"/>
  <c r="Z59" i="30"/>
  <c r="J59" i="30"/>
  <c r="Z58" i="30"/>
  <c r="J58" i="30"/>
  <c r="Z57" i="30"/>
  <c r="J57" i="30"/>
  <c r="Z56" i="30"/>
  <c r="J56" i="30"/>
  <c r="Z55" i="30"/>
  <c r="J55" i="30"/>
  <c r="Z54" i="30"/>
  <c r="J54" i="30"/>
  <c r="Z53" i="30"/>
  <c r="J53" i="30"/>
  <c r="Z52" i="30"/>
  <c r="J52" i="30"/>
  <c r="Z51" i="30"/>
  <c r="J51" i="30"/>
  <c r="Z50" i="30"/>
  <c r="J50" i="30"/>
  <c r="Z49" i="30"/>
  <c r="J49" i="30"/>
  <c r="Z48" i="30"/>
  <c r="J48" i="30"/>
  <c r="N31" i="30"/>
  <c r="N23" i="30"/>
  <c r="S58" i="30"/>
  <c r="S53" i="30"/>
  <c r="N25" i="30"/>
  <c r="Y59" i="30"/>
  <c r="I59" i="30"/>
  <c r="Y58" i="30"/>
  <c r="I58" i="30"/>
  <c r="Y57" i="30"/>
  <c r="I57" i="30"/>
  <c r="Y56" i="30"/>
  <c r="I56" i="30"/>
  <c r="Y55" i="30"/>
  <c r="I55" i="30"/>
  <c r="Y54" i="30"/>
  <c r="I54" i="30"/>
  <c r="Y53" i="30"/>
  <c r="I53" i="30"/>
  <c r="Y52" i="30"/>
  <c r="I52" i="30"/>
  <c r="Y51" i="30"/>
  <c r="I51" i="30"/>
  <c r="Y50" i="30"/>
  <c r="I50" i="30"/>
  <c r="Y49" i="30"/>
  <c r="I49" i="30"/>
  <c r="Y48" i="30"/>
  <c r="I48" i="30"/>
  <c r="N30" i="30"/>
  <c r="N22" i="30"/>
  <c r="S59" i="30"/>
  <c r="C50" i="30"/>
  <c r="X59" i="30"/>
  <c r="H59" i="30"/>
  <c r="X58" i="30"/>
  <c r="H58" i="30"/>
  <c r="X57" i="30"/>
  <c r="H57" i="30"/>
  <c r="X56" i="30"/>
  <c r="H56" i="30"/>
  <c r="X55" i="30"/>
  <c r="H55" i="30"/>
  <c r="X54" i="30"/>
  <c r="H54" i="30"/>
  <c r="X53" i="30"/>
  <c r="H53" i="30"/>
  <c r="X52" i="30"/>
  <c r="H52" i="30"/>
  <c r="X51" i="30"/>
  <c r="H51" i="30"/>
  <c r="X50" i="30"/>
  <c r="H50" i="30"/>
  <c r="X49" i="30"/>
  <c r="H49" i="30"/>
  <c r="X48" i="30"/>
  <c r="H48" i="30"/>
  <c r="N29" i="30"/>
  <c r="N21" i="30"/>
  <c r="S56" i="30"/>
  <c r="S54" i="30"/>
  <c r="C52" i="30"/>
  <c r="S49" i="30"/>
  <c r="C48" i="30"/>
  <c r="V59" i="30"/>
  <c r="F59" i="30"/>
  <c r="V58" i="30"/>
  <c r="F58" i="30"/>
  <c r="V57" i="30"/>
  <c r="F57" i="30"/>
  <c r="V56" i="30"/>
  <c r="F56" i="30"/>
  <c r="V55" i="30"/>
  <c r="F55" i="30"/>
  <c r="V54" i="30"/>
  <c r="F54" i="30"/>
  <c r="V53" i="30"/>
  <c r="F53" i="30"/>
  <c r="V52" i="30"/>
  <c r="F52" i="30"/>
  <c r="V51" i="30"/>
  <c r="F51" i="30"/>
  <c r="V50" i="30"/>
  <c r="F50" i="30"/>
  <c r="V49" i="30"/>
  <c r="F49" i="30"/>
  <c r="V48" i="30"/>
  <c r="F48" i="30"/>
  <c r="N28" i="30"/>
  <c r="S55" i="30"/>
  <c r="C51" i="30"/>
  <c r="U59" i="30"/>
  <c r="E59" i="30"/>
  <c r="U58" i="30"/>
  <c r="E58" i="30"/>
  <c r="U57" i="30"/>
  <c r="E57" i="30"/>
  <c r="U56" i="30"/>
  <c r="E56" i="30"/>
  <c r="U55" i="30"/>
  <c r="E55" i="30"/>
  <c r="U54" i="30"/>
  <c r="E54" i="30"/>
  <c r="U53" i="30"/>
  <c r="E53" i="30"/>
  <c r="U52" i="30"/>
  <c r="E52" i="30"/>
  <c r="U51" i="30"/>
  <c r="E51" i="30"/>
  <c r="U50" i="30"/>
  <c r="E50" i="30"/>
  <c r="U49" i="30"/>
  <c r="E49" i="30"/>
  <c r="U48" i="30"/>
  <c r="E48" i="30"/>
  <c r="N27" i="30"/>
  <c r="C59" i="30"/>
  <c r="C53" i="30"/>
  <c r="T59" i="30"/>
  <c r="D59" i="30"/>
  <c r="T58" i="30"/>
  <c r="D58" i="30"/>
  <c r="T57" i="30"/>
  <c r="D57" i="30"/>
  <c r="T56" i="30"/>
  <c r="D56" i="30"/>
  <c r="T55" i="30"/>
  <c r="D55" i="30"/>
  <c r="T54" i="30"/>
  <c r="D54" i="30"/>
  <c r="T53" i="30"/>
  <c r="D53" i="30"/>
  <c r="T52" i="30"/>
  <c r="D52" i="30"/>
  <c r="T51" i="30"/>
  <c r="D51" i="30"/>
  <c r="T50" i="30"/>
  <c r="D50" i="30"/>
  <c r="T49" i="30"/>
  <c r="D49" i="30"/>
  <c r="T48" i="30"/>
  <c r="D48" i="30"/>
  <c r="N26" i="30"/>
  <c r="S57" i="30"/>
  <c r="C57" i="30"/>
  <c r="C56" i="30"/>
  <c r="C55" i="30"/>
  <c r="S52" i="30"/>
  <c r="S50" i="30"/>
  <c r="C49" i="30"/>
  <c r="G59" i="30"/>
  <c r="G57" i="30"/>
  <c r="W55" i="30"/>
  <c r="G55" i="30"/>
  <c r="G53" i="30"/>
  <c r="W48" i="30"/>
  <c r="W51" i="30"/>
  <c r="G51" i="30"/>
  <c r="G49" i="30"/>
  <c r="W56" i="30"/>
  <c r="W49" i="30"/>
  <c r="W59" i="30"/>
  <c r="G48" i="30"/>
  <c r="W54" i="30"/>
  <c r="G52" i="30"/>
  <c r="W57" i="30"/>
  <c r="G58" i="30"/>
  <c r="W53" i="30"/>
  <c r="G54" i="30"/>
  <c r="W50" i="30"/>
  <c r="W52" i="30"/>
  <c r="G50" i="30"/>
  <c r="W58" i="30"/>
  <c r="G56" i="30"/>
  <c r="AA39" i="28"/>
  <c r="AD39" i="28" s="1"/>
  <c r="R53" i="28"/>
  <c r="AA53" i="28" s="1"/>
  <c r="B53" i="28"/>
  <c r="K53" i="28" s="1"/>
  <c r="K39" i="28"/>
  <c r="N39" i="28" s="1"/>
  <c r="B51" i="28"/>
  <c r="K51" i="28" s="1"/>
  <c r="K37" i="28"/>
  <c r="N37" i="28" s="1"/>
  <c r="R50" i="28"/>
  <c r="AA50" i="28" s="1"/>
  <c r="AA36" i="28"/>
  <c r="AD36" i="28" s="1"/>
  <c r="R52" i="28"/>
  <c r="AA52" i="28" s="1"/>
  <c r="AA38" i="28"/>
  <c r="AD38" i="28" s="1"/>
  <c r="AA37" i="28"/>
  <c r="AD37" i="28" s="1"/>
  <c r="R51" i="28"/>
  <c r="AA51" i="28" s="1"/>
  <c r="B50" i="28"/>
  <c r="K50" i="28" s="1"/>
  <c r="K36" i="28"/>
  <c r="N36" i="28" s="1"/>
  <c r="R49" i="28"/>
  <c r="AA49" i="28" s="1"/>
  <c r="AA35" i="28"/>
  <c r="AD35" i="28" s="1"/>
  <c r="R59" i="28"/>
  <c r="AA59" i="28" s="1"/>
  <c r="AA45" i="28"/>
  <c r="AD45" i="28" s="1"/>
  <c r="B52" i="28"/>
  <c r="K52" i="28" s="1"/>
  <c r="K38" i="28"/>
  <c r="N38" i="28" s="1"/>
  <c r="R57" i="28"/>
  <c r="AA57" i="28" s="1"/>
  <c r="AA43" i="28"/>
  <c r="AD43" i="28" s="1"/>
  <c r="B59" i="28"/>
  <c r="K59" i="28" s="1"/>
  <c r="K45" i="28"/>
  <c r="N45" i="28" s="1"/>
  <c r="B57" i="28"/>
  <c r="K57" i="28" s="1"/>
  <c r="K43" i="28"/>
  <c r="N43" i="28" s="1"/>
  <c r="B56" i="28"/>
  <c r="K56" i="28" s="1"/>
  <c r="K42" i="28"/>
  <c r="N42" i="28" s="1"/>
  <c r="R48" i="28"/>
  <c r="AA48" i="28" s="1"/>
  <c r="AA34" i="28"/>
  <c r="R58" i="28"/>
  <c r="AA58" i="28" s="1"/>
  <c r="AA44" i="28"/>
  <c r="AD44" i="28" s="1"/>
  <c r="R55" i="28"/>
  <c r="AA55" i="28" s="1"/>
  <c r="AA41" i="28"/>
  <c r="AD41" i="28" s="1"/>
  <c r="R54" i="28"/>
  <c r="AA54" i="28" s="1"/>
  <c r="AA40" i="28"/>
  <c r="AD40" i="28" s="1"/>
  <c r="B58" i="28"/>
  <c r="K58" i="28" s="1"/>
  <c r="K44" i="28"/>
  <c r="N44" i="28" s="1"/>
  <c r="R56" i="28"/>
  <c r="AA56" i="28" s="1"/>
  <c r="AA42" i="28"/>
  <c r="AD42" i="28" s="1"/>
  <c r="B49" i="28"/>
  <c r="K49" i="28" s="1"/>
  <c r="K35" i="28"/>
  <c r="N35" i="28" s="1"/>
  <c r="K48" i="28"/>
  <c r="K34" i="28"/>
  <c r="B55" i="28"/>
  <c r="K55" i="28" s="1"/>
  <c r="K41" i="28"/>
  <c r="N41" i="28" s="1"/>
  <c r="B54" i="28"/>
  <c r="K54" i="28" s="1"/>
  <c r="K40" i="28"/>
  <c r="N40" i="28" s="1"/>
  <c r="N18" i="1"/>
  <c r="O18" i="1"/>
  <c r="J18" i="1"/>
  <c r="J29" i="18"/>
  <c r="P18" i="1"/>
  <c r="P29" i="18"/>
  <c r="I18" i="1"/>
  <c r="I29" i="18"/>
  <c r="E29" i="18"/>
  <c r="G18" i="1"/>
  <c r="G29" i="18"/>
  <c r="K18" i="1"/>
  <c r="K29" i="18"/>
  <c r="F18" i="1"/>
  <c r="F29" i="18"/>
  <c r="M18" i="1"/>
  <c r="M29" i="18"/>
  <c r="L18" i="1"/>
  <c r="L29" i="18"/>
  <c r="H18" i="1"/>
  <c r="H29" i="18"/>
  <c r="N28" i="6"/>
  <c r="N31" i="6"/>
  <c r="N21" i="6"/>
  <c r="N29" i="6"/>
  <c r="N22" i="6"/>
  <c r="N30" i="6"/>
  <c r="N23" i="6"/>
  <c r="N24" i="6"/>
  <c r="N20" i="6"/>
  <c r="N25" i="6"/>
  <c r="N27" i="6"/>
  <c r="N26" i="6"/>
  <c r="AA45" i="2"/>
  <c r="AD45" i="2" s="1"/>
  <c r="AA38" i="2"/>
  <c r="AD38" i="2" s="1"/>
  <c r="W34" i="6"/>
  <c r="W40" i="6"/>
  <c r="W35" i="6"/>
  <c r="R37" i="6"/>
  <c r="W37" i="6"/>
  <c r="W36" i="6"/>
  <c r="W45" i="6"/>
  <c r="AA34" i="2"/>
  <c r="S45" i="6"/>
  <c r="T44" i="6"/>
  <c r="U43" i="6"/>
  <c r="V42" i="6"/>
  <c r="W41" i="6"/>
  <c r="X40" i="6"/>
  <c r="Y39" i="6"/>
  <c r="Z38" i="6"/>
  <c r="R38" i="6"/>
  <c r="S37" i="6"/>
  <c r="T36" i="6"/>
  <c r="U35" i="6"/>
  <c r="V34" i="6"/>
  <c r="R42" i="6"/>
  <c r="V38" i="6"/>
  <c r="Y42" i="6"/>
  <c r="U38" i="6"/>
  <c r="Y34" i="6"/>
  <c r="Z45" i="6"/>
  <c r="R45" i="6"/>
  <c r="S44" i="6"/>
  <c r="T43" i="6"/>
  <c r="U42" i="6"/>
  <c r="V41" i="6"/>
  <c r="X39" i="6"/>
  <c r="Y38" i="6"/>
  <c r="Z37" i="6"/>
  <c r="S36" i="6"/>
  <c r="T35" i="6"/>
  <c r="U34" i="6"/>
  <c r="S41" i="6"/>
  <c r="Z34" i="6"/>
  <c r="V45" i="6"/>
  <c r="Z41" i="6"/>
  <c r="T39" i="6"/>
  <c r="X35" i="6"/>
  <c r="Y45" i="6"/>
  <c r="Z44" i="6"/>
  <c r="R44" i="6"/>
  <c r="S43" i="6"/>
  <c r="T42" i="6"/>
  <c r="U41" i="6"/>
  <c r="V40" i="6"/>
  <c r="W39" i="6"/>
  <c r="X38" i="6"/>
  <c r="Y37" i="6"/>
  <c r="Z36" i="6"/>
  <c r="R36" i="6"/>
  <c r="S35" i="6"/>
  <c r="T34" i="6"/>
  <c r="Y43" i="6"/>
  <c r="T40" i="6"/>
  <c r="X36" i="6"/>
  <c r="R34" i="6"/>
  <c r="W44" i="6"/>
  <c r="R41" i="6"/>
  <c r="X45" i="6"/>
  <c r="Y44" i="6"/>
  <c r="Z43" i="6"/>
  <c r="R43" i="6"/>
  <c r="S42" i="6"/>
  <c r="T41" i="6"/>
  <c r="U40" i="6"/>
  <c r="V39" i="6"/>
  <c r="W38" i="6"/>
  <c r="X37" i="6"/>
  <c r="Y36" i="6"/>
  <c r="Z35" i="6"/>
  <c r="R35" i="6"/>
  <c r="S34" i="6"/>
  <c r="X44" i="6"/>
  <c r="Z42" i="6"/>
  <c r="U39" i="6"/>
  <c r="Y35" i="6"/>
  <c r="X43" i="6"/>
  <c r="S40" i="6"/>
  <c r="V37" i="6"/>
  <c r="U45" i="6"/>
  <c r="V44" i="6"/>
  <c r="W43" i="6"/>
  <c r="X42" i="6"/>
  <c r="Y41" i="6"/>
  <c r="Z40" i="6"/>
  <c r="R40" i="6"/>
  <c r="S39" i="6"/>
  <c r="T38" i="6"/>
  <c r="U37" i="6"/>
  <c r="V36" i="6"/>
  <c r="X34" i="6"/>
  <c r="T45" i="6"/>
  <c r="U44" i="6"/>
  <c r="V43" i="6"/>
  <c r="W42" i="6"/>
  <c r="X41" i="6"/>
  <c r="Y40" i="6"/>
  <c r="Z39" i="6"/>
  <c r="R39" i="6"/>
  <c r="S38" i="6"/>
  <c r="T37" i="6"/>
  <c r="U36" i="6"/>
  <c r="V35" i="6"/>
  <c r="AA41" i="2"/>
  <c r="AD41" i="2" s="1"/>
  <c r="AA36" i="2"/>
  <c r="AD36" i="2" s="1"/>
  <c r="AA44" i="2"/>
  <c r="AD44" i="2" s="1"/>
  <c r="AA37" i="2"/>
  <c r="AD37" i="2" s="1"/>
  <c r="AA35" i="2"/>
  <c r="AD35" i="2" s="1"/>
  <c r="AA42" i="2"/>
  <c r="AD42" i="2" s="1"/>
  <c r="AA40" i="2"/>
  <c r="AD40" i="2" s="1"/>
  <c r="AA39" i="2"/>
  <c r="AD39" i="2" s="1"/>
  <c r="AA43" i="2"/>
  <c r="AD43" i="2" s="1"/>
  <c r="B4" i="6"/>
  <c r="C4" i="6"/>
  <c r="D4" i="6"/>
  <c r="E4" i="6"/>
  <c r="F4" i="6"/>
  <c r="G4" i="6"/>
  <c r="H4" i="6"/>
  <c r="I4" i="6"/>
  <c r="J4" i="6"/>
  <c r="B17" i="6"/>
  <c r="B5" i="6"/>
  <c r="C5" i="6"/>
  <c r="D5" i="6"/>
  <c r="E5" i="6"/>
  <c r="F5" i="6"/>
  <c r="G5" i="6"/>
  <c r="H5" i="6"/>
  <c r="I5" i="6"/>
  <c r="J5" i="6"/>
  <c r="B6" i="6"/>
  <c r="C6" i="6"/>
  <c r="D6" i="6"/>
  <c r="E6" i="6"/>
  <c r="F6" i="6"/>
  <c r="G6" i="6"/>
  <c r="H6" i="6"/>
  <c r="I6" i="6"/>
  <c r="J6" i="6"/>
  <c r="B7" i="6"/>
  <c r="C7" i="6"/>
  <c r="D7" i="6"/>
  <c r="E7" i="6"/>
  <c r="F7" i="6"/>
  <c r="G7" i="6"/>
  <c r="H7" i="6"/>
  <c r="I7" i="6"/>
  <c r="J7" i="6"/>
  <c r="B8" i="6"/>
  <c r="C8" i="6"/>
  <c r="D8" i="6"/>
  <c r="E8" i="6"/>
  <c r="F8" i="6"/>
  <c r="G8" i="6"/>
  <c r="H8" i="6"/>
  <c r="I8" i="6"/>
  <c r="J8" i="6"/>
  <c r="B9" i="6"/>
  <c r="C9" i="6"/>
  <c r="D9" i="6"/>
  <c r="E9" i="6"/>
  <c r="F9" i="6"/>
  <c r="G9" i="6"/>
  <c r="H9" i="6"/>
  <c r="I9" i="6"/>
  <c r="J9" i="6"/>
  <c r="B10" i="6"/>
  <c r="C10" i="6"/>
  <c r="D10" i="6"/>
  <c r="E10" i="6"/>
  <c r="F10" i="6"/>
  <c r="G10" i="6"/>
  <c r="H10" i="6"/>
  <c r="I10" i="6"/>
  <c r="J10" i="6"/>
  <c r="B11" i="6"/>
  <c r="C11" i="6"/>
  <c r="D11" i="6"/>
  <c r="E11" i="6"/>
  <c r="F11" i="6"/>
  <c r="G11" i="6"/>
  <c r="H11" i="6"/>
  <c r="I11" i="6"/>
  <c r="J11" i="6"/>
  <c r="B12" i="6"/>
  <c r="C12" i="6"/>
  <c r="D12" i="6"/>
  <c r="E12" i="6"/>
  <c r="F12" i="6"/>
  <c r="G12" i="6"/>
  <c r="H12" i="6"/>
  <c r="I12" i="6"/>
  <c r="J12" i="6"/>
  <c r="B13" i="6"/>
  <c r="C13" i="6"/>
  <c r="D13" i="6"/>
  <c r="E13" i="6"/>
  <c r="F13" i="6"/>
  <c r="G13" i="6"/>
  <c r="H13" i="6"/>
  <c r="I13" i="6"/>
  <c r="J13" i="6"/>
  <c r="B14" i="6"/>
  <c r="C14" i="6"/>
  <c r="D14" i="6"/>
  <c r="E14" i="6"/>
  <c r="F14" i="6"/>
  <c r="G14" i="6"/>
  <c r="H14" i="6"/>
  <c r="I14" i="6"/>
  <c r="J14" i="6"/>
  <c r="B15" i="6"/>
  <c r="C15" i="6"/>
  <c r="D15" i="6"/>
  <c r="E15" i="6"/>
  <c r="F15" i="6"/>
  <c r="G15" i="6"/>
  <c r="H15" i="6"/>
  <c r="I15" i="6"/>
  <c r="J15" i="6"/>
  <c r="B4" i="5"/>
  <c r="E13" i="7"/>
  <c r="C4" i="5"/>
  <c r="D4" i="5"/>
  <c r="E4" i="5"/>
  <c r="F4" i="5"/>
  <c r="G4" i="5"/>
  <c r="H4" i="5"/>
  <c r="I4" i="5"/>
  <c r="J4" i="5"/>
  <c r="B17" i="5"/>
  <c r="B5" i="5"/>
  <c r="C5" i="5"/>
  <c r="D5" i="5"/>
  <c r="E5" i="5"/>
  <c r="F5" i="5"/>
  <c r="G5" i="5"/>
  <c r="H5" i="5"/>
  <c r="I5" i="5"/>
  <c r="J5" i="5"/>
  <c r="B6" i="5"/>
  <c r="C6" i="5"/>
  <c r="D6" i="5"/>
  <c r="E6" i="5"/>
  <c r="F6" i="5"/>
  <c r="G6" i="5"/>
  <c r="H6" i="5"/>
  <c r="I6" i="5"/>
  <c r="J6" i="5"/>
  <c r="B7" i="5"/>
  <c r="C7" i="5"/>
  <c r="D7" i="5"/>
  <c r="E7" i="5"/>
  <c r="F7" i="5"/>
  <c r="G7" i="5"/>
  <c r="H7" i="5"/>
  <c r="I7" i="5"/>
  <c r="J7" i="5"/>
  <c r="B8" i="5"/>
  <c r="C8" i="5"/>
  <c r="D8" i="5"/>
  <c r="E8" i="5"/>
  <c r="F8" i="5"/>
  <c r="G8" i="5"/>
  <c r="H8" i="5"/>
  <c r="I8" i="5"/>
  <c r="J8" i="5"/>
  <c r="B9" i="5"/>
  <c r="C9" i="5"/>
  <c r="D9" i="5"/>
  <c r="E9" i="5"/>
  <c r="F9" i="5"/>
  <c r="G9" i="5"/>
  <c r="H9" i="5"/>
  <c r="I9" i="5"/>
  <c r="J9" i="5"/>
  <c r="B10" i="5"/>
  <c r="C10" i="5"/>
  <c r="D10" i="5"/>
  <c r="E10" i="5"/>
  <c r="F10" i="5"/>
  <c r="G10" i="5"/>
  <c r="H10" i="5"/>
  <c r="I10" i="5"/>
  <c r="J10" i="5"/>
  <c r="B11" i="5"/>
  <c r="C11" i="5"/>
  <c r="D11" i="5"/>
  <c r="E11" i="5"/>
  <c r="F11" i="5"/>
  <c r="G11" i="5"/>
  <c r="H11" i="5"/>
  <c r="I11" i="5"/>
  <c r="J11" i="5"/>
  <c r="B12" i="5"/>
  <c r="C12" i="5"/>
  <c r="D12" i="5"/>
  <c r="E12" i="5"/>
  <c r="F12" i="5"/>
  <c r="G12" i="5"/>
  <c r="H12" i="5"/>
  <c r="I12" i="5"/>
  <c r="J12" i="5"/>
  <c r="B13" i="5"/>
  <c r="C13" i="5"/>
  <c r="D13" i="5"/>
  <c r="E13" i="5"/>
  <c r="F13" i="5"/>
  <c r="G13" i="5"/>
  <c r="H13" i="5"/>
  <c r="I13" i="5"/>
  <c r="J13" i="5"/>
  <c r="B14" i="5"/>
  <c r="C14" i="5"/>
  <c r="D14" i="5"/>
  <c r="E14" i="5"/>
  <c r="F14" i="5"/>
  <c r="G14" i="5"/>
  <c r="H14" i="5"/>
  <c r="I14" i="5"/>
  <c r="J14" i="5"/>
  <c r="B15" i="5"/>
  <c r="C15" i="5"/>
  <c r="D15" i="5"/>
  <c r="E15" i="5"/>
  <c r="F15" i="5"/>
  <c r="G15" i="5"/>
  <c r="H15" i="5"/>
  <c r="I15" i="5"/>
  <c r="J15" i="5"/>
  <c r="D79" i="6"/>
  <c r="D79" i="5"/>
  <c r="M8" i="7"/>
  <c r="M8" i="8"/>
  <c r="M8" i="1"/>
  <c r="E10" i="8"/>
  <c r="E10" i="1"/>
  <c r="E10" i="7"/>
  <c r="E11" i="8"/>
  <c r="E11" i="7"/>
  <c r="E11" i="1"/>
  <c r="N28" i="29" l="1"/>
  <c r="N31" i="29"/>
  <c r="N29" i="29"/>
  <c r="N30" i="29"/>
  <c r="B83" i="5"/>
  <c r="R81" i="5" s="1"/>
  <c r="O18" i="32"/>
  <c r="L18" i="32"/>
  <c r="J18" i="32"/>
  <c r="I18" i="32"/>
  <c r="F18" i="32"/>
  <c r="E18" i="32"/>
  <c r="N18" i="32"/>
  <c r="H18" i="32"/>
  <c r="M18" i="32"/>
  <c r="P18" i="32"/>
  <c r="K18" i="32"/>
  <c r="G18" i="32"/>
  <c r="P29" i="32"/>
  <c r="E29" i="32"/>
  <c r="I29" i="32"/>
  <c r="J29" i="32"/>
  <c r="M29" i="32"/>
  <c r="H29" i="32"/>
  <c r="O29" i="32"/>
  <c r="G29" i="32"/>
  <c r="K29" i="32"/>
  <c r="N29" i="32"/>
  <c r="L29" i="32"/>
  <c r="F29" i="32"/>
  <c r="K18" i="8"/>
  <c r="O36" i="18"/>
  <c r="G36" i="18"/>
  <c r="H36" i="18"/>
  <c r="N36" i="18"/>
  <c r="L36" i="18"/>
  <c r="J36" i="18"/>
  <c r="K36" i="18"/>
  <c r="I36" i="18"/>
  <c r="M36" i="18"/>
  <c r="P36" i="18"/>
  <c r="F36" i="18"/>
  <c r="R61" i="2"/>
  <c r="B48" i="30"/>
  <c r="K48" i="30" s="1"/>
  <c r="K34" i="30"/>
  <c r="B52" i="30"/>
  <c r="K52" i="30" s="1"/>
  <c r="K38" i="30"/>
  <c r="N38" i="30" s="1"/>
  <c r="B56" i="30"/>
  <c r="K56" i="30" s="1"/>
  <c r="K42" i="30"/>
  <c r="N42" i="30" s="1"/>
  <c r="R48" i="30"/>
  <c r="AA48" i="30" s="1"/>
  <c r="AA34" i="30"/>
  <c r="R52" i="30"/>
  <c r="AA52" i="30" s="1"/>
  <c r="AA38" i="30"/>
  <c r="AD38" i="30" s="1"/>
  <c r="R56" i="30"/>
  <c r="AA56" i="30" s="1"/>
  <c r="AA42" i="30"/>
  <c r="AD42" i="30" s="1"/>
  <c r="N18" i="8"/>
  <c r="B49" i="30"/>
  <c r="K49" i="30" s="1"/>
  <c r="K35" i="30"/>
  <c r="N35" i="30" s="1"/>
  <c r="B53" i="30"/>
  <c r="K53" i="30" s="1"/>
  <c r="K39" i="30"/>
  <c r="N39" i="30" s="1"/>
  <c r="B57" i="30"/>
  <c r="K57" i="30" s="1"/>
  <c r="K43" i="30"/>
  <c r="N43" i="30" s="1"/>
  <c r="R49" i="30"/>
  <c r="AA49" i="30" s="1"/>
  <c r="AA35" i="30"/>
  <c r="AD35" i="30" s="1"/>
  <c r="R53" i="30"/>
  <c r="AA53" i="30" s="1"/>
  <c r="AA39" i="30"/>
  <c r="AD39" i="30" s="1"/>
  <c r="R57" i="30"/>
  <c r="AA57" i="30" s="1"/>
  <c r="AA43" i="30"/>
  <c r="AD43" i="30" s="1"/>
  <c r="P18" i="8"/>
  <c r="B50" i="30"/>
  <c r="K50" i="30" s="1"/>
  <c r="K36" i="30"/>
  <c r="N36" i="30" s="1"/>
  <c r="B54" i="30"/>
  <c r="K54" i="30" s="1"/>
  <c r="K40" i="30"/>
  <c r="N40" i="30" s="1"/>
  <c r="B58" i="30"/>
  <c r="K58" i="30" s="1"/>
  <c r="K44" i="30"/>
  <c r="N44" i="30" s="1"/>
  <c r="R50" i="30"/>
  <c r="AA50" i="30" s="1"/>
  <c r="AA36" i="30"/>
  <c r="AD36" i="30" s="1"/>
  <c r="R54" i="30"/>
  <c r="AA54" i="30" s="1"/>
  <c r="AA40" i="30"/>
  <c r="AD40" i="30" s="1"/>
  <c r="R58" i="30"/>
  <c r="AA58" i="30" s="1"/>
  <c r="AA44" i="30"/>
  <c r="AD44" i="30" s="1"/>
  <c r="U59" i="29"/>
  <c r="E59" i="29"/>
  <c r="U58" i="29"/>
  <c r="E58" i="29"/>
  <c r="U57" i="29"/>
  <c r="E57" i="29"/>
  <c r="U56" i="29"/>
  <c r="E56" i="29"/>
  <c r="U55" i="29"/>
  <c r="E55" i="29"/>
  <c r="U54" i="29"/>
  <c r="E54" i="29"/>
  <c r="U53" i="29"/>
  <c r="E53" i="29"/>
  <c r="U52" i="29"/>
  <c r="E52" i="29"/>
  <c r="U51" i="29"/>
  <c r="E51" i="29"/>
  <c r="U50" i="29"/>
  <c r="E50" i="29"/>
  <c r="U49" i="29"/>
  <c r="E49" i="29"/>
  <c r="U48" i="29"/>
  <c r="E48" i="29"/>
  <c r="N27" i="29"/>
  <c r="F56" i="29"/>
  <c r="T59" i="29"/>
  <c r="D59" i="29"/>
  <c r="T58" i="29"/>
  <c r="D58" i="29"/>
  <c r="T57" i="29"/>
  <c r="D57" i="29"/>
  <c r="T56" i="29"/>
  <c r="D56" i="29"/>
  <c r="T55" i="29"/>
  <c r="D55" i="29"/>
  <c r="T54" i="29"/>
  <c r="D54" i="29"/>
  <c r="T53" i="29"/>
  <c r="D53" i="29"/>
  <c r="T52" i="29"/>
  <c r="D52" i="29"/>
  <c r="T51" i="29"/>
  <c r="D51" i="29"/>
  <c r="T50" i="29"/>
  <c r="D50" i="29"/>
  <c r="T49" i="29"/>
  <c r="D49" i="29"/>
  <c r="T48" i="29"/>
  <c r="D48" i="29"/>
  <c r="N26" i="29"/>
  <c r="F57" i="29"/>
  <c r="S59" i="29"/>
  <c r="C59" i="29"/>
  <c r="S58" i="29"/>
  <c r="C58" i="29"/>
  <c r="S57" i="29"/>
  <c r="C57" i="29"/>
  <c r="S56" i="29"/>
  <c r="C56" i="29"/>
  <c r="S55" i="29"/>
  <c r="C55" i="29"/>
  <c r="S54" i="29"/>
  <c r="C54" i="29"/>
  <c r="S53" i="29"/>
  <c r="C53" i="29"/>
  <c r="S52" i="29"/>
  <c r="C52" i="29"/>
  <c r="S51" i="29"/>
  <c r="C51" i="29"/>
  <c r="S50" i="29"/>
  <c r="C50" i="29"/>
  <c r="S49" i="29"/>
  <c r="C49" i="29"/>
  <c r="S48" i="29"/>
  <c r="C48" i="29"/>
  <c r="N25" i="29"/>
  <c r="V57" i="29"/>
  <c r="N24" i="29"/>
  <c r="F59" i="29"/>
  <c r="V56" i="29"/>
  <c r="Z59" i="29"/>
  <c r="J59" i="29"/>
  <c r="Z58" i="29"/>
  <c r="J58" i="29"/>
  <c r="Z57" i="29"/>
  <c r="J57" i="29"/>
  <c r="Z56" i="29"/>
  <c r="J56" i="29"/>
  <c r="Z55" i="29"/>
  <c r="J55" i="29"/>
  <c r="Z54" i="29"/>
  <c r="J54" i="29"/>
  <c r="Z53" i="29"/>
  <c r="J53" i="29"/>
  <c r="Z52" i="29"/>
  <c r="J52" i="29"/>
  <c r="Z51" i="29"/>
  <c r="J51" i="29"/>
  <c r="Z50" i="29"/>
  <c r="J50" i="29"/>
  <c r="Z49" i="29"/>
  <c r="J49" i="29"/>
  <c r="Z48" i="29"/>
  <c r="J48" i="29"/>
  <c r="N23" i="29"/>
  <c r="F58" i="29"/>
  <c r="V54" i="29"/>
  <c r="Y59" i="29"/>
  <c r="I59" i="29"/>
  <c r="Y58" i="29"/>
  <c r="I58" i="29"/>
  <c r="Y57" i="29"/>
  <c r="I57" i="29"/>
  <c r="Y56" i="29"/>
  <c r="I56" i="29"/>
  <c r="Y55" i="29"/>
  <c r="I55" i="29"/>
  <c r="Y54" i="29"/>
  <c r="I54" i="29"/>
  <c r="Y53" i="29"/>
  <c r="I53" i="29"/>
  <c r="Y52" i="29"/>
  <c r="I52" i="29"/>
  <c r="Y51" i="29"/>
  <c r="I51" i="29"/>
  <c r="Y50" i="29"/>
  <c r="I50" i="29"/>
  <c r="Y49" i="29"/>
  <c r="I49" i="29"/>
  <c r="Y48" i="29"/>
  <c r="I48" i="29"/>
  <c r="N22" i="29"/>
  <c r="V59" i="29"/>
  <c r="F55" i="29"/>
  <c r="X59" i="29"/>
  <c r="H59" i="29"/>
  <c r="X58" i="29"/>
  <c r="H58" i="29"/>
  <c r="X57" i="29"/>
  <c r="H57" i="29"/>
  <c r="X56" i="29"/>
  <c r="H56" i="29"/>
  <c r="X55" i="29"/>
  <c r="H55" i="29"/>
  <c r="X54" i="29"/>
  <c r="H54" i="29"/>
  <c r="X53" i="29"/>
  <c r="H53" i="29"/>
  <c r="X52" i="29"/>
  <c r="H52" i="29"/>
  <c r="X51" i="29"/>
  <c r="H51" i="29"/>
  <c r="X50" i="29"/>
  <c r="H50" i="29"/>
  <c r="X49" i="29"/>
  <c r="H49" i="29"/>
  <c r="X48" i="29"/>
  <c r="H48" i="29"/>
  <c r="N21" i="29"/>
  <c r="V58" i="29"/>
  <c r="V55" i="29"/>
  <c r="V53" i="29"/>
  <c r="F48" i="29"/>
  <c r="F51" i="29"/>
  <c r="N20" i="29"/>
  <c r="V50" i="29"/>
  <c r="F50" i="29"/>
  <c r="F54" i="29"/>
  <c r="V49" i="29"/>
  <c r="F53" i="29"/>
  <c r="F49" i="29"/>
  <c r="V52" i="29"/>
  <c r="V48" i="29"/>
  <c r="F52" i="29"/>
  <c r="V51" i="29"/>
  <c r="W59" i="29"/>
  <c r="W52" i="29"/>
  <c r="W48" i="29"/>
  <c r="G55" i="29"/>
  <c r="W53" i="29"/>
  <c r="W56" i="29"/>
  <c r="G51" i="29"/>
  <c r="W54" i="29"/>
  <c r="G58" i="29"/>
  <c r="G59" i="29"/>
  <c r="G54" i="29"/>
  <c r="G57" i="29"/>
  <c r="W50" i="29"/>
  <c r="G53" i="29"/>
  <c r="W58" i="29"/>
  <c r="W49" i="29"/>
  <c r="G56" i="29"/>
  <c r="G50" i="29"/>
  <c r="W55" i="29"/>
  <c r="W57" i="29"/>
  <c r="G52" i="29"/>
  <c r="W51" i="29"/>
  <c r="G48" i="29"/>
  <c r="G49" i="29"/>
  <c r="B51" i="30"/>
  <c r="K51" i="30" s="1"/>
  <c r="K37" i="30"/>
  <c r="N37" i="30" s="1"/>
  <c r="B55" i="30"/>
  <c r="K55" i="30" s="1"/>
  <c r="K41" i="30"/>
  <c r="N41" i="30" s="1"/>
  <c r="B59" i="30"/>
  <c r="K59" i="30" s="1"/>
  <c r="K45" i="30"/>
  <c r="N45" i="30" s="1"/>
  <c r="J18" i="8"/>
  <c r="R51" i="30"/>
  <c r="AA51" i="30" s="1"/>
  <c r="AA37" i="30"/>
  <c r="AD37" i="30" s="1"/>
  <c r="R55" i="30"/>
  <c r="AA55" i="30" s="1"/>
  <c r="AA41" i="30"/>
  <c r="AD41" i="30" s="1"/>
  <c r="R59" i="30"/>
  <c r="AA59" i="30" s="1"/>
  <c r="AA45" i="30"/>
  <c r="AD45" i="30" s="1"/>
  <c r="N34" i="28"/>
  <c r="L36" i="28"/>
  <c r="L45" i="28"/>
  <c r="L41" i="28"/>
  <c r="L35" i="28"/>
  <c r="L37" i="28"/>
  <c r="B61" i="28"/>
  <c r="B64" i="28" s="1"/>
  <c r="L42" i="28"/>
  <c r="L34" i="28"/>
  <c r="L38" i="28"/>
  <c r="L39" i="28"/>
  <c r="L43" i="28"/>
  <c r="L44" i="28"/>
  <c r="L40" i="28"/>
  <c r="AD34" i="28"/>
  <c r="AB39" i="28"/>
  <c r="AB43" i="28"/>
  <c r="AB38" i="28"/>
  <c r="AB45" i="28"/>
  <c r="R61" i="28"/>
  <c r="AB35" i="28"/>
  <c r="AB40" i="28"/>
  <c r="AB37" i="28"/>
  <c r="AB34" i="28"/>
  <c r="AB42" i="28"/>
  <c r="AB41" i="28"/>
  <c r="AB44" i="28"/>
  <c r="AB36" i="28"/>
  <c r="M18" i="8"/>
  <c r="L18" i="8"/>
  <c r="F18" i="8"/>
  <c r="E18" i="8"/>
  <c r="I18" i="8"/>
  <c r="H18" i="8"/>
  <c r="O18" i="8"/>
  <c r="G18" i="8"/>
  <c r="U50" i="6"/>
  <c r="V57" i="6"/>
  <c r="S53" i="6"/>
  <c r="V51" i="6"/>
  <c r="S48" i="6"/>
  <c r="T55" i="6"/>
  <c r="R48" i="6"/>
  <c r="Z50" i="6"/>
  <c r="R58" i="6"/>
  <c r="S55" i="6"/>
  <c r="V55" i="6"/>
  <c r="Y56" i="6"/>
  <c r="T50" i="6"/>
  <c r="U57" i="6"/>
  <c r="R51" i="6"/>
  <c r="T51" i="6"/>
  <c r="U58" i="6"/>
  <c r="R54" i="6"/>
  <c r="S54" i="6"/>
  <c r="R49" i="6"/>
  <c r="S56" i="6"/>
  <c r="X50" i="6"/>
  <c r="Y51" i="6"/>
  <c r="Z58" i="6"/>
  <c r="U56" i="6"/>
  <c r="S51" i="6"/>
  <c r="T58" i="6"/>
  <c r="S52" i="6"/>
  <c r="T59" i="6"/>
  <c r="Z54" i="6"/>
  <c r="X57" i="6"/>
  <c r="Z49" i="6"/>
  <c r="R57" i="6"/>
  <c r="T54" i="6"/>
  <c r="X52" i="6"/>
  <c r="Y59" i="6"/>
  <c r="U48" i="6"/>
  <c r="T57" i="6"/>
  <c r="V52" i="6"/>
  <c r="R52" i="6"/>
  <c r="S59" i="6"/>
  <c r="W49" i="6"/>
  <c r="R53" i="6"/>
  <c r="Y55" i="6"/>
  <c r="Y49" i="6"/>
  <c r="Y50" i="6"/>
  <c r="Z57" i="6"/>
  <c r="Y57" i="6"/>
  <c r="W53" i="6"/>
  <c r="X49" i="6"/>
  <c r="T49" i="6"/>
  <c r="S58" i="6"/>
  <c r="R56" i="6"/>
  <c r="Z52" i="6"/>
  <c r="W54" i="6"/>
  <c r="Z53" i="6"/>
  <c r="X48" i="6"/>
  <c r="X56" i="6"/>
  <c r="U53" i="6"/>
  <c r="X51" i="6"/>
  <c r="Y58" i="6"/>
  <c r="V54" i="6"/>
  <c r="T53" i="6"/>
  <c r="S50" i="6"/>
  <c r="R59" i="6"/>
  <c r="Y53" i="6"/>
  <c r="W59" i="6"/>
  <c r="W48" i="6"/>
  <c r="Y54" i="6"/>
  <c r="V50" i="6"/>
  <c r="W57" i="6"/>
  <c r="Z56" i="6"/>
  <c r="W52" i="6"/>
  <c r="X59" i="6"/>
  <c r="T48" i="6"/>
  <c r="U55" i="6"/>
  <c r="Z55" i="6"/>
  <c r="Z51" i="6"/>
  <c r="Z59" i="6"/>
  <c r="X54" i="6"/>
  <c r="X55" i="6"/>
  <c r="U51" i="6"/>
  <c r="V58" i="6"/>
  <c r="X58" i="6"/>
  <c r="V53" i="6"/>
  <c r="R55" i="6"/>
  <c r="S49" i="6"/>
  <c r="T56" i="6"/>
  <c r="V59" i="6"/>
  <c r="Y52" i="6"/>
  <c r="Y48" i="6"/>
  <c r="V48" i="6"/>
  <c r="W55" i="6"/>
  <c r="W50" i="6"/>
  <c r="V49" i="6"/>
  <c r="W56" i="6"/>
  <c r="T52" i="6"/>
  <c r="U59" i="6"/>
  <c r="U54" i="6"/>
  <c r="W58" i="6"/>
  <c r="R50" i="6"/>
  <c r="S57" i="6"/>
  <c r="Z48" i="6"/>
  <c r="X53" i="6"/>
  <c r="U52" i="6"/>
  <c r="U49" i="6"/>
  <c r="V56" i="6"/>
  <c r="W51" i="6"/>
  <c r="W38" i="5"/>
  <c r="W52" i="5" s="1"/>
  <c r="N23" i="5"/>
  <c r="N31" i="5"/>
  <c r="N26" i="5"/>
  <c r="N22" i="5"/>
  <c r="N24" i="5"/>
  <c r="N20" i="5"/>
  <c r="N25" i="5"/>
  <c r="N27" i="5"/>
  <c r="N28" i="5"/>
  <c r="N30" i="5"/>
  <c r="N21" i="5"/>
  <c r="N29" i="5"/>
  <c r="R34" i="5"/>
  <c r="R48" i="5" s="1"/>
  <c r="AD34" i="2"/>
  <c r="AB39" i="2"/>
  <c r="AB34" i="2"/>
  <c r="AA45" i="6"/>
  <c r="AD45" i="6" s="1"/>
  <c r="AA34" i="6"/>
  <c r="M25" i="1"/>
  <c r="AB42" i="2"/>
  <c r="AB36" i="2"/>
  <c r="AA36" i="6"/>
  <c r="AD36" i="6" s="1"/>
  <c r="AA35" i="6"/>
  <c r="AA37" i="6"/>
  <c r="AA42" i="6"/>
  <c r="T45" i="5"/>
  <c r="T59" i="5" s="1"/>
  <c r="U44" i="5"/>
  <c r="U58" i="5" s="1"/>
  <c r="V43" i="5"/>
  <c r="V57" i="5" s="1"/>
  <c r="W42" i="5"/>
  <c r="W56" i="5" s="1"/>
  <c r="X41" i="5"/>
  <c r="X55" i="5" s="1"/>
  <c r="Y40" i="5"/>
  <c r="Y54" i="5" s="1"/>
  <c r="Z39" i="5"/>
  <c r="Z53" i="5" s="1"/>
  <c r="R39" i="5"/>
  <c r="R53" i="5" s="1"/>
  <c r="S38" i="5"/>
  <c r="S52" i="5" s="1"/>
  <c r="T37" i="5"/>
  <c r="T51" i="5" s="1"/>
  <c r="U36" i="5"/>
  <c r="U50" i="5" s="1"/>
  <c r="V35" i="5"/>
  <c r="V49" i="5" s="1"/>
  <c r="W34" i="5"/>
  <c r="W48" i="5" s="1"/>
  <c r="Y44" i="5"/>
  <c r="Y58" i="5" s="1"/>
  <c r="T41" i="5"/>
  <c r="T55" i="5" s="1"/>
  <c r="X37" i="5"/>
  <c r="X51" i="5" s="1"/>
  <c r="Y43" i="5"/>
  <c r="Y57" i="5" s="1"/>
  <c r="S41" i="5"/>
  <c r="S55" i="5" s="1"/>
  <c r="U39" i="5"/>
  <c r="U53" i="5" s="1"/>
  <c r="X36" i="5"/>
  <c r="X50" i="5" s="1"/>
  <c r="T38" i="5"/>
  <c r="T52" i="5" s="1"/>
  <c r="V36" i="5"/>
  <c r="V50" i="5" s="1"/>
  <c r="S45" i="5"/>
  <c r="S59" i="5" s="1"/>
  <c r="T44" i="5"/>
  <c r="T58" i="5" s="1"/>
  <c r="U43" i="5"/>
  <c r="U57" i="5" s="1"/>
  <c r="V42" i="5"/>
  <c r="V56" i="5" s="1"/>
  <c r="W41" i="5"/>
  <c r="W55" i="5" s="1"/>
  <c r="X40" i="5"/>
  <c r="X54" i="5" s="1"/>
  <c r="Y39" i="5"/>
  <c r="Y53" i="5" s="1"/>
  <c r="Z38" i="5"/>
  <c r="Z52" i="5" s="1"/>
  <c r="R38" i="5"/>
  <c r="R52" i="5" s="1"/>
  <c r="S37" i="5"/>
  <c r="S51" i="5" s="1"/>
  <c r="T36" i="5"/>
  <c r="T50" i="5" s="1"/>
  <c r="U35" i="5"/>
  <c r="U49" i="5" s="1"/>
  <c r="V34" i="5"/>
  <c r="V48" i="5" s="1"/>
  <c r="R43" i="5"/>
  <c r="R57" i="5" s="1"/>
  <c r="V39" i="5"/>
  <c r="V53" i="5" s="1"/>
  <c r="Z35" i="5"/>
  <c r="Z49" i="5" s="1"/>
  <c r="X44" i="5"/>
  <c r="X58" i="5" s="1"/>
  <c r="Z42" i="5"/>
  <c r="Z56" i="5" s="1"/>
  <c r="T40" i="5"/>
  <c r="T54" i="5" s="1"/>
  <c r="V38" i="5"/>
  <c r="V52" i="5" s="1"/>
  <c r="Y35" i="5"/>
  <c r="Y49" i="5" s="1"/>
  <c r="R40" i="5"/>
  <c r="R54" i="5" s="1"/>
  <c r="W35" i="5"/>
  <c r="W49" i="5" s="1"/>
  <c r="Z45" i="5"/>
  <c r="Z59" i="5" s="1"/>
  <c r="R45" i="5"/>
  <c r="R59" i="5" s="1"/>
  <c r="S44" i="5"/>
  <c r="S58" i="5" s="1"/>
  <c r="T43" i="5"/>
  <c r="T57" i="5" s="1"/>
  <c r="U42" i="5"/>
  <c r="U56" i="5" s="1"/>
  <c r="V41" i="5"/>
  <c r="V55" i="5" s="1"/>
  <c r="W40" i="5"/>
  <c r="W54" i="5" s="1"/>
  <c r="X39" i="5"/>
  <c r="X53" i="5" s="1"/>
  <c r="Y38" i="5"/>
  <c r="Y52" i="5" s="1"/>
  <c r="Z37" i="5"/>
  <c r="Z51" i="5" s="1"/>
  <c r="R37" i="5"/>
  <c r="R51" i="5" s="1"/>
  <c r="S36" i="5"/>
  <c r="S50" i="5" s="1"/>
  <c r="T35" i="5"/>
  <c r="T49" i="5" s="1"/>
  <c r="U34" i="5"/>
  <c r="U48" i="5" s="1"/>
  <c r="X45" i="5"/>
  <c r="X59" i="5" s="1"/>
  <c r="S42" i="5"/>
  <c r="S56" i="5" s="1"/>
  <c r="R35" i="5"/>
  <c r="R49" i="5" s="1"/>
  <c r="W45" i="5"/>
  <c r="W59" i="5" s="1"/>
  <c r="R42" i="5"/>
  <c r="R56" i="5" s="1"/>
  <c r="W37" i="5"/>
  <c r="W51" i="5" s="1"/>
  <c r="Y45" i="5"/>
  <c r="Y59" i="5" s="1"/>
  <c r="Z44" i="5"/>
  <c r="Z58" i="5" s="1"/>
  <c r="R44" i="5"/>
  <c r="R58" i="5" s="1"/>
  <c r="S43" i="5"/>
  <c r="S57" i="5" s="1"/>
  <c r="T42" i="5"/>
  <c r="T56" i="5" s="1"/>
  <c r="U41" i="5"/>
  <c r="U55" i="5" s="1"/>
  <c r="V40" i="5"/>
  <c r="V54" i="5" s="1"/>
  <c r="W39" i="5"/>
  <c r="W53" i="5" s="1"/>
  <c r="X38" i="5"/>
  <c r="X52" i="5" s="1"/>
  <c r="Y37" i="5"/>
  <c r="Y51" i="5" s="1"/>
  <c r="Z36" i="5"/>
  <c r="Z50" i="5" s="1"/>
  <c r="R36" i="5"/>
  <c r="R50" i="5" s="1"/>
  <c r="S35" i="5"/>
  <c r="S49" i="5" s="1"/>
  <c r="T34" i="5"/>
  <c r="T48" i="5" s="1"/>
  <c r="Z43" i="5"/>
  <c r="Z57" i="5" s="1"/>
  <c r="U40" i="5"/>
  <c r="U54" i="5" s="1"/>
  <c r="Y36" i="5"/>
  <c r="Y50" i="5" s="1"/>
  <c r="S34" i="5"/>
  <c r="S48" i="5" s="1"/>
  <c r="Z34" i="5"/>
  <c r="Z48" i="5" s="1"/>
  <c r="V45" i="5"/>
  <c r="V59" i="5" s="1"/>
  <c r="W44" i="5"/>
  <c r="W58" i="5" s="1"/>
  <c r="X43" i="5"/>
  <c r="X57" i="5" s="1"/>
  <c r="Y42" i="5"/>
  <c r="Y56" i="5" s="1"/>
  <c r="Z41" i="5"/>
  <c r="Z55" i="5" s="1"/>
  <c r="R41" i="5"/>
  <c r="R55" i="5" s="1"/>
  <c r="S40" i="5"/>
  <c r="S54" i="5" s="1"/>
  <c r="T39" i="5"/>
  <c r="T53" i="5" s="1"/>
  <c r="U38" i="5"/>
  <c r="U52" i="5" s="1"/>
  <c r="V37" i="5"/>
  <c r="V51" i="5" s="1"/>
  <c r="W36" i="5"/>
  <c r="W50" i="5" s="1"/>
  <c r="X35" i="5"/>
  <c r="X49" i="5" s="1"/>
  <c r="Y34" i="5"/>
  <c r="Y48" i="5" s="1"/>
  <c r="U45" i="5"/>
  <c r="U59" i="5" s="1"/>
  <c r="V44" i="5"/>
  <c r="V58" i="5" s="1"/>
  <c r="W43" i="5"/>
  <c r="W57" i="5" s="1"/>
  <c r="X42" i="5"/>
  <c r="X56" i="5" s="1"/>
  <c r="Y41" i="5"/>
  <c r="Y55" i="5" s="1"/>
  <c r="Z40" i="5"/>
  <c r="Z54" i="5" s="1"/>
  <c r="S39" i="5"/>
  <c r="S53" i="5" s="1"/>
  <c r="U37" i="5"/>
  <c r="U51" i="5" s="1"/>
  <c r="X34" i="5"/>
  <c r="X48" i="5" s="1"/>
  <c r="AA43" i="6"/>
  <c r="AA44" i="6"/>
  <c r="AD44" i="6" s="1"/>
  <c r="AA39" i="6"/>
  <c r="AD39" i="6" s="1"/>
  <c r="AA40" i="6"/>
  <c r="AD40" i="6" s="1"/>
  <c r="AA41" i="6"/>
  <c r="AD41" i="6" s="1"/>
  <c r="AA38" i="6"/>
  <c r="AB38" i="2"/>
  <c r="AB45" i="2"/>
  <c r="AB44" i="2"/>
  <c r="AB35" i="2"/>
  <c r="AB41" i="2"/>
  <c r="AB43" i="2"/>
  <c r="AB37" i="2"/>
  <c r="AB40" i="2"/>
  <c r="N25" i="1"/>
  <c r="F25" i="1"/>
  <c r="J25" i="1"/>
  <c r="H25" i="1"/>
  <c r="G25" i="1"/>
  <c r="K25" i="1"/>
  <c r="I25" i="1"/>
  <c r="L25" i="1"/>
  <c r="O25" i="1"/>
  <c r="P25" i="1"/>
  <c r="B81" i="5" l="1"/>
  <c r="E32" i="31" s="1"/>
  <c r="M18" i="31"/>
  <c r="J18" i="31"/>
  <c r="O18" i="31"/>
  <c r="F18" i="31"/>
  <c r="H18" i="31"/>
  <c r="K18" i="31"/>
  <c r="N18" i="31"/>
  <c r="P18" i="31"/>
  <c r="E18" i="31"/>
  <c r="L18" i="31"/>
  <c r="G18" i="31"/>
  <c r="I18" i="31"/>
  <c r="L36" i="32"/>
  <c r="P36" i="32"/>
  <c r="J36" i="32"/>
  <c r="O36" i="32"/>
  <c r="G36" i="32"/>
  <c r="K36" i="32"/>
  <c r="O29" i="31"/>
  <c r="P29" i="31"/>
  <c r="M29" i="31"/>
  <c r="H29" i="31"/>
  <c r="L29" i="31"/>
  <c r="J29" i="31"/>
  <c r="E29" i="31"/>
  <c r="I29" i="31"/>
  <c r="N29" i="31"/>
  <c r="F29" i="31"/>
  <c r="K29" i="31"/>
  <c r="G18" i="7"/>
  <c r="G29" i="31"/>
  <c r="N18" i="7"/>
  <c r="B51" i="29"/>
  <c r="K51" i="29" s="1"/>
  <c r="B55" i="29"/>
  <c r="K55" i="29" s="1"/>
  <c r="K41" i="29"/>
  <c r="N41" i="29" s="1"/>
  <c r="B59" i="29"/>
  <c r="K59" i="29" s="1"/>
  <c r="K45" i="29"/>
  <c r="N45" i="29" s="1"/>
  <c r="R51" i="29"/>
  <c r="AA51" i="29" s="1"/>
  <c r="AA37" i="29"/>
  <c r="AD37" i="29" s="1"/>
  <c r="R55" i="29"/>
  <c r="AA55" i="29" s="1"/>
  <c r="AA41" i="29"/>
  <c r="AD41" i="29" s="1"/>
  <c r="R59" i="29"/>
  <c r="AA59" i="29" s="1"/>
  <c r="AA45" i="29"/>
  <c r="AD45" i="29" s="1"/>
  <c r="L18" i="7"/>
  <c r="B48" i="29"/>
  <c r="K48" i="29" s="1"/>
  <c r="B52" i="29"/>
  <c r="K52" i="29" s="1"/>
  <c r="B56" i="29"/>
  <c r="K56" i="29" s="1"/>
  <c r="K42" i="29"/>
  <c r="N42" i="29" s="1"/>
  <c r="R48" i="29"/>
  <c r="AA48" i="29" s="1"/>
  <c r="AA34" i="29"/>
  <c r="R52" i="29"/>
  <c r="AA52" i="29" s="1"/>
  <c r="AA38" i="29"/>
  <c r="AD38" i="29" s="1"/>
  <c r="R56" i="29"/>
  <c r="AA56" i="29" s="1"/>
  <c r="AA42" i="29"/>
  <c r="AD42" i="29" s="1"/>
  <c r="AD34" i="30"/>
  <c r="AB38" i="30"/>
  <c r="R61" i="30"/>
  <c r="AB40" i="30"/>
  <c r="AB45" i="30"/>
  <c r="AB36" i="30"/>
  <c r="AB43" i="30"/>
  <c r="AB37" i="30"/>
  <c r="AB42" i="30"/>
  <c r="AB44" i="30"/>
  <c r="AB39" i="30"/>
  <c r="AB34" i="30"/>
  <c r="AB41" i="30"/>
  <c r="AB35" i="30"/>
  <c r="L37" i="30"/>
  <c r="L41" i="30"/>
  <c r="L43" i="30"/>
  <c r="L45" i="30"/>
  <c r="B61" i="30"/>
  <c r="L35" i="30"/>
  <c r="N34" i="30"/>
  <c r="L39" i="30"/>
  <c r="L40" i="30"/>
  <c r="L34" i="30"/>
  <c r="L42" i="30"/>
  <c r="L36" i="30"/>
  <c r="L44" i="30"/>
  <c r="L38" i="30"/>
  <c r="B49" i="29"/>
  <c r="K49" i="29" s="1"/>
  <c r="B53" i="29"/>
  <c r="K53" i="29" s="1"/>
  <c r="B57" i="29"/>
  <c r="K57" i="29" s="1"/>
  <c r="K43" i="29"/>
  <c r="N43" i="29" s="1"/>
  <c r="R49" i="29"/>
  <c r="AA49" i="29" s="1"/>
  <c r="AA35" i="29"/>
  <c r="AD35" i="29" s="1"/>
  <c r="R53" i="29"/>
  <c r="AA53" i="29" s="1"/>
  <c r="AA39" i="29"/>
  <c r="AD39" i="29" s="1"/>
  <c r="R57" i="29"/>
  <c r="AA57" i="29" s="1"/>
  <c r="AA43" i="29"/>
  <c r="AD43" i="29" s="1"/>
  <c r="B50" i="29"/>
  <c r="K50" i="29" s="1"/>
  <c r="B54" i="29"/>
  <c r="K54" i="29" s="1"/>
  <c r="K40" i="29"/>
  <c r="B58" i="29"/>
  <c r="K58" i="29" s="1"/>
  <c r="K44" i="29"/>
  <c r="N44" i="29" s="1"/>
  <c r="R50" i="29"/>
  <c r="AA50" i="29" s="1"/>
  <c r="AA36" i="29"/>
  <c r="AD36" i="29" s="1"/>
  <c r="R54" i="29"/>
  <c r="AA54" i="29" s="1"/>
  <c r="AA40" i="29"/>
  <c r="AD40" i="29" s="1"/>
  <c r="R58" i="29"/>
  <c r="AA58" i="29" s="1"/>
  <c r="AA44" i="29"/>
  <c r="AD44" i="29" s="1"/>
  <c r="B73" i="28"/>
  <c r="B65" i="28"/>
  <c r="B71" i="28"/>
  <c r="B69" i="28"/>
  <c r="B70" i="28"/>
  <c r="B66" i="28"/>
  <c r="B74" i="28"/>
  <c r="B72" i="28"/>
  <c r="B68" i="28"/>
  <c r="B67" i="28"/>
  <c r="B75" i="28"/>
  <c r="R65" i="28"/>
  <c r="R67" i="28"/>
  <c r="R69" i="28"/>
  <c r="R71" i="28"/>
  <c r="R73" i="28"/>
  <c r="R75" i="28"/>
  <c r="R66" i="28"/>
  <c r="R64" i="28"/>
  <c r="R70" i="28"/>
  <c r="R68" i="28"/>
  <c r="R72" i="28"/>
  <c r="R74" i="28"/>
  <c r="P25" i="8"/>
  <c r="G25" i="8"/>
  <c r="O25" i="8"/>
  <c r="L25" i="8"/>
  <c r="K25" i="8"/>
  <c r="J25" i="8"/>
  <c r="O18" i="7"/>
  <c r="M18" i="7"/>
  <c r="J18" i="7"/>
  <c r="E18" i="7"/>
  <c r="K18" i="7"/>
  <c r="H18" i="7"/>
  <c r="I18" i="7"/>
  <c r="P18" i="7"/>
  <c r="F18" i="7"/>
  <c r="E25" i="1"/>
  <c r="E36" i="18"/>
  <c r="AD34" i="6"/>
  <c r="AB34" i="6"/>
  <c r="R61" i="6"/>
  <c r="AA45" i="5"/>
  <c r="AD45" i="5" s="1"/>
  <c r="AA34" i="5"/>
  <c r="AD42" i="6"/>
  <c r="AD43" i="6"/>
  <c r="AB39" i="6"/>
  <c r="AD38" i="6"/>
  <c r="AD37" i="6"/>
  <c r="AD35" i="6"/>
  <c r="AA41" i="5"/>
  <c r="AD41" i="5" s="1"/>
  <c r="AA42" i="5"/>
  <c r="AD42" i="5" s="1"/>
  <c r="AA36" i="5"/>
  <c r="AD36" i="5" s="1"/>
  <c r="AA43" i="5"/>
  <c r="AD43" i="5" s="1"/>
  <c r="AA39" i="5"/>
  <c r="AD39" i="5" s="1"/>
  <c r="AA37" i="5"/>
  <c r="AA44" i="5"/>
  <c r="AD44" i="5" s="1"/>
  <c r="AA35" i="5"/>
  <c r="AD35" i="5" s="1"/>
  <c r="AA38" i="5"/>
  <c r="AD38" i="5" s="1"/>
  <c r="AB43" i="6"/>
  <c r="AB38" i="6"/>
  <c r="AB40" i="6"/>
  <c r="AB41" i="6"/>
  <c r="AB42" i="6"/>
  <c r="AB44" i="6"/>
  <c r="AB36" i="6"/>
  <c r="AB37" i="6"/>
  <c r="AB45" i="6"/>
  <c r="AB35" i="6"/>
  <c r="AA40" i="5"/>
  <c r="AD40" i="5" s="1"/>
  <c r="N40" i="29" l="1"/>
  <c r="L38" i="29"/>
  <c r="L35" i="29"/>
  <c r="L39" i="29"/>
  <c r="L36" i="29"/>
  <c r="L34" i="29"/>
  <c r="L37" i="29"/>
  <c r="M36" i="32"/>
  <c r="F36" i="32"/>
  <c r="H36" i="32"/>
  <c r="I36" i="32"/>
  <c r="E36" i="32"/>
  <c r="N36" i="32"/>
  <c r="P36" i="31"/>
  <c r="P34" i="26" s="1"/>
  <c r="F36" i="31"/>
  <c r="O36" i="31"/>
  <c r="O34" i="26" s="1"/>
  <c r="J36" i="31"/>
  <c r="J34" i="26" s="1"/>
  <c r="K36" i="31"/>
  <c r="K34" i="26" s="1"/>
  <c r="N36" i="31"/>
  <c r="G36" i="31"/>
  <c r="G34" i="26" s="1"/>
  <c r="M36" i="31"/>
  <c r="L36" i="31"/>
  <c r="L34" i="26" s="1"/>
  <c r="I36" i="31"/>
  <c r="B78" i="28"/>
  <c r="B81" i="28" s="1"/>
  <c r="AB44" i="29"/>
  <c r="AB42" i="29"/>
  <c r="AB40" i="29"/>
  <c r="AB35" i="29"/>
  <c r="R61" i="29"/>
  <c r="AB38" i="29"/>
  <c r="AB41" i="29"/>
  <c r="AB43" i="29"/>
  <c r="AB37" i="29"/>
  <c r="AB34" i="29"/>
  <c r="AB36" i="29"/>
  <c r="AD34" i="29"/>
  <c r="AB45" i="29"/>
  <c r="AB39" i="29"/>
  <c r="B64" i="30"/>
  <c r="B69" i="30"/>
  <c r="B70" i="30"/>
  <c r="B72" i="30"/>
  <c r="B66" i="30"/>
  <c r="B73" i="30"/>
  <c r="B75" i="30"/>
  <c r="B71" i="30"/>
  <c r="B67" i="30"/>
  <c r="B68" i="30"/>
  <c r="B74" i="30"/>
  <c r="B65" i="30"/>
  <c r="R72" i="30"/>
  <c r="R66" i="30"/>
  <c r="R68" i="30"/>
  <c r="R74" i="30"/>
  <c r="R73" i="30"/>
  <c r="R70" i="30"/>
  <c r="R64" i="30"/>
  <c r="R69" i="30"/>
  <c r="R67" i="30"/>
  <c r="R71" i="30"/>
  <c r="R75" i="30"/>
  <c r="R65" i="30"/>
  <c r="L43" i="29"/>
  <c r="B61" i="29"/>
  <c r="L40" i="29"/>
  <c r="L45" i="29"/>
  <c r="L44" i="29"/>
  <c r="L42" i="29"/>
  <c r="L41" i="29"/>
  <c r="R76" i="28"/>
  <c r="R78" i="28"/>
  <c r="R81" i="28" s="1"/>
  <c r="B76" i="28"/>
  <c r="N25" i="8"/>
  <c r="E25" i="8"/>
  <c r="F25" i="8"/>
  <c r="M25" i="8"/>
  <c r="H25" i="8"/>
  <c r="I25" i="8"/>
  <c r="L25" i="7"/>
  <c r="F25" i="7"/>
  <c r="O25" i="7"/>
  <c r="M25" i="7"/>
  <c r="P25" i="7"/>
  <c r="I25" i="7"/>
  <c r="J25" i="7"/>
  <c r="K25" i="7"/>
  <c r="N25" i="7"/>
  <c r="G25" i="7"/>
  <c r="AD34" i="5"/>
  <c r="AB34" i="5"/>
  <c r="R61" i="5"/>
  <c r="AD37" i="5"/>
  <c r="AB40" i="5"/>
  <c r="AB36" i="5"/>
  <c r="AB44" i="5"/>
  <c r="AB45" i="5"/>
  <c r="AB41" i="5"/>
  <c r="AB35" i="5"/>
  <c r="AB43" i="5"/>
  <c r="AB42" i="5"/>
  <c r="AB37" i="5"/>
  <c r="AB38" i="5"/>
  <c r="AB39" i="5"/>
  <c r="B83" i="28" l="1"/>
  <c r="I34" i="26"/>
  <c r="I26" i="9" s="1"/>
  <c r="K26" i="9"/>
  <c r="K24" i="9"/>
  <c r="P26" i="9"/>
  <c r="P24" i="9"/>
  <c r="J26" i="9"/>
  <c r="J24" i="9"/>
  <c r="L26" i="9"/>
  <c r="L24" i="9"/>
  <c r="G26" i="9"/>
  <c r="G24" i="9"/>
  <c r="O26" i="9"/>
  <c r="O24" i="9"/>
  <c r="N34" i="26"/>
  <c r="F34" i="26"/>
  <c r="M34" i="26"/>
  <c r="E36" i="31"/>
  <c r="E34" i="26" s="1"/>
  <c r="H36" i="31"/>
  <c r="H34" i="26" s="1"/>
  <c r="B76" i="30"/>
  <c r="R73" i="29"/>
  <c r="R75" i="29"/>
  <c r="R64" i="29"/>
  <c r="R68" i="29"/>
  <c r="R74" i="29"/>
  <c r="R66" i="29"/>
  <c r="R71" i="29"/>
  <c r="R70" i="29"/>
  <c r="R65" i="29"/>
  <c r="R67" i="29"/>
  <c r="R69" i="29"/>
  <c r="R72" i="29"/>
  <c r="B75" i="29"/>
  <c r="B64" i="29"/>
  <c r="B74" i="29"/>
  <c r="B67" i="29"/>
  <c r="B72" i="29"/>
  <c r="B66" i="29"/>
  <c r="B71" i="29"/>
  <c r="B65" i="29"/>
  <c r="B68" i="29"/>
  <c r="B73" i="29"/>
  <c r="B70" i="29"/>
  <c r="B69" i="29"/>
  <c r="B78" i="30"/>
  <c r="B81" i="30" s="1"/>
  <c r="R78" i="30"/>
  <c r="R81" i="30" s="1"/>
  <c r="R83" i="30" s="1"/>
  <c r="R76" i="30"/>
  <c r="E25" i="7"/>
  <c r="H25" i="7"/>
  <c r="I24" i="9" l="1"/>
  <c r="B83" i="30"/>
  <c r="D83" i="30" s="1"/>
  <c r="H26" i="9"/>
  <c r="H24" i="9"/>
  <c r="E26" i="9"/>
  <c r="E24" i="9"/>
  <c r="M26" i="9"/>
  <c r="M24" i="9"/>
  <c r="F26" i="9"/>
  <c r="F24" i="9"/>
  <c r="N26" i="9"/>
  <c r="N24" i="9"/>
  <c r="R76" i="29"/>
  <c r="R78" i="29"/>
  <c r="R81" i="29" s="1"/>
  <c r="R83" i="29" s="1"/>
  <c r="B76" i="29"/>
  <c r="B78" i="29"/>
  <c r="B81" i="29" s="1"/>
  <c r="AA54" i="5"/>
  <c r="R70" i="5" s="1"/>
  <c r="AA49" i="5"/>
  <c r="AA59" i="5"/>
  <c r="R75" i="5" s="1"/>
  <c r="AA58" i="5"/>
  <c r="AA56" i="5"/>
  <c r="AA52" i="5"/>
  <c r="R68" i="5" s="1"/>
  <c r="AA48" i="5"/>
  <c r="R64" i="5" s="1"/>
  <c r="AA53" i="5"/>
  <c r="AA55" i="5"/>
  <c r="AA50" i="5"/>
  <c r="AA57" i="5"/>
  <c r="R73" i="5" s="1"/>
  <c r="AA51" i="5"/>
  <c r="R67" i="5" s="1"/>
  <c r="E15" i="1" l="1"/>
  <c r="B38" i="2" s="1"/>
  <c r="B52" i="2" s="1"/>
  <c r="J40" i="2"/>
  <c r="J54" i="2" s="1"/>
  <c r="J43" i="2"/>
  <c r="J57" i="2" s="1"/>
  <c r="J39" i="2"/>
  <c r="J53" i="2" s="1"/>
  <c r="J35" i="2"/>
  <c r="J49" i="2" s="1"/>
  <c r="J38" i="2"/>
  <c r="J52" i="2" s="1"/>
  <c r="J42" i="2"/>
  <c r="J56" i="2" s="1"/>
  <c r="J45" i="2"/>
  <c r="J59" i="2" s="1"/>
  <c r="J34" i="2"/>
  <c r="J48" i="2" s="1"/>
  <c r="J37" i="2"/>
  <c r="J51" i="2" s="1"/>
  <c r="J41" i="2"/>
  <c r="J55" i="2" s="1"/>
  <c r="J44" i="2"/>
  <c r="J58" i="2" s="1"/>
  <c r="J36" i="2"/>
  <c r="J50" i="2" s="1"/>
  <c r="I45" i="2"/>
  <c r="I59" i="2" s="1"/>
  <c r="I37" i="2"/>
  <c r="I51" i="2" s="1"/>
  <c r="I44" i="2"/>
  <c r="I58" i="2" s="1"/>
  <c r="I36" i="2"/>
  <c r="I50" i="2" s="1"/>
  <c r="I43" i="2"/>
  <c r="I57" i="2" s="1"/>
  <c r="I35" i="2"/>
  <c r="I49" i="2" s="1"/>
  <c r="I42" i="2"/>
  <c r="I56" i="2" s="1"/>
  <c r="I34" i="2"/>
  <c r="I48" i="2" s="1"/>
  <c r="I41" i="2"/>
  <c r="I55" i="2" s="1"/>
  <c r="I40" i="2"/>
  <c r="I54" i="2" s="1"/>
  <c r="I39" i="2"/>
  <c r="I53" i="2" s="1"/>
  <c r="I38" i="2"/>
  <c r="I52" i="2" s="1"/>
  <c r="H41" i="2"/>
  <c r="H55" i="2" s="1"/>
  <c r="H40" i="2"/>
  <c r="H54" i="2" s="1"/>
  <c r="H39" i="2"/>
  <c r="H53" i="2" s="1"/>
  <c r="H34" i="2"/>
  <c r="H48" i="2" s="1"/>
  <c r="H38" i="2"/>
  <c r="H52" i="2" s="1"/>
  <c r="H45" i="2"/>
  <c r="H59" i="2" s="1"/>
  <c r="H37" i="2"/>
  <c r="H51" i="2" s="1"/>
  <c r="H42" i="2"/>
  <c r="H56" i="2" s="1"/>
  <c r="H44" i="2"/>
  <c r="H58" i="2" s="1"/>
  <c r="H36" i="2"/>
  <c r="H50" i="2" s="1"/>
  <c r="H43" i="2"/>
  <c r="H57" i="2" s="1"/>
  <c r="H35" i="2"/>
  <c r="H49" i="2" s="1"/>
  <c r="G45" i="2"/>
  <c r="G59" i="2" s="1"/>
  <c r="G37" i="2"/>
  <c r="G51" i="2" s="1"/>
  <c r="G44" i="2"/>
  <c r="G58" i="2" s="1"/>
  <c r="G36" i="2"/>
  <c r="G50" i="2" s="1"/>
  <c r="G43" i="2"/>
  <c r="G35" i="2"/>
  <c r="G49" i="2" s="1"/>
  <c r="G42" i="2"/>
  <c r="G34" i="2"/>
  <c r="G41" i="2"/>
  <c r="G55" i="2" s="1"/>
  <c r="G40" i="2"/>
  <c r="G39" i="2"/>
  <c r="G53" i="2" s="1"/>
  <c r="G38" i="2"/>
  <c r="F41" i="2"/>
  <c r="F55" i="2" s="1"/>
  <c r="F34" i="2"/>
  <c r="F48" i="2" s="1"/>
  <c r="F40" i="2"/>
  <c r="F54" i="2" s="1"/>
  <c r="F39" i="2"/>
  <c r="F53" i="2" s="1"/>
  <c r="F38" i="2"/>
  <c r="F52" i="2" s="1"/>
  <c r="F42" i="2"/>
  <c r="F56" i="2" s="1"/>
  <c r="F45" i="2"/>
  <c r="F59" i="2" s="1"/>
  <c r="F37" i="2"/>
  <c r="F51" i="2" s="1"/>
  <c r="F44" i="2"/>
  <c r="F58" i="2" s="1"/>
  <c r="F36" i="2"/>
  <c r="F50" i="2" s="1"/>
  <c r="F43" i="2"/>
  <c r="F57" i="2" s="1"/>
  <c r="F35" i="2"/>
  <c r="F49" i="2" s="1"/>
  <c r="E45" i="2"/>
  <c r="E59" i="2" s="1"/>
  <c r="E37" i="2"/>
  <c r="E51" i="2" s="1"/>
  <c r="E44" i="2"/>
  <c r="E58" i="2" s="1"/>
  <c r="E36" i="2"/>
  <c r="E50" i="2" s="1"/>
  <c r="E43" i="2"/>
  <c r="E57" i="2" s="1"/>
  <c r="E35" i="2"/>
  <c r="E49" i="2" s="1"/>
  <c r="E42" i="2"/>
  <c r="E56" i="2" s="1"/>
  <c r="E34" i="2"/>
  <c r="E48" i="2" s="1"/>
  <c r="E41" i="2"/>
  <c r="E55" i="2" s="1"/>
  <c r="E40" i="2"/>
  <c r="E54" i="2" s="1"/>
  <c r="E38" i="2"/>
  <c r="E52" i="2" s="1"/>
  <c r="E39" i="2"/>
  <c r="E53" i="2" s="1"/>
  <c r="C41" i="2"/>
  <c r="C55" i="2" s="1"/>
  <c r="C42" i="2"/>
  <c r="C56" i="2" s="1"/>
  <c r="C40" i="2"/>
  <c r="C54" i="2" s="1"/>
  <c r="C39" i="2"/>
  <c r="C53" i="2" s="1"/>
  <c r="C34" i="2"/>
  <c r="C38" i="2"/>
  <c r="C52" i="2" s="1"/>
  <c r="C45" i="2"/>
  <c r="C59" i="2" s="1"/>
  <c r="C37" i="2"/>
  <c r="C51" i="2" s="1"/>
  <c r="C44" i="2"/>
  <c r="C58" i="2" s="1"/>
  <c r="C36" i="2"/>
  <c r="C50" i="2" s="1"/>
  <c r="C43" i="2"/>
  <c r="C57" i="2" s="1"/>
  <c r="C35" i="2"/>
  <c r="C49" i="2" s="1"/>
  <c r="D41" i="2"/>
  <c r="D55" i="2" s="1"/>
  <c r="D40" i="2"/>
  <c r="D54" i="2" s="1"/>
  <c r="D39" i="2"/>
  <c r="D53" i="2" s="1"/>
  <c r="D42" i="2"/>
  <c r="D56" i="2" s="1"/>
  <c r="D38" i="2"/>
  <c r="D52" i="2" s="1"/>
  <c r="D45" i="2"/>
  <c r="D59" i="2" s="1"/>
  <c r="D37" i="2"/>
  <c r="D51" i="2" s="1"/>
  <c r="D44" i="2"/>
  <c r="D58" i="2" s="1"/>
  <c r="D36" i="2"/>
  <c r="D50" i="2" s="1"/>
  <c r="D43" i="2"/>
  <c r="D57" i="2" s="1"/>
  <c r="D35" i="2"/>
  <c r="D49" i="2" s="1"/>
  <c r="D34" i="2"/>
  <c r="D48" i="2" s="1"/>
  <c r="B83" i="29"/>
  <c r="B34" i="2"/>
  <c r="B48" i="2" s="1"/>
  <c r="B37" i="2"/>
  <c r="B51" i="2" s="1"/>
  <c r="B44" i="2"/>
  <c r="B58" i="2" s="1"/>
  <c r="B43" i="2"/>
  <c r="B57" i="2" s="1"/>
  <c r="B39" i="2"/>
  <c r="B53" i="2" s="1"/>
  <c r="B41" i="2"/>
  <c r="B55" i="2" s="1"/>
  <c r="R65" i="5"/>
  <c r="R74" i="5"/>
  <c r="R72" i="5"/>
  <c r="R66" i="5"/>
  <c r="R71" i="5"/>
  <c r="R69" i="5"/>
  <c r="B40" i="2" l="1"/>
  <c r="B54" i="2" s="1"/>
  <c r="B42" i="2"/>
  <c r="B56" i="2" s="1"/>
  <c r="B35" i="2"/>
  <c r="B49" i="2" s="1"/>
  <c r="B36" i="2"/>
  <c r="B50" i="2" s="1"/>
  <c r="B45" i="2"/>
  <c r="B59" i="2" s="1"/>
  <c r="R83" i="2"/>
  <c r="R83" i="28"/>
  <c r="E15" i="8"/>
  <c r="B34" i="6" s="1"/>
  <c r="B48" i="6" s="1"/>
  <c r="C42" i="6"/>
  <c r="C56" i="6" s="1"/>
  <c r="C34" i="6"/>
  <c r="C48" i="6" s="1"/>
  <c r="C41" i="6"/>
  <c r="C55" i="6" s="1"/>
  <c r="C43" i="6"/>
  <c r="C57" i="6" s="1"/>
  <c r="C40" i="6"/>
  <c r="C54" i="6" s="1"/>
  <c r="C39" i="6"/>
  <c r="C53" i="6" s="1"/>
  <c r="C38" i="6"/>
  <c r="C52" i="6" s="1"/>
  <c r="C45" i="6"/>
  <c r="C59" i="6" s="1"/>
  <c r="C37" i="6"/>
  <c r="C51" i="6" s="1"/>
  <c r="C35" i="6"/>
  <c r="C49" i="6" s="1"/>
  <c r="C44" i="6"/>
  <c r="C58" i="6" s="1"/>
  <c r="C36" i="6"/>
  <c r="C50" i="6" s="1"/>
  <c r="D43" i="6"/>
  <c r="D57" i="6" s="1"/>
  <c r="D35" i="6"/>
  <c r="D49" i="6" s="1"/>
  <c r="D36" i="6"/>
  <c r="D50" i="6" s="1"/>
  <c r="D42" i="6"/>
  <c r="D56" i="6" s="1"/>
  <c r="D41" i="6"/>
  <c r="D55" i="6" s="1"/>
  <c r="D40" i="6"/>
  <c r="D54" i="6" s="1"/>
  <c r="D39" i="6"/>
  <c r="D53" i="6" s="1"/>
  <c r="D34" i="6"/>
  <c r="D48" i="6" s="1"/>
  <c r="D38" i="6"/>
  <c r="D52" i="6" s="1"/>
  <c r="D45" i="6"/>
  <c r="D59" i="6" s="1"/>
  <c r="D37" i="6"/>
  <c r="D51" i="6" s="1"/>
  <c r="D44" i="6"/>
  <c r="D58" i="6" s="1"/>
  <c r="C48" i="2"/>
  <c r="K34" i="2"/>
  <c r="K43" i="2"/>
  <c r="N43" i="2" s="1"/>
  <c r="G54" i="2"/>
  <c r="K37" i="2"/>
  <c r="N37" i="2" s="1"/>
  <c r="G57" i="2"/>
  <c r="K35" i="2"/>
  <c r="N35" i="2" s="1"/>
  <c r="F31" i="18" s="1"/>
  <c r="K41" i="2"/>
  <c r="N41" i="2" s="1"/>
  <c r="K39" i="2"/>
  <c r="N39" i="2" s="1"/>
  <c r="J31" i="18" s="1"/>
  <c r="K44" i="2"/>
  <c r="N44" i="2" s="1"/>
  <c r="G52" i="2"/>
  <c r="K38" i="2"/>
  <c r="N38" i="2" s="1"/>
  <c r="G48" i="2"/>
  <c r="G56" i="2"/>
  <c r="R78" i="5"/>
  <c r="R76" i="5"/>
  <c r="K45" i="2" l="1"/>
  <c r="N45" i="2" s="1"/>
  <c r="P31" i="18" s="1"/>
  <c r="K42" i="2"/>
  <c r="N42" i="2" s="1"/>
  <c r="M20" i="1" s="1"/>
  <c r="K40" i="2"/>
  <c r="N40" i="2" s="1"/>
  <c r="K48" i="2"/>
  <c r="K36" i="2"/>
  <c r="N36" i="2" s="1"/>
  <c r="G31" i="18" s="1"/>
  <c r="B41" i="6"/>
  <c r="B55" i="6" s="1"/>
  <c r="B42" i="6"/>
  <c r="B56" i="6" s="1"/>
  <c r="B45" i="6"/>
  <c r="B59" i="6" s="1"/>
  <c r="B35" i="6"/>
  <c r="B49" i="6" s="1"/>
  <c r="B43" i="6"/>
  <c r="B57" i="6" s="1"/>
  <c r="B38" i="6"/>
  <c r="B52" i="6" s="1"/>
  <c r="B36" i="6"/>
  <c r="B50" i="6" s="1"/>
  <c r="B39" i="6"/>
  <c r="B53" i="6" s="1"/>
  <c r="B44" i="6"/>
  <c r="B58" i="6" s="1"/>
  <c r="B40" i="6"/>
  <c r="B54" i="6" s="1"/>
  <c r="B37" i="6"/>
  <c r="B51" i="6" s="1"/>
  <c r="J41" i="6"/>
  <c r="J55" i="6" s="1"/>
  <c r="J40" i="6"/>
  <c r="J54" i="6" s="1"/>
  <c r="J45" i="6"/>
  <c r="J59" i="6" s="1"/>
  <c r="J39" i="6"/>
  <c r="J53" i="6" s="1"/>
  <c r="J44" i="6"/>
  <c r="J58" i="6" s="1"/>
  <c r="J37" i="6"/>
  <c r="J51" i="6" s="1"/>
  <c r="J43" i="6"/>
  <c r="J57" i="6" s="1"/>
  <c r="J42" i="6"/>
  <c r="J56" i="6" s="1"/>
  <c r="J35" i="6"/>
  <c r="J49" i="6" s="1"/>
  <c r="J36" i="6"/>
  <c r="J50" i="6" s="1"/>
  <c r="J34" i="6"/>
  <c r="J48" i="6" s="1"/>
  <c r="J38" i="6"/>
  <c r="J52" i="6" s="1"/>
  <c r="I38" i="6"/>
  <c r="I52" i="6" s="1"/>
  <c r="I45" i="6"/>
  <c r="I59" i="6" s="1"/>
  <c r="I37" i="6"/>
  <c r="I51" i="6" s="1"/>
  <c r="I44" i="6"/>
  <c r="I58" i="6" s="1"/>
  <c r="I36" i="6"/>
  <c r="I50" i="6" s="1"/>
  <c r="I43" i="6"/>
  <c r="I57" i="6" s="1"/>
  <c r="I35" i="6"/>
  <c r="I49" i="6" s="1"/>
  <c r="I42" i="6"/>
  <c r="I56" i="6" s="1"/>
  <c r="I34" i="6"/>
  <c r="I48" i="6" s="1"/>
  <c r="I41" i="6"/>
  <c r="I55" i="6" s="1"/>
  <c r="I40" i="6"/>
  <c r="I54" i="6" s="1"/>
  <c r="I39" i="6"/>
  <c r="I53" i="6" s="1"/>
  <c r="H42" i="6"/>
  <c r="H56" i="6" s="1"/>
  <c r="H34" i="6"/>
  <c r="H48" i="6" s="1"/>
  <c r="H41" i="6"/>
  <c r="H55" i="6" s="1"/>
  <c r="H40" i="6"/>
  <c r="H54" i="6" s="1"/>
  <c r="H39" i="6"/>
  <c r="H53" i="6" s="1"/>
  <c r="H38" i="6"/>
  <c r="H52" i="6" s="1"/>
  <c r="H45" i="6"/>
  <c r="H59" i="6" s="1"/>
  <c r="H37" i="6"/>
  <c r="H51" i="6" s="1"/>
  <c r="H44" i="6"/>
  <c r="H58" i="6" s="1"/>
  <c r="H36" i="6"/>
  <c r="H50" i="6" s="1"/>
  <c r="H43" i="6"/>
  <c r="H57" i="6" s="1"/>
  <c r="H35" i="6"/>
  <c r="H49" i="6" s="1"/>
  <c r="G38" i="6"/>
  <c r="G52" i="6" s="1"/>
  <c r="G45" i="6"/>
  <c r="G59" i="6" s="1"/>
  <c r="G37" i="6"/>
  <c r="G51" i="6" s="1"/>
  <c r="G44" i="6"/>
  <c r="G58" i="6" s="1"/>
  <c r="G36" i="6"/>
  <c r="G50" i="6" s="1"/>
  <c r="G43" i="6"/>
  <c r="G57" i="6" s="1"/>
  <c r="G35" i="6"/>
  <c r="G49" i="6" s="1"/>
  <c r="G42" i="6"/>
  <c r="G56" i="6" s="1"/>
  <c r="G34" i="6"/>
  <c r="G48" i="6" s="1"/>
  <c r="G41" i="6"/>
  <c r="G55" i="6" s="1"/>
  <c r="G40" i="6"/>
  <c r="G54" i="6" s="1"/>
  <c r="G39" i="6"/>
  <c r="G53" i="6" s="1"/>
  <c r="F42" i="6"/>
  <c r="F56" i="6" s="1"/>
  <c r="F34" i="6"/>
  <c r="F48" i="6" s="1"/>
  <c r="F43" i="6"/>
  <c r="F57" i="6" s="1"/>
  <c r="F41" i="6"/>
  <c r="F55" i="6" s="1"/>
  <c r="F40" i="6"/>
  <c r="F54" i="6" s="1"/>
  <c r="F35" i="6"/>
  <c r="F49" i="6" s="1"/>
  <c r="F39" i="6"/>
  <c r="F53" i="6" s="1"/>
  <c r="F38" i="6"/>
  <c r="F52" i="6" s="1"/>
  <c r="F45" i="6"/>
  <c r="F59" i="6" s="1"/>
  <c r="F37" i="6"/>
  <c r="F51" i="6" s="1"/>
  <c r="F44" i="6"/>
  <c r="F58" i="6" s="1"/>
  <c r="F36" i="6"/>
  <c r="F50" i="6" s="1"/>
  <c r="E38" i="6"/>
  <c r="E52" i="6" s="1"/>
  <c r="E45" i="6"/>
  <c r="E59" i="6" s="1"/>
  <c r="E37" i="6"/>
  <c r="E51" i="6" s="1"/>
  <c r="E44" i="6"/>
  <c r="E58" i="6" s="1"/>
  <c r="E36" i="6"/>
  <c r="E50" i="6" s="1"/>
  <c r="E43" i="6"/>
  <c r="E57" i="6" s="1"/>
  <c r="E35" i="6"/>
  <c r="E49" i="6" s="1"/>
  <c r="E42" i="6"/>
  <c r="E56" i="6" s="1"/>
  <c r="E34" i="6"/>
  <c r="E48" i="6" s="1"/>
  <c r="E41" i="6"/>
  <c r="E55" i="6" s="1"/>
  <c r="E40" i="6"/>
  <c r="E54" i="6" s="1"/>
  <c r="E39" i="6"/>
  <c r="E53" i="6" s="1"/>
  <c r="N34" i="2"/>
  <c r="K20" i="1"/>
  <c r="N31" i="18"/>
  <c r="N20" i="1"/>
  <c r="K31" i="18"/>
  <c r="H20" i="1"/>
  <c r="L31" i="18"/>
  <c r="H31" i="18"/>
  <c r="F20" i="1"/>
  <c r="E27" i="26"/>
  <c r="J20" i="1"/>
  <c r="L20" i="1"/>
  <c r="I31" i="18"/>
  <c r="I20" i="1"/>
  <c r="O31" i="18"/>
  <c r="O20" i="1"/>
  <c r="AA48" i="2"/>
  <c r="R64" i="2" s="1"/>
  <c r="K52" i="2"/>
  <c r="AA52" i="2"/>
  <c r="R68" i="2" s="1"/>
  <c r="K50" i="2"/>
  <c r="AA50" i="2"/>
  <c r="R66" i="2" s="1"/>
  <c r="K53" i="2"/>
  <c r="AA53" i="2"/>
  <c r="R69" i="2" s="1"/>
  <c r="K59" i="2"/>
  <c r="AA59" i="2"/>
  <c r="R75" i="2" s="1"/>
  <c r="K57" i="2"/>
  <c r="AA57" i="2"/>
  <c r="R73" i="2" s="1"/>
  <c r="AA55" i="2"/>
  <c r="R71" i="2" s="1"/>
  <c r="AA51" i="2"/>
  <c r="R67" i="2" s="1"/>
  <c r="AA54" i="2"/>
  <c r="R70" i="2" s="1"/>
  <c r="AA49" i="2"/>
  <c r="R65" i="2" s="1"/>
  <c r="AA58" i="2"/>
  <c r="R74" i="2" s="1"/>
  <c r="AA56" i="2"/>
  <c r="R72" i="2" s="1"/>
  <c r="AA55" i="6"/>
  <c r="R71" i="6" s="1"/>
  <c r="AA49" i="6"/>
  <c r="R65" i="6" s="1"/>
  <c r="AA56" i="6"/>
  <c r="R72" i="6" s="1"/>
  <c r="AA57" i="6"/>
  <c r="R73" i="6" s="1"/>
  <c r="AA50" i="6"/>
  <c r="R66" i="6" s="1"/>
  <c r="AA52" i="6"/>
  <c r="R68" i="6" s="1"/>
  <c r="AA51" i="6"/>
  <c r="R67" i="6" s="1"/>
  <c r="AA58" i="6"/>
  <c r="R74" i="6" s="1"/>
  <c r="AA59" i="6"/>
  <c r="R75" i="6" s="1"/>
  <c r="AA54" i="6"/>
  <c r="R70" i="6" s="1"/>
  <c r="AA53" i="6"/>
  <c r="R69" i="6" s="1"/>
  <c r="K54" i="2"/>
  <c r="K49" i="2"/>
  <c r="L39" i="2" l="1"/>
  <c r="L41" i="2"/>
  <c r="L38" i="2"/>
  <c r="M31" i="18"/>
  <c r="L34" i="2"/>
  <c r="L35" i="2"/>
  <c r="L44" i="2"/>
  <c r="B61" i="2"/>
  <c r="B75" i="2" s="1"/>
  <c r="L43" i="2"/>
  <c r="P20" i="1"/>
  <c r="L36" i="2"/>
  <c r="L40" i="2"/>
  <c r="L37" i="2"/>
  <c r="L45" i="2"/>
  <c r="L42" i="2"/>
  <c r="G20" i="1"/>
  <c r="K36" i="6"/>
  <c r="N36" i="6" s="1"/>
  <c r="K40" i="6"/>
  <c r="N40" i="6" s="1"/>
  <c r="K45" i="6"/>
  <c r="N45" i="6" s="1"/>
  <c r="K41" i="6"/>
  <c r="N41" i="6" s="1"/>
  <c r="K37" i="6"/>
  <c r="N37" i="6" s="1"/>
  <c r="K35" i="6"/>
  <c r="N35" i="6" s="1"/>
  <c r="K44" i="6"/>
  <c r="N44" i="6" s="1"/>
  <c r="K38" i="6"/>
  <c r="N38" i="6" s="1"/>
  <c r="K34" i="6"/>
  <c r="N34" i="6" s="1"/>
  <c r="K39" i="6"/>
  <c r="N39" i="6" s="1"/>
  <c r="K42" i="6"/>
  <c r="N42" i="6" s="1"/>
  <c r="K43" i="6"/>
  <c r="N43" i="6" s="1"/>
  <c r="E31" i="18"/>
  <c r="E20" i="1"/>
  <c r="E15" i="7"/>
  <c r="R83" i="5" s="1"/>
  <c r="R78" i="2"/>
  <c r="R76" i="2"/>
  <c r="K56" i="2"/>
  <c r="K51" i="2"/>
  <c r="K58" i="2"/>
  <c r="K55" i="2"/>
  <c r="AA48" i="6"/>
  <c r="R64" i="6" s="1"/>
  <c r="K53" i="6"/>
  <c r="B65" i="2" l="1"/>
  <c r="B72" i="2"/>
  <c r="B69" i="2"/>
  <c r="B70" i="2"/>
  <c r="B74" i="2"/>
  <c r="B73" i="2"/>
  <c r="B64" i="2"/>
  <c r="B71" i="2"/>
  <c r="B68" i="2"/>
  <c r="B66" i="2"/>
  <c r="B67" i="2"/>
  <c r="L31" i="32"/>
  <c r="F20" i="8"/>
  <c r="J44" i="5"/>
  <c r="J58" i="5" s="1"/>
  <c r="J40" i="5"/>
  <c r="J54" i="5" s="1"/>
  <c r="J36" i="5"/>
  <c r="J50" i="5" s="1"/>
  <c r="J39" i="5"/>
  <c r="J53" i="5" s="1"/>
  <c r="J43" i="5"/>
  <c r="J57" i="5" s="1"/>
  <c r="J45" i="5"/>
  <c r="J59" i="5" s="1"/>
  <c r="J42" i="5"/>
  <c r="J56" i="5" s="1"/>
  <c r="J38" i="5"/>
  <c r="J52" i="5" s="1"/>
  <c r="J34" i="5"/>
  <c r="J48" i="5" s="1"/>
  <c r="J37" i="5"/>
  <c r="J51" i="5" s="1"/>
  <c r="J41" i="5"/>
  <c r="J55" i="5" s="1"/>
  <c r="J35" i="5"/>
  <c r="J49" i="5" s="1"/>
  <c r="I45" i="5"/>
  <c r="I59" i="5" s="1"/>
  <c r="I37" i="5"/>
  <c r="I51" i="5" s="1"/>
  <c r="I43" i="5"/>
  <c r="I57" i="5" s="1"/>
  <c r="I44" i="5"/>
  <c r="I58" i="5" s="1"/>
  <c r="I36" i="5"/>
  <c r="I50" i="5" s="1"/>
  <c r="I35" i="5"/>
  <c r="I49" i="5" s="1"/>
  <c r="I42" i="5"/>
  <c r="I56" i="5" s="1"/>
  <c r="I34" i="5"/>
  <c r="I48" i="5" s="1"/>
  <c r="I41" i="5"/>
  <c r="I55" i="5" s="1"/>
  <c r="I40" i="5"/>
  <c r="I54" i="5" s="1"/>
  <c r="I39" i="5"/>
  <c r="I53" i="5" s="1"/>
  <c r="I38" i="5"/>
  <c r="I52" i="5" s="1"/>
  <c r="P31" i="32"/>
  <c r="O31" i="32"/>
  <c r="P20" i="8"/>
  <c r="K20" i="8"/>
  <c r="I31" i="32"/>
  <c r="H41" i="5"/>
  <c r="H55" i="5" s="1"/>
  <c r="H40" i="5"/>
  <c r="H54" i="5" s="1"/>
  <c r="H39" i="5"/>
  <c r="H53" i="5" s="1"/>
  <c r="H38" i="5"/>
  <c r="H52" i="5" s="1"/>
  <c r="H45" i="5"/>
  <c r="H59" i="5" s="1"/>
  <c r="H37" i="5"/>
  <c r="H51" i="5" s="1"/>
  <c r="H44" i="5"/>
  <c r="H58" i="5" s="1"/>
  <c r="H36" i="5"/>
  <c r="H50" i="5" s="1"/>
  <c r="H43" i="5"/>
  <c r="H57" i="5" s="1"/>
  <c r="H35" i="5"/>
  <c r="H49" i="5" s="1"/>
  <c r="H42" i="5"/>
  <c r="H56" i="5" s="1"/>
  <c r="H34" i="5"/>
  <c r="H48" i="5" s="1"/>
  <c r="K31" i="32"/>
  <c r="H20" i="8"/>
  <c r="F31" i="32"/>
  <c r="G45" i="5"/>
  <c r="G59" i="5" s="1"/>
  <c r="G37" i="5"/>
  <c r="G44" i="5"/>
  <c r="G58" i="5" s="1"/>
  <c r="G36" i="5"/>
  <c r="G50" i="5" s="1"/>
  <c r="G43" i="5"/>
  <c r="G57" i="5" s="1"/>
  <c r="G35" i="5"/>
  <c r="G40" i="5"/>
  <c r="G54" i="5" s="1"/>
  <c r="G42" i="5"/>
  <c r="G56" i="5" s="1"/>
  <c r="G34" i="5"/>
  <c r="G48" i="5" s="1"/>
  <c r="G41" i="5"/>
  <c r="G39" i="5"/>
  <c r="G53" i="5" s="1"/>
  <c r="G38" i="5"/>
  <c r="G52" i="5" s="1"/>
  <c r="L20" i="8"/>
  <c r="G20" i="8"/>
  <c r="G31" i="32"/>
  <c r="I20" i="8"/>
  <c r="L39" i="6"/>
  <c r="L36" i="6"/>
  <c r="L34" i="6"/>
  <c r="L42" i="6"/>
  <c r="B61" i="6"/>
  <c r="B69" i="6" s="1"/>
  <c r="J20" i="8"/>
  <c r="L43" i="6"/>
  <c r="H31" i="32"/>
  <c r="L44" i="6"/>
  <c r="L35" i="6"/>
  <c r="L40" i="6"/>
  <c r="J31" i="32"/>
  <c r="F41" i="5"/>
  <c r="F55" i="5" s="1"/>
  <c r="F42" i="5"/>
  <c r="F56" i="5" s="1"/>
  <c r="F40" i="5"/>
  <c r="F54" i="5" s="1"/>
  <c r="F39" i="5"/>
  <c r="F53" i="5" s="1"/>
  <c r="F34" i="5"/>
  <c r="F48" i="5" s="1"/>
  <c r="F38" i="5"/>
  <c r="F52" i="5" s="1"/>
  <c r="F45" i="5"/>
  <c r="F59" i="5" s="1"/>
  <c r="F37" i="5"/>
  <c r="F51" i="5" s="1"/>
  <c r="F44" i="5"/>
  <c r="F58" i="5" s="1"/>
  <c r="F36" i="5"/>
  <c r="F50" i="5" s="1"/>
  <c r="F43" i="5"/>
  <c r="F57" i="5" s="1"/>
  <c r="F35" i="5"/>
  <c r="F49" i="5" s="1"/>
  <c r="L38" i="6"/>
  <c r="L41" i="6"/>
  <c r="L37" i="6"/>
  <c r="N20" i="8"/>
  <c r="L45" i="6"/>
  <c r="E45" i="5"/>
  <c r="E59" i="5" s="1"/>
  <c r="E37" i="5"/>
  <c r="E51" i="5" s="1"/>
  <c r="E44" i="5"/>
  <c r="E58" i="5" s="1"/>
  <c r="E36" i="5"/>
  <c r="E50" i="5" s="1"/>
  <c r="E43" i="5"/>
  <c r="E57" i="5" s="1"/>
  <c r="E35" i="5"/>
  <c r="E49" i="5" s="1"/>
  <c r="E42" i="5"/>
  <c r="E56" i="5" s="1"/>
  <c r="E34" i="5"/>
  <c r="E48" i="5" s="1"/>
  <c r="E41" i="5"/>
  <c r="E55" i="5" s="1"/>
  <c r="E40" i="5"/>
  <c r="E54" i="5" s="1"/>
  <c r="E39" i="5"/>
  <c r="E53" i="5" s="1"/>
  <c r="E38" i="5"/>
  <c r="E52" i="5" s="1"/>
  <c r="M20" i="8"/>
  <c r="O20" i="8"/>
  <c r="M31" i="32"/>
  <c r="N31" i="32"/>
  <c r="C41" i="5"/>
  <c r="C55" i="5" s="1"/>
  <c r="C44" i="5"/>
  <c r="C58" i="5" s="1"/>
  <c r="C40" i="5"/>
  <c r="C54" i="5" s="1"/>
  <c r="C39" i="5"/>
  <c r="C53" i="5" s="1"/>
  <c r="C38" i="5"/>
  <c r="C52" i="5" s="1"/>
  <c r="C45" i="5"/>
  <c r="C59" i="5" s="1"/>
  <c r="C37" i="5"/>
  <c r="C51" i="5" s="1"/>
  <c r="C36" i="5"/>
  <c r="C50" i="5" s="1"/>
  <c r="C43" i="5"/>
  <c r="C57" i="5" s="1"/>
  <c r="C35" i="5"/>
  <c r="C49" i="5" s="1"/>
  <c r="C42" i="5"/>
  <c r="C56" i="5" s="1"/>
  <c r="C34" i="5"/>
  <c r="C48" i="5" s="1"/>
  <c r="D41" i="5"/>
  <c r="D55" i="5" s="1"/>
  <c r="D42" i="5"/>
  <c r="D56" i="5" s="1"/>
  <c r="D40" i="5"/>
  <c r="D54" i="5" s="1"/>
  <c r="D39" i="5"/>
  <c r="D53" i="5" s="1"/>
  <c r="D38" i="5"/>
  <c r="D52" i="5" s="1"/>
  <c r="D45" i="5"/>
  <c r="D59" i="5" s="1"/>
  <c r="D37" i="5"/>
  <c r="D51" i="5" s="1"/>
  <c r="D44" i="5"/>
  <c r="D58" i="5" s="1"/>
  <c r="D36" i="5"/>
  <c r="D50" i="5" s="1"/>
  <c r="D43" i="5"/>
  <c r="D57" i="5" s="1"/>
  <c r="D35" i="5"/>
  <c r="D49" i="5" s="1"/>
  <c r="D34" i="5"/>
  <c r="D48" i="5" s="1"/>
  <c r="B34" i="5"/>
  <c r="B48" i="5" s="1"/>
  <c r="B38" i="5"/>
  <c r="B52" i="5" s="1"/>
  <c r="B45" i="5"/>
  <c r="B59" i="5" s="1"/>
  <c r="B37" i="5"/>
  <c r="B51" i="5" s="1"/>
  <c r="B39" i="5"/>
  <c r="B53" i="5" s="1"/>
  <c r="B44" i="5"/>
  <c r="B58" i="5" s="1"/>
  <c r="B36" i="5"/>
  <c r="B50" i="5" s="1"/>
  <c r="B43" i="5"/>
  <c r="B57" i="5" s="1"/>
  <c r="B35" i="5"/>
  <c r="B49" i="5" s="1"/>
  <c r="B42" i="5"/>
  <c r="B56" i="5" s="1"/>
  <c r="B41" i="5"/>
  <c r="B55" i="5" s="1"/>
  <c r="B40" i="5"/>
  <c r="B54" i="5" s="1"/>
  <c r="E20" i="8"/>
  <c r="E31" i="32"/>
  <c r="R78" i="6"/>
  <c r="R76" i="6"/>
  <c r="K49" i="6"/>
  <c r="K59" i="6"/>
  <c r="K55" i="6"/>
  <c r="K56" i="6"/>
  <c r="K51" i="6"/>
  <c r="K57" i="6"/>
  <c r="K58" i="6"/>
  <c r="K54" i="6"/>
  <c r="K48" i="6"/>
  <c r="K50" i="6"/>
  <c r="K52" i="6"/>
  <c r="B78" i="2" l="1"/>
  <c r="B82" i="2" s="1"/>
  <c r="B84" i="2" s="1"/>
  <c r="B76" i="2"/>
  <c r="B67" i="6"/>
  <c r="B75" i="6"/>
  <c r="B72" i="6"/>
  <c r="B66" i="6"/>
  <c r="B70" i="6"/>
  <c r="B68" i="6"/>
  <c r="B71" i="6"/>
  <c r="B64" i="6"/>
  <c r="B65" i="6"/>
  <c r="B74" i="6"/>
  <c r="B73" i="6"/>
  <c r="E37" i="31"/>
  <c r="E26" i="7"/>
  <c r="K48" i="5"/>
  <c r="K34" i="5"/>
  <c r="N34" i="5" s="1"/>
  <c r="K38" i="5"/>
  <c r="N38" i="5" s="1"/>
  <c r="K57" i="5"/>
  <c r="K43" i="5"/>
  <c r="N43" i="5" s="1"/>
  <c r="K52" i="5"/>
  <c r="K59" i="5"/>
  <c r="K50" i="5"/>
  <c r="K54" i="5"/>
  <c r="K40" i="5"/>
  <c r="N40" i="5" s="1"/>
  <c r="K58" i="5"/>
  <c r="K45" i="5"/>
  <c r="N45" i="5" s="1"/>
  <c r="P31" i="31" s="1"/>
  <c r="P29" i="26" s="1"/>
  <c r="P21" i="9" s="1"/>
  <c r="K56" i="5"/>
  <c r="K53" i="5"/>
  <c r="K44" i="5"/>
  <c r="N44" i="5" s="1"/>
  <c r="K42" i="5"/>
  <c r="N42" i="5" s="1"/>
  <c r="K39" i="5"/>
  <c r="N39" i="5" s="1"/>
  <c r="K36" i="5"/>
  <c r="N36" i="5" s="1"/>
  <c r="G55" i="5"/>
  <c r="K55" i="5" s="1"/>
  <c r="K41" i="5"/>
  <c r="N41" i="5" s="1"/>
  <c r="G51" i="5"/>
  <c r="K51" i="5" s="1"/>
  <c r="K37" i="5"/>
  <c r="N37" i="5" s="1"/>
  <c r="K35" i="5"/>
  <c r="G49" i="5"/>
  <c r="K49" i="5" s="1"/>
  <c r="E37" i="32"/>
  <c r="E21" i="1"/>
  <c r="E35" i="26" l="1"/>
  <c r="B78" i="6"/>
  <c r="B82" i="6" s="1"/>
  <c r="B84" i="6" s="1"/>
  <c r="B76" i="6"/>
  <c r="N31" i="31"/>
  <c r="N29" i="26" s="1"/>
  <c r="N21" i="9" s="1"/>
  <c r="E27" i="18"/>
  <c r="I31" i="31"/>
  <c r="I29" i="26" s="1"/>
  <c r="I21" i="9" s="1"/>
  <c r="N20" i="7"/>
  <c r="I20" i="7"/>
  <c r="P20" i="7"/>
  <c r="K20" i="7"/>
  <c r="K31" i="31"/>
  <c r="K29" i="26" s="1"/>
  <c r="K21" i="9" s="1"/>
  <c r="O20" i="7"/>
  <c r="O31" i="31"/>
  <c r="O29" i="26" s="1"/>
  <c r="O21" i="9" s="1"/>
  <c r="M20" i="7"/>
  <c r="M31" i="31"/>
  <c r="M29" i="26" s="1"/>
  <c r="M21" i="9" s="1"/>
  <c r="J20" i="7"/>
  <c r="J31" i="31"/>
  <c r="J29" i="26" s="1"/>
  <c r="J21" i="9" s="1"/>
  <c r="G20" i="7"/>
  <c r="G31" i="31"/>
  <c r="G29" i="26" s="1"/>
  <c r="G21" i="9" s="1"/>
  <c r="E20" i="7"/>
  <c r="B61" i="5"/>
  <c r="B65" i="5" s="1"/>
  <c r="L38" i="5"/>
  <c r="L35" i="5"/>
  <c r="L34" i="5"/>
  <c r="L43" i="5"/>
  <c r="L37" i="5"/>
  <c r="L40" i="5"/>
  <c r="L42" i="5"/>
  <c r="L44" i="5"/>
  <c r="N35" i="5"/>
  <c r="L39" i="5"/>
  <c r="H31" i="31"/>
  <c r="H29" i="26" s="1"/>
  <c r="H21" i="9" s="1"/>
  <c r="H20" i="7"/>
  <c r="L41" i="5"/>
  <c r="L20" i="7"/>
  <c r="L31" i="31"/>
  <c r="L29" i="26" s="1"/>
  <c r="L21" i="9" s="1"/>
  <c r="L45" i="5"/>
  <c r="L36" i="5"/>
  <c r="E31" i="31"/>
  <c r="E29" i="26" s="1"/>
  <c r="E21" i="9" s="1"/>
  <c r="E26" i="8"/>
  <c r="E16" i="1"/>
  <c r="B67" i="5" l="1"/>
  <c r="B72" i="5"/>
  <c r="B69" i="5"/>
  <c r="B66" i="5"/>
  <c r="B71" i="5"/>
  <c r="B74" i="5"/>
  <c r="B75" i="5"/>
  <c r="B70" i="5"/>
  <c r="B64" i="5"/>
  <c r="B68" i="5"/>
  <c r="B73" i="5"/>
  <c r="F20" i="7"/>
  <c r="F31" i="31"/>
  <c r="F29" i="26" s="1"/>
  <c r="F21" i="9" s="1"/>
  <c r="E21" i="8"/>
  <c r="B76" i="5" l="1"/>
  <c r="B78" i="5"/>
  <c r="E27" i="32"/>
  <c r="E16" i="8"/>
  <c r="B82" i="5" l="1"/>
  <c r="B84" i="5" s="1"/>
  <c r="E26" i="1"/>
  <c r="E27" i="9" l="1"/>
  <c r="E21" i="7"/>
  <c r="E30" i="26" l="1"/>
  <c r="E22" i="9" s="1"/>
  <c r="E15" i="9"/>
  <c r="E27" i="31"/>
  <c r="E1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24" authorId="0" shapeId="0" xr:uid="{75B4494E-BA11-41E8-8690-D190C545AD46}">
      <text>
        <r>
          <rPr>
            <sz val="10"/>
            <color indexed="81"/>
            <rFont val="Meiryo UI"/>
            <family val="3"/>
            <charset val="128"/>
          </rPr>
          <t>メインオークションの提供する各月の供給力＋追加オークションの提供する各月の供給力（(参考)アセスメント対象容量）</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6E39C867-6B0F-4311-AD31-913DD9392B7C}">
      <text>
        <r>
          <rPr>
            <sz val="9"/>
            <color indexed="81"/>
            <rFont val="Meiryo UI"/>
            <family val="3"/>
            <charset val="128"/>
          </rPr>
          <t>ファイル名：
2025追加AX向け【2025算出】再エネ各月年間調整係数算定.ver2.xlsm
データ引用箇所：
　「年間」ワークシート
　「必要供給力」に記載の値（AE49～AM60）
ファイル保管場所：
\\Hn2nasf01a\容量市場\19_ツール\2025追加オークション資料\①2024供給計画向け調整係数（2025年度）算出時のデータ\02_調整係数まとめ（EUE見直しあり版）</t>
        </r>
      </text>
    </comment>
    <comment ref="A17" authorId="0" shapeId="0" xr:uid="{F69A8AB1-C5BA-4967-9B02-CD02E40404DD}">
      <text>
        <r>
          <rPr>
            <sz val="9"/>
            <color indexed="81"/>
            <rFont val="Meiryo UI"/>
            <family val="3"/>
            <charset val="128"/>
          </rPr>
          <t>ファイル名：
2025追加AX向け【2025算出】再エネ各月年間調整係数算定.ver2.xlsm
データ引用箇所：
　「年間」ワークシート
　「Cace_No 1」の年間設備量の値（AC4）
※考え方※
再エネの安定電源代替価値を、調整係数として表現している。
このため、再エネ全なし（Cace_No 1）の年間設備量を基準に、再エネが入ることで減少する年間設備量（安定電源）と、入れた再エネ量の比率から、調整係数を求める。
（減少する安定電源量と、入れた変動電源量が１：１なら、調整係数は100%）
ファイル保管場所：
\\Hn2nasf01a\容量市場\19_ツール\2025追加オークション資料\①2024供給計画向け調整係数（2025年度）算出時のデータ\02_調整係数まとめ（EUE見直しあり版）</t>
        </r>
      </text>
    </comment>
    <comment ref="A19" authorId="0" shapeId="0" xr:uid="{34C32CDE-65FF-454E-BE76-C26EDD0128B9}">
      <text>
        <r>
          <rPr>
            <sz val="9"/>
            <color indexed="81"/>
            <rFont val="Meiryo UI"/>
            <family val="3"/>
            <charset val="128"/>
          </rPr>
          <t>ファイル名：
2025追加AX向け【2025算出】再エネ各月年間調整係数算定.ver2.xlsm
データ引用箇所：
　「各月％」ワークシート
　「太陽光」に記載の値（C4～N12）を行列入れ替え
ファイル保管場所：
\\Hn2nasf01a\容量市場\19_ツール\2025追加オークション資料\①2024供給計画向け調整係数（2025年度）算出時のデータ\02_調整係数まとめ（EUE見直しあり版）</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9" authorId="0" shapeId="0" xr:uid="{99A46A31-F191-4257-90B7-713258704882}">
      <text>
        <r>
          <rPr>
            <sz val="9"/>
            <color indexed="81"/>
            <rFont val="Meiryo UI"/>
            <family val="3"/>
            <charset val="128"/>
          </rPr>
          <t>ファイル名：
2025追加AX向け【2025算出】再エネ各月年間調整係数算定.ver2.xlsm
データ引用箇所：
　「各月％」ワークシート
　「風力」に記載の値（C17～N26）を行列入れ替え
ファイル保管場所：
\\Hn2nasf01a\容量市場\19_ツール\2025追加オークション資料\①2024供給計画向け調整係数（2025年度）算出時のデータ\02_調整係数まとめ（EUE見直しあり版）</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9" authorId="0" shapeId="0" xr:uid="{FC166504-FC2B-4846-823C-81C47EB9EB7C}">
      <text>
        <r>
          <rPr>
            <sz val="9"/>
            <color indexed="81"/>
            <rFont val="Meiryo UI"/>
            <family val="3"/>
            <charset val="128"/>
          </rPr>
          <t>ファイル名：
2025追加AX向け【2025算出】再エネ各月年間調整係数算定.ver2.xlsm
データ引用箇所：
　「各月％」ワークシート
　「水力」に記載の値（C30～N38）を行列入れ替え
ファイル保管場所：
\\Hn2nasf01a\容量市場\19_ツール\2025追加オークション資料\①2024供給計画向け調整係数（2025年度）算出時のデータ\02_調整係数まとめ（EUE見直しあり版）</t>
        </r>
      </text>
    </comment>
  </commentList>
</comments>
</file>

<file path=xl/sharedStrings.xml><?xml version="1.0" encoding="utf-8"?>
<sst xmlns="http://schemas.openxmlformats.org/spreadsheetml/2006/main" count="2512" uniqueCount="175">
  <si>
    <t>様式2</t>
    <rPh sb="0" eb="2">
      <t>ヨウシキ</t>
    </rPh>
    <phoneticPr fontId="3"/>
  </si>
  <si>
    <t>項目</t>
    <rPh sb="0" eb="2">
      <t>コウモク</t>
    </rPh>
    <phoneticPr fontId="3"/>
  </si>
  <si>
    <t>単位</t>
    <rPh sb="0" eb="2">
      <t>タンイ</t>
    </rPh>
    <phoneticPr fontId="3"/>
  </si>
  <si>
    <t>電源等識別番号</t>
    <rPh sb="0" eb="2">
      <t>デンゲン</t>
    </rPh>
    <rPh sb="2" eb="3">
      <t>ナド</t>
    </rPh>
    <rPh sb="3" eb="5">
      <t>シキベツ</t>
    </rPh>
    <rPh sb="5" eb="7">
      <t>バンゴウ</t>
    </rPh>
    <phoneticPr fontId="3"/>
  </si>
  <si>
    <t>容量を提供する
電源等の区分</t>
    <rPh sb="0" eb="2">
      <t>ヨウリョウ</t>
    </rPh>
    <rPh sb="3" eb="5">
      <t>テイキョウ</t>
    </rPh>
    <rPh sb="8" eb="10">
      <t>デンゲン</t>
    </rPh>
    <rPh sb="10" eb="11">
      <t>ナド</t>
    </rPh>
    <rPh sb="12" eb="14">
      <t>クブン</t>
    </rPh>
    <phoneticPr fontId="3"/>
  </si>
  <si>
    <t>発電方式の区分</t>
    <rPh sb="0" eb="2">
      <t>ハツデン</t>
    </rPh>
    <rPh sb="2" eb="4">
      <t>ホウシキ</t>
    </rPh>
    <rPh sb="5" eb="7">
      <t>クブン</t>
    </rPh>
    <phoneticPr fontId="3"/>
  </si>
  <si>
    <t>エリア名</t>
    <rPh sb="3" eb="4">
      <t>メイ</t>
    </rPh>
    <phoneticPr fontId="3"/>
  </si>
  <si>
    <t>設備容量</t>
    <rPh sb="0" eb="2">
      <t>セツビ</t>
    </rPh>
    <rPh sb="2" eb="4">
      <t>ヨウリョウ</t>
    </rPh>
    <phoneticPr fontId="3"/>
  </si>
  <si>
    <t>各月の供給力の最大値</t>
    <rPh sb="0" eb="2">
      <t>カクツキ</t>
    </rPh>
    <rPh sb="3" eb="6">
      <t>キョウキュウリョク</t>
    </rPh>
    <rPh sb="7" eb="9">
      <t>サイダイ</t>
    </rPh>
    <rPh sb="9" eb="10">
      <t>アタイ</t>
    </rPh>
    <phoneticPr fontId="3"/>
  </si>
  <si>
    <t>期待容量</t>
    <rPh sb="0" eb="2">
      <t>キタイ</t>
    </rPh>
    <rPh sb="2" eb="4">
      <t>ヨウリョウ</t>
    </rPh>
    <phoneticPr fontId="3"/>
  </si>
  <si>
    <t>応札容量</t>
    <rPh sb="0" eb="2">
      <t>オウサツ</t>
    </rPh>
    <rPh sb="2" eb="4">
      <t>ヨウリョウ</t>
    </rPh>
    <phoneticPr fontId="3"/>
  </si>
  <si>
    <t>4月</t>
    <rPh sb="1" eb="2">
      <t>ガツ</t>
    </rPh>
    <phoneticPr fontId="3"/>
  </si>
  <si>
    <t>5月</t>
  </si>
  <si>
    <t>6月</t>
  </si>
  <si>
    <t>7月</t>
  </si>
  <si>
    <t>8月</t>
  </si>
  <si>
    <t>9月</t>
  </si>
  <si>
    <t>10月</t>
  </si>
  <si>
    <t>11月</t>
  </si>
  <si>
    <t>12月</t>
  </si>
  <si>
    <t>1月</t>
  </si>
  <si>
    <t>2月</t>
  </si>
  <si>
    <t>3月</t>
  </si>
  <si>
    <t>kW</t>
    <phoneticPr fontId="3"/>
  </si>
  <si>
    <t>事業者入力</t>
    <rPh sb="0" eb="3">
      <t>ジギョウシャ</t>
    </rPh>
    <rPh sb="3" eb="5">
      <t>ニュウリョク</t>
    </rPh>
    <phoneticPr fontId="3"/>
  </si>
  <si>
    <t>（記載要領）</t>
    <rPh sb="1" eb="3">
      <t>キサイ</t>
    </rPh>
    <rPh sb="3" eb="5">
      <t>ヨウリョウ</t>
    </rPh>
    <phoneticPr fontId="3"/>
  </si>
  <si>
    <t>北海道</t>
    <rPh sb="0" eb="3">
      <t>ホッカイドウ</t>
    </rPh>
    <phoneticPr fontId="6"/>
  </si>
  <si>
    <t>東北</t>
    <rPh sb="0" eb="2">
      <t>トウホク</t>
    </rPh>
    <phoneticPr fontId="6"/>
  </si>
  <si>
    <t>東京</t>
    <rPh sb="0" eb="2">
      <t>トウキョウ</t>
    </rPh>
    <phoneticPr fontId="6"/>
  </si>
  <si>
    <t>中部</t>
    <rPh sb="0" eb="2">
      <t>チュウブ</t>
    </rPh>
    <phoneticPr fontId="6"/>
  </si>
  <si>
    <t>北陸</t>
    <rPh sb="0" eb="2">
      <t>ホクリク</t>
    </rPh>
    <phoneticPr fontId="6"/>
  </si>
  <si>
    <t>関西</t>
    <rPh sb="0" eb="2">
      <t>カンサイ</t>
    </rPh>
    <phoneticPr fontId="6"/>
  </si>
  <si>
    <t>中国</t>
    <rPh sb="0" eb="2">
      <t>チュウゴク</t>
    </rPh>
    <phoneticPr fontId="6"/>
  </si>
  <si>
    <t>四国</t>
    <rPh sb="0" eb="2">
      <t>シコク</t>
    </rPh>
    <phoneticPr fontId="6"/>
  </si>
  <si>
    <t>九州</t>
    <rPh sb="0" eb="2">
      <t>キュウシュウ</t>
    </rPh>
    <phoneticPr fontId="6"/>
  </si>
  <si>
    <t>(MW)</t>
    <phoneticPr fontId="3"/>
  </si>
  <si>
    <t>エリア合計</t>
    <rPh sb="3" eb="5">
      <t>ゴウケイ</t>
    </rPh>
    <phoneticPr fontId="3"/>
  </si>
  <si>
    <t>月換算</t>
    <rPh sb="0" eb="1">
      <t>ツキ</t>
    </rPh>
    <rPh sb="1" eb="3">
      <t>カンサン</t>
    </rPh>
    <phoneticPr fontId="3"/>
  </si>
  <si>
    <t>　（最小期待量からの増分）</t>
    <rPh sb="2" eb="4">
      <t>サイショウ</t>
    </rPh>
    <rPh sb="4" eb="6">
      <t>キタイ</t>
    </rPh>
    <rPh sb="6" eb="7">
      <t>リョウ</t>
    </rPh>
    <rPh sb="10" eb="12">
      <t>ゾウブン</t>
    </rPh>
    <phoneticPr fontId="3"/>
  </si>
  <si>
    <t>(参考)基準値</t>
    <rPh sb="1" eb="3">
      <t>サンコウ</t>
    </rPh>
    <rPh sb="4" eb="6">
      <t>キジュン</t>
    </rPh>
    <rPh sb="6" eb="7">
      <t>アタイ</t>
    </rPh>
    <phoneticPr fontId="3"/>
  </si>
  <si>
    <t>対象：水力（自流式のみ）、新エネ（太陽光,風力のみ）</t>
    <rPh sb="0" eb="2">
      <t>タイショウ</t>
    </rPh>
    <rPh sb="3" eb="5">
      <t>スイリョク</t>
    </rPh>
    <rPh sb="6" eb="7">
      <t>ジ</t>
    </rPh>
    <rPh sb="7" eb="8">
      <t>リュウ</t>
    </rPh>
    <rPh sb="8" eb="9">
      <t>シキ</t>
    </rPh>
    <rPh sb="13" eb="14">
      <t>シン</t>
    </rPh>
    <rPh sb="17" eb="20">
      <t>タイヨウコウ</t>
    </rPh>
    <rPh sb="21" eb="23">
      <t>フウリョク</t>
    </rPh>
    <phoneticPr fontId="3"/>
  </si>
  <si>
    <t>送電可能電力</t>
    <rPh sb="0" eb="2">
      <t>ソウデン</t>
    </rPh>
    <rPh sb="2" eb="4">
      <t>カノウ</t>
    </rPh>
    <rPh sb="4" eb="6">
      <t>デンリョク</t>
    </rPh>
    <phoneticPr fontId="3"/>
  </si>
  <si>
    <t>調整係数</t>
    <rPh sb="0" eb="2">
      <t>チョウセイ</t>
    </rPh>
    <rPh sb="2" eb="4">
      <t>ケイスウ</t>
    </rPh>
    <phoneticPr fontId="3"/>
  </si>
  <si>
    <t>②容量市場調達量</t>
    <rPh sb="1" eb="3">
      <t>ヨウリョウ</t>
    </rPh>
    <rPh sb="3" eb="5">
      <t>シジョウ</t>
    </rPh>
    <rPh sb="5" eb="7">
      <t>チョウタツ</t>
    </rPh>
    <rPh sb="7" eb="8">
      <t>リョウ</t>
    </rPh>
    <phoneticPr fontId="3"/>
  </si>
  <si>
    <t>太陽光調整係数</t>
    <rPh sb="0" eb="3">
      <t>タイヨウコウ</t>
    </rPh>
    <rPh sb="3" eb="5">
      <t>チョウセイ</t>
    </rPh>
    <rPh sb="5" eb="7">
      <t>ケイスウ</t>
    </rPh>
    <phoneticPr fontId="3"/>
  </si>
  <si>
    <t>風力調整係数</t>
    <rPh sb="0" eb="2">
      <t>フウリョク</t>
    </rPh>
    <rPh sb="2" eb="4">
      <t>チョウセイ</t>
    </rPh>
    <rPh sb="4" eb="6">
      <t>ケイスウ</t>
    </rPh>
    <phoneticPr fontId="3"/>
  </si>
  <si>
    <t>水力調整係数</t>
    <rPh sb="0" eb="2">
      <t>スイリョク</t>
    </rPh>
    <rPh sb="2" eb="4">
      <t>チョウセイ</t>
    </rPh>
    <rPh sb="4" eb="6">
      <t>ケイスウ</t>
    </rPh>
    <phoneticPr fontId="3"/>
  </si>
  <si>
    <t>再エネ各月kW価値</t>
    <rPh sb="0" eb="1">
      <t>サイ</t>
    </rPh>
    <rPh sb="3" eb="5">
      <t>カクツキ</t>
    </rPh>
    <rPh sb="7" eb="9">
      <t>カチ</t>
    </rPh>
    <phoneticPr fontId="3"/>
  </si>
  <si>
    <t>最小値</t>
    <rPh sb="0" eb="2">
      <t>サイショウ</t>
    </rPh>
    <rPh sb="2" eb="3">
      <t>アタイ</t>
    </rPh>
    <phoneticPr fontId="3"/>
  </si>
  <si>
    <t>エリア合計</t>
    <rPh sb="3" eb="5">
      <t>ゴウケイ</t>
    </rPh>
    <phoneticPr fontId="3"/>
  </si>
  <si>
    <t>風力</t>
    <rPh sb="0" eb="2">
      <t>フウリョク</t>
    </rPh>
    <phoneticPr fontId="3"/>
  </si>
  <si>
    <t>－</t>
    <phoneticPr fontId="3"/>
  </si>
  <si>
    <t>＜対象：水力（自流式のみ）、新エネ（太陽光,風力のみ）＞</t>
    <rPh sb="1" eb="3">
      <t>タイショウ</t>
    </rPh>
    <rPh sb="4" eb="6">
      <t>スイリョク</t>
    </rPh>
    <rPh sb="7" eb="8">
      <t>ジ</t>
    </rPh>
    <rPh sb="8" eb="9">
      <t>リュウ</t>
    </rPh>
    <rPh sb="9" eb="10">
      <t>シキ</t>
    </rPh>
    <rPh sb="14" eb="15">
      <t>シン</t>
    </rPh>
    <rPh sb="18" eb="21">
      <t>タイヨウコウ</t>
    </rPh>
    <rPh sb="22" eb="24">
      <t>フウリョク</t>
    </rPh>
    <phoneticPr fontId="3"/>
  </si>
  <si>
    <t>一般（自流式）</t>
    <rPh sb="0" eb="2">
      <t>イッパン</t>
    </rPh>
    <rPh sb="3" eb="5">
      <t>ジリュウ</t>
    </rPh>
    <rPh sb="5" eb="6">
      <t>シキ</t>
    </rPh>
    <phoneticPr fontId="3"/>
  </si>
  <si>
    <r>
      <t>・期待容量については、自動計算されます。　※</t>
    </r>
    <r>
      <rPr>
        <u/>
        <sz val="11"/>
        <color theme="1"/>
        <rFont val="Meiryo UI"/>
        <family val="3"/>
        <charset val="128"/>
      </rPr>
      <t>この値が容量オークションに応札する際の応札容量の上限値になります。</t>
    </r>
    <phoneticPr fontId="3"/>
  </si>
  <si>
    <r>
      <t>・期待容量については、自動計算されます。　※</t>
    </r>
    <r>
      <rPr>
        <u/>
        <sz val="11"/>
        <color theme="1"/>
        <rFont val="Meiryo UI"/>
        <family val="3"/>
        <charset val="128"/>
      </rPr>
      <t>この値が容量オークションに応札する際の応札容量の上限値になります。</t>
    </r>
    <phoneticPr fontId="3"/>
  </si>
  <si>
    <t>・エリア名については、電源等情報(基本情報)に登録した「エリア名」を記載して下さい。</t>
    <phoneticPr fontId="3"/>
  </si>
  <si>
    <t>表示用</t>
    <rPh sb="0" eb="3">
      <t>ヒョウジヨウ</t>
    </rPh>
    <phoneticPr fontId="3"/>
  </si>
  <si>
    <t>・発電方式の区分については、選択した入力シートの発電方式の区分が自動で記載されます。</t>
    <rPh sb="14" eb="16">
      <t>センタク</t>
    </rPh>
    <rPh sb="18" eb="20">
      <t>ニュウリョク</t>
    </rPh>
    <rPh sb="24" eb="26">
      <t>ハツデン</t>
    </rPh>
    <rPh sb="26" eb="28">
      <t>ホウシキ</t>
    </rPh>
    <rPh sb="29" eb="30">
      <t>ク</t>
    </rPh>
    <rPh sb="30" eb="31">
      <t>ブン</t>
    </rPh>
    <rPh sb="32" eb="34">
      <t>ジドウ</t>
    </rPh>
    <rPh sb="35" eb="37">
      <t>キサイ</t>
    </rPh>
    <phoneticPr fontId="3"/>
  </si>
  <si>
    <r>
      <t>・容量を提供する電源等の区分については、</t>
    </r>
    <r>
      <rPr>
        <u/>
        <sz val="11"/>
        <color theme="1"/>
        <rFont val="Meiryo UI"/>
        <family val="3"/>
        <charset val="128"/>
      </rPr>
      <t>電源等情報(基本情報)に登録した区分を選択して下さい。</t>
    </r>
    <rPh sb="39" eb="41">
      <t>センタク</t>
    </rPh>
    <phoneticPr fontId="3"/>
  </si>
  <si>
    <t>・電源等識別番号については、自動で記載されます。</t>
    <rPh sb="14" eb="16">
      <t>ジドウ</t>
    </rPh>
    <rPh sb="17" eb="19">
      <t>キサイ</t>
    </rPh>
    <phoneticPr fontId="3"/>
  </si>
  <si>
    <t>・容量を提供する電源等の区分については、自動で記載されます。</t>
    <rPh sb="20" eb="22">
      <t>ジドウ</t>
    </rPh>
    <rPh sb="23" eb="25">
      <t>キサイ</t>
    </rPh>
    <phoneticPr fontId="3"/>
  </si>
  <si>
    <t>・エリア名については、自動で記載されます。</t>
    <rPh sb="11" eb="13">
      <t>ジドウ</t>
    </rPh>
    <rPh sb="14" eb="16">
      <t>キサイ</t>
    </rPh>
    <phoneticPr fontId="3"/>
  </si>
  <si>
    <r>
      <t>・設備容量については、</t>
    </r>
    <r>
      <rPr>
        <u/>
        <sz val="11"/>
        <rFont val="Meiryo UI"/>
        <family val="3"/>
        <charset val="128"/>
      </rPr>
      <t>電源等情報(詳細情報)または小規模変動電源リストに登録した「設備容量」を応札単位毎に合計した整数値(端数切捨て)</t>
    </r>
    <r>
      <rPr>
        <sz val="11"/>
        <rFont val="Meiryo UI"/>
        <family val="3"/>
        <charset val="128"/>
      </rPr>
      <t>を記載して下さい。</t>
    </r>
    <rPh sb="25" eb="28">
      <t>ショウキボ</t>
    </rPh>
    <rPh sb="28" eb="30">
      <t>ヘンドウ</t>
    </rPh>
    <rPh sb="30" eb="32">
      <t>デンゲン</t>
    </rPh>
    <rPh sb="57" eb="59">
      <t>セイスウ</t>
    </rPh>
    <rPh sb="61" eb="63">
      <t>ハスウ</t>
    </rPh>
    <rPh sb="63" eb="65">
      <t>キリス</t>
    </rPh>
    <phoneticPr fontId="3"/>
  </si>
  <si>
    <t>：手入力(他ファイルよりマクロ貼り付け可能)</t>
    <rPh sb="1" eb="2">
      <t>テ</t>
    </rPh>
    <rPh sb="2" eb="4">
      <t>ニュウリョク</t>
    </rPh>
    <rPh sb="5" eb="6">
      <t>ホカ</t>
    </rPh>
    <rPh sb="15" eb="16">
      <t>ハ</t>
    </rPh>
    <rPh sb="17" eb="18">
      <t>ツ</t>
    </rPh>
    <rPh sb="19" eb="21">
      <t>カノウ</t>
    </rPh>
    <phoneticPr fontId="3"/>
  </si>
  <si>
    <t>表示用(kW)</t>
    <rPh sb="0" eb="3">
      <t>ヒョウジヨウ</t>
    </rPh>
    <phoneticPr fontId="3"/>
  </si>
  <si>
    <t>入力箇所(期待容量登録時)</t>
    <rPh sb="5" eb="7">
      <t>キタイ</t>
    </rPh>
    <rPh sb="7" eb="9">
      <t>ヨウリョウ</t>
    </rPh>
    <rPh sb="9" eb="11">
      <t>トウロク</t>
    </rPh>
    <rPh sb="11" eb="12">
      <t>ジ</t>
    </rPh>
    <phoneticPr fontId="3"/>
  </si>
  <si>
    <t>エラー時</t>
    <rPh sb="3" eb="4">
      <t>ジ</t>
    </rPh>
    <phoneticPr fontId="3"/>
  </si>
  <si>
    <t>追加入力箇所(応札容量登録時)</t>
    <rPh sb="0" eb="2">
      <t>ツイカ</t>
    </rPh>
    <rPh sb="7" eb="9">
      <t>オウサツ</t>
    </rPh>
    <rPh sb="9" eb="11">
      <t>ヨウリョウ</t>
    </rPh>
    <rPh sb="11" eb="13">
      <t>トウロク</t>
    </rPh>
    <rPh sb="13" eb="14">
      <t>ジ</t>
    </rPh>
    <phoneticPr fontId="3"/>
  </si>
  <si>
    <t>・発電方式の区分については、太陽光で固定です。</t>
    <rPh sb="14" eb="17">
      <t>タイヨウコウ</t>
    </rPh>
    <rPh sb="18" eb="20">
      <t>コテイ</t>
    </rPh>
    <phoneticPr fontId="3"/>
  </si>
  <si>
    <t>・発電方式の区分については、風力で固定です。</t>
    <rPh sb="14" eb="16">
      <t>フウリョク</t>
    </rPh>
    <rPh sb="17" eb="19">
      <t>コテイ</t>
    </rPh>
    <phoneticPr fontId="3"/>
  </si>
  <si>
    <t>・容量を提供する電源等の区分が変動電源(アグリゲート)の場合は、同一発電方式の区分の電源を集約して記載することが可能です。</t>
    <rPh sb="15" eb="17">
      <t>ヘンドウ</t>
    </rPh>
    <rPh sb="17" eb="19">
      <t>デンゲン</t>
    </rPh>
    <rPh sb="28" eb="30">
      <t>バアイ</t>
    </rPh>
    <rPh sb="32" eb="34">
      <t>ドウイツ</t>
    </rPh>
    <rPh sb="34" eb="36">
      <t>ハツデン</t>
    </rPh>
    <rPh sb="36" eb="38">
      <t>ホウシキ</t>
    </rPh>
    <rPh sb="39" eb="40">
      <t>ク</t>
    </rPh>
    <rPh sb="40" eb="41">
      <t>ブン</t>
    </rPh>
    <rPh sb="42" eb="44">
      <t>デンゲン</t>
    </rPh>
    <rPh sb="45" eb="47">
      <t>シュウヤク</t>
    </rPh>
    <rPh sb="49" eb="51">
      <t>キサイ</t>
    </rPh>
    <rPh sb="56" eb="58">
      <t>カノウ</t>
    </rPh>
    <phoneticPr fontId="3"/>
  </si>
  <si>
    <t>・発電方式の区分については、一般(自流式)で固定です。</t>
    <rPh sb="14" eb="16">
      <t>イッパン</t>
    </rPh>
    <rPh sb="17" eb="19">
      <t>ジリュウ</t>
    </rPh>
    <rPh sb="19" eb="20">
      <t>シキ</t>
    </rPh>
    <rPh sb="22" eb="24">
      <t>コテイ</t>
    </rPh>
    <phoneticPr fontId="3"/>
  </si>
  <si>
    <r>
      <t>・期待容量については、自動計算されます。　※</t>
    </r>
    <r>
      <rPr>
        <u/>
        <sz val="11"/>
        <rFont val="Meiryo UI"/>
        <family val="3"/>
        <charset val="128"/>
      </rPr>
      <t>この値が容量オークションに応札する際の応札容量の上限値になります。</t>
    </r>
    <phoneticPr fontId="3"/>
  </si>
  <si>
    <t>・各月の供給力の最大値については、自動計算されます。応札時に応札容量を減少させる際のアセスメント対象容量の参考としてください。</t>
    <rPh sb="48" eb="50">
      <t>タイショウ</t>
    </rPh>
    <rPh sb="50" eb="52">
      <t>ヨウリョウ</t>
    </rPh>
    <phoneticPr fontId="3"/>
  </si>
  <si>
    <t>&lt;会社名&gt;</t>
    <rPh sb="1" eb="3">
      <t>カイシャ</t>
    </rPh>
    <rPh sb="3" eb="4">
      <t>メイ</t>
    </rPh>
    <phoneticPr fontId="3"/>
  </si>
  <si>
    <t>＜応札容量算定用＞</t>
    <rPh sb="1" eb="3">
      <t>オウサツ</t>
    </rPh>
    <rPh sb="3" eb="5">
      <t>ヨウリョウ</t>
    </rPh>
    <rPh sb="5" eb="7">
      <t>サンテイ</t>
    </rPh>
    <rPh sb="7" eb="8">
      <t>ヨウ</t>
    </rPh>
    <phoneticPr fontId="3"/>
  </si>
  <si>
    <t xml:space="preserve"> ← 使わない</t>
    <rPh sb="3" eb="4">
      <t>ツカ</t>
    </rPh>
    <phoneticPr fontId="3"/>
  </si>
  <si>
    <t>調整係数(月別)</t>
    <rPh sb="0" eb="2">
      <t>チョウセイ</t>
    </rPh>
    <rPh sb="2" eb="4">
      <t>ケイスウ</t>
    </rPh>
    <rPh sb="5" eb="7">
      <t>ツキベツ</t>
    </rPh>
    <phoneticPr fontId="3"/>
  </si>
  <si>
    <t>調整係数(年間)</t>
    <rPh sb="0" eb="2">
      <t>チョウセイ</t>
    </rPh>
    <rPh sb="2" eb="4">
      <t>ケイスウ</t>
    </rPh>
    <rPh sb="5" eb="7">
      <t>ネンカン</t>
    </rPh>
    <phoneticPr fontId="3"/>
  </si>
  <si>
    <t>％</t>
    <phoneticPr fontId="3"/>
  </si>
  <si>
    <t>(参考)
アセスメント対象容量</t>
    <rPh sb="1" eb="3">
      <t>サンコウ</t>
    </rPh>
    <rPh sb="11" eb="13">
      <t>タイショウ</t>
    </rPh>
    <rPh sb="13" eb="15">
      <t>ヨウリョウ</t>
    </rPh>
    <phoneticPr fontId="3"/>
  </si>
  <si>
    <t>　　</t>
    <phoneticPr fontId="3"/>
  </si>
  <si>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3"/>
  </si>
  <si>
    <t>記載例(合計)</t>
    <rPh sb="0" eb="2">
      <t>キサイ</t>
    </rPh>
    <rPh sb="2" eb="3">
      <t>レイ</t>
    </rPh>
    <rPh sb="4" eb="6">
      <t>ゴウケイ</t>
    </rPh>
    <phoneticPr fontId="3"/>
  </si>
  <si>
    <t>記載例(太陽光)</t>
    <rPh sb="0" eb="2">
      <t>キサイ</t>
    </rPh>
    <rPh sb="2" eb="3">
      <t>レイ</t>
    </rPh>
    <rPh sb="4" eb="7">
      <t>タイヨウコウ</t>
    </rPh>
    <phoneticPr fontId="3"/>
  </si>
  <si>
    <t>記載例(風力)</t>
    <rPh sb="0" eb="2">
      <t>キサイ</t>
    </rPh>
    <rPh sb="2" eb="3">
      <t>レイ</t>
    </rPh>
    <rPh sb="4" eb="6">
      <t>フウリョク</t>
    </rPh>
    <phoneticPr fontId="3"/>
  </si>
  <si>
    <t>記載例(水力)</t>
    <rPh sb="0" eb="2">
      <t>キサイ</t>
    </rPh>
    <rPh sb="2" eb="3">
      <t>レイ</t>
    </rPh>
    <rPh sb="4" eb="6">
      <t>スイリョク</t>
    </rPh>
    <phoneticPr fontId="3"/>
  </si>
  <si>
    <t>入力(太陽光)</t>
    <rPh sb="3" eb="6">
      <t>タイヨウコウ</t>
    </rPh>
    <phoneticPr fontId="3"/>
  </si>
  <si>
    <t>入力(風力)</t>
    <rPh sb="3" eb="5">
      <t>フウリョク</t>
    </rPh>
    <phoneticPr fontId="3"/>
  </si>
  <si>
    <t>入力(水力)</t>
    <rPh sb="3" eb="5">
      <t>スイリョク</t>
    </rPh>
    <phoneticPr fontId="3"/>
  </si>
  <si>
    <t>合計</t>
    <rPh sb="0" eb="2">
      <t>ゴウケイ</t>
    </rPh>
    <phoneticPr fontId="3"/>
  </si>
  <si>
    <t>計算用(太陽光)</t>
    <rPh sb="4" eb="7">
      <t>タイヨウコウ</t>
    </rPh>
    <phoneticPr fontId="3"/>
  </si>
  <si>
    <t>計算用(風力)</t>
    <rPh sb="4" eb="6">
      <t>フウリョク</t>
    </rPh>
    <phoneticPr fontId="3"/>
  </si>
  <si>
    <t>計算用(水力)</t>
    <rPh sb="4" eb="6">
      <t>スイリョク</t>
    </rPh>
    <phoneticPr fontId="3"/>
  </si>
  <si>
    <t>年度更新時に数値をアップデートする必要があるのは、以下の3シート</t>
    <rPh sb="0" eb="2">
      <t>ネンド</t>
    </rPh>
    <rPh sb="2" eb="4">
      <t>コウシン</t>
    </rPh>
    <rPh sb="4" eb="5">
      <t>ジ</t>
    </rPh>
    <rPh sb="6" eb="8">
      <t>スウチ</t>
    </rPh>
    <rPh sb="17" eb="19">
      <t>ヒツヨウ</t>
    </rPh>
    <rPh sb="25" eb="27">
      <t>イカ</t>
    </rPh>
    <phoneticPr fontId="3"/>
  </si>
  <si>
    <t>・調整係数（年間、月別）については、自動計算されます。</t>
    <rPh sb="6" eb="8">
      <t>ネンカン</t>
    </rPh>
    <rPh sb="9" eb="11">
      <t>ツキベツ</t>
    </rPh>
    <phoneticPr fontId="3"/>
  </si>
  <si>
    <t>・提供する各月の供給力については、送電可能電力を上限に任意に記載して下さい。</t>
    <rPh sb="17" eb="19">
      <t>ソウデン</t>
    </rPh>
    <rPh sb="19" eb="21">
      <t>カノウ</t>
    </rPh>
    <rPh sb="21" eb="23">
      <t>デンリョク</t>
    </rPh>
    <phoneticPr fontId="3"/>
  </si>
  <si>
    <t>・応札容量については、自動計算されます。　※応札時、この値を容量市場システムで応札容量に入力してください。</t>
    <rPh sb="1" eb="3">
      <t>オウサツ</t>
    </rPh>
    <rPh sb="3" eb="5">
      <t>ヨウリョウ</t>
    </rPh>
    <phoneticPr fontId="3"/>
  </si>
  <si>
    <t>・アセスメント対象容量については、自動計算されます。</t>
    <rPh sb="7" eb="9">
      <t>タイショウ</t>
    </rPh>
    <rPh sb="9" eb="11">
      <t>ヨウリョウ</t>
    </rPh>
    <rPh sb="17" eb="19">
      <t>ジドウ</t>
    </rPh>
    <rPh sb="19" eb="21">
      <t>ケイサン</t>
    </rPh>
    <phoneticPr fontId="3"/>
  </si>
  <si>
    <t>・提供する各月の供給力については、自動計算されます。</t>
    <rPh sb="17" eb="19">
      <t>ジドウ</t>
    </rPh>
    <rPh sb="19" eb="21">
      <t>ケイサン</t>
    </rPh>
    <phoneticPr fontId="3"/>
  </si>
  <si>
    <t>・各月の供給力の最大値については、自動計算されます。応札時に応札容量を減少させる際の参考としてください。</t>
    <phoneticPr fontId="3"/>
  </si>
  <si>
    <t>※期待容量の登録申込の際、チェックしてください</t>
    <rPh sb="1" eb="3">
      <t>キタイ</t>
    </rPh>
    <rPh sb="3" eb="5">
      <t>ヨウリョウ</t>
    </rPh>
    <rPh sb="6" eb="8">
      <t>トウロク</t>
    </rPh>
    <rPh sb="8" eb="9">
      <t>モウ</t>
    </rPh>
    <rPh sb="9" eb="10">
      <t>コ</t>
    </rPh>
    <rPh sb="11" eb="12">
      <t>サイ</t>
    </rPh>
    <phoneticPr fontId="3"/>
  </si>
  <si>
    <t>電源等情報に実需給年度の時点で想定される情報が登録されていることを確認しました。</t>
    <rPh sb="0" eb="2">
      <t>デンゲン</t>
    </rPh>
    <rPh sb="2" eb="3">
      <t>トウ</t>
    </rPh>
    <rPh sb="3" eb="5">
      <t>ジョウホウ</t>
    </rPh>
    <rPh sb="6" eb="7">
      <t>ジツ</t>
    </rPh>
    <rPh sb="7" eb="9">
      <t>ジュキュウ</t>
    </rPh>
    <rPh sb="9" eb="11">
      <t>ネンド</t>
    </rPh>
    <rPh sb="12" eb="14">
      <t>ジテン</t>
    </rPh>
    <rPh sb="15" eb="17">
      <t>ソウテイ</t>
    </rPh>
    <rPh sb="20" eb="22">
      <t>ジョウホウ</t>
    </rPh>
    <rPh sb="23" eb="25">
      <t>トウロク</t>
    </rPh>
    <rPh sb="33" eb="35">
      <t>カクニン</t>
    </rPh>
    <phoneticPr fontId="3"/>
  </si>
  <si>
    <t>①必要供給力(安定電源)</t>
    <rPh sb="1" eb="3">
      <t>ヒツヨウ</t>
    </rPh>
    <rPh sb="3" eb="6">
      <t>キョウキュウリョク</t>
    </rPh>
    <rPh sb="7" eb="9">
      <t>アンテイ</t>
    </rPh>
    <rPh sb="9" eb="11">
      <t>デンゲン</t>
    </rPh>
    <phoneticPr fontId="3"/>
  </si>
  <si>
    <t>⑤再エネ最小期待量除き設備量</t>
    <rPh sb="1" eb="2">
      <t>サイ</t>
    </rPh>
    <rPh sb="4" eb="6">
      <t>サイショウ</t>
    </rPh>
    <rPh sb="6" eb="8">
      <t>キタイ</t>
    </rPh>
    <rPh sb="8" eb="9">
      <t>リョウ</t>
    </rPh>
    <rPh sb="9" eb="10">
      <t>ノゾ</t>
    </rPh>
    <rPh sb="11" eb="13">
      <t>セツビ</t>
    </rPh>
    <rPh sb="13" eb="14">
      <t>リョウ</t>
    </rPh>
    <phoneticPr fontId="3"/>
  </si>
  <si>
    <t>⑥停止可能量(最小期待量から増分)</t>
    <rPh sb="1" eb="3">
      <t>テイシ</t>
    </rPh>
    <rPh sb="3" eb="6">
      <t>カノウリョウ</t>
    </rPh>
    <rPh sb="7" eb="9">
      <t>サイショウ</t>
    </rPh>
    <rPh sb="9" eb="11">
      <t>キタイ</t>
    </rPh>
    <rPh sb="11" eb="12">
      <t>リョウ</t>
    </rPh>
    <rPh sb="14" eb="16">
      <t>ゾウブン</t>
    </rPh>
    <phoneticPr fontId="3"/>
  </si>
  <si>
    <t>⑦カウント可能な設備量</t>
    <rPh sb="5" eb="7">
      <t>カノウ</t>
    </rPh>
    <rPh sb="8" eb="10">
      <t>セツビ</t>
    </rPh>
    <rPh sb="10" eb="11">
      <t>リョウ</t>
    </rPh>
    <phoneticPr fontId="3"/>
  </si>
  <si>
    <t>⑧期待容量(単位：kW)</t>
    <rPh sb="1" eb="3">
      <t>キタイ</t>
    </rPh>
    <rPh sb="3" eb="5">
      <t>ヨウリョウ</t>
    </rPh>
    <rPh sb="6" eb="8">
      <t>タンイ</t>
    </rPh>
    <phoneticPr fontId="3"/>
  </si>
  <si>
    <t>⑨調整係数(%)</t>
    <rPh sb="1" eb="3">
      <t>チョウセイ</t>
    </rPh>
    <rPh sb="3" eb="5">
      <t>ケイスウ</t>
    </rPh>
    <phoneticPr fontId="3"/>
  </si>
  <si>
    <t>変動電源（単独）</t>
  </si>
  <si>
    <t>④必要供給力(再エネ除き)</t>
    <rPh sb="1" eb="3">
      <t>ヒツヨウ</t>
    </rPh>
    <rPh sb="3" eb="6">
      <t>キョウキュウリョク</t>
    </rPh>
    <rPh sb="7" eb="8">
      <t>サイ</t>
    </rPh>
    <rPh sb="10" eb="11">
      <t>ノゾ</t>
    </rPh>
    <phoneticPr fontId="3"/>
  </si>
  <si>
    <t>③再エネ各月kW</t>
    <rPh sb="1" eb="2">
      <t>サイ</t>
    </rPh>
    <rPh sb="4" eb="6">
      <t>カクツキ</t>
    </rPh>
    <phoneticPr fontId="3"/>
  </si>
  <si>
    <t>＜考え方、入力手順＞</t>
    <rPh sb="1" eb="2">
      <t>カンガ</t>
    </rPh>
    <rPh sb="3" eb="4">
      <t>カタ</t>
    </rPh>
    <rPh sb="5" eb="7">
      <t>ニュウリョク</t>
    </rPh>
    <rPh sb="7" eb="9">
      <t>テジュン</t>
    </rPh>
    <phoneticPr fontId="3"/>
  </si>
  <si>
    <t>別ファイルの年間調整係数算定と同様の計算式であり、事業者による各月供給力を元に、</t>
    <rPh sb="0" eb="1">
      <t>ベツ</t>
    </rPh>
    <rPh sb="6" eb="8">
      <t>ネンカン</t>
    </rPh>
    <rPh sb="8" eb="10">
      <t>チョウセイ</t>
    </rPh>
    <rPh sb="10" eb="12">
      <t>ケイスウ</t>
    </rPh>
    <rPh sb="12" eb="14">
      <t>サンテイ</t>
    </rPh>
    <rPh sb="15" eb="17">
      <t>ドウヨウ</t>
    </rPh>
    <rPh sb="18" eb="21">
      <t>ケイサンシキ</t>
    </rPh>
    <rPh sb="25" eb="28">
      <t>ジギョウシャ</t>
    </rPh>
    <rPh sb="31" eb="33">
      <t>カクツキ</t>
    </rPh>
    <rPh sb="33" eb="36">
      <t>キョウキュウリョク</t>
    </rPh>
    <rPh sb="37" eb="38">
      <t>モト</t>
    </rPh>
    <phoneticPr fontId="3"/>
  </si>
  <si>
    <t>年間調整係数を算定する仕組み。</t>
    <rPh sb="0" eb="2">
      <t>ネンカン</t>
    </rPh>
    <rPh sb="2" eb="4">
      <t>チョウセイ</t>
    </rPh>
    <rPh sb="4" eb="6">
      <t>ケイスウ</t>
    </rPh>
    <rPh sb="7" eb="9">
      <t>サンテイ</t>
    </rPh>
    <rPh sb="11" eb="13">
      <t>シク</t>
    </rPh>
    <phoneticPr fontId="3"/>
  </si>
  <si>
    <t>＜入力手順＞</t>
    <rPh sb="1" eb="3">
      <t>ニュウリョク</t>
    </rPh>
    <rPh sb="3" eb="5">
      <t>テジュン</t>
    </rPh>
    <phoneticPr fontId="3"/>
  </si>
  <si>
    <t>再エネの供給力算定ファイルの各シートの下記の値を入力する。</t>
    <rPh sb="0" eb="1">
      <t>サイ</t>
    </rPh>
    <rPh sb="4" eb="7">
      <t>キョウキュウリョク</t>
    </rPh>
    <rPh sb="7" eb="9">
      <t>サンテイ</t>
    </rPh>
    <rPh sb="14" eb="15">
      <t>カク</t>
    </rPh>
    <rPh sb="19" eb="21">
      <t>カキ</t>
    </rPh>
    <rPh sb="22" eb="23">
      <t>アタイ</t>
    </rPh>
    <rPh sb="24" eb="26">
      <t>ニュウリョク</t>
    </rPh>
    <phoneticPr fontId="3"/>
  </si>
  <si>
    <r>
      <t>期待容量等算定諸元一覧（対象実需給年度：</t>
    </r>
    <r>
      <rPr>
        <b/>
        <sz val="12"/>
        <color rgb="FFFF0000"/>
        <rFont val="Meiryo UI"/>
        <family val="3"/>
        <charset val="128"/>
      </rPr>
      <t>2026</t>
    </r>
    <r>
      <rPr>
        <sz val="12"/>
        <color theme="1"/>
        <rFont val="Meiryo UI"/>
        <family val="3"/>
        <charset val="128"/>
      </rPr>
      <t>年度）</t>
    </r>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3"/>
  </si>
  <si>
    <r>
      <t>1．以下の項目については、期待容量の登録期間中</t>
    </r>
    <r>
      <rPr>
        <b/>
        <sz val="11"/>
        <color rgb="FFFF0000"/>
        <rFont val="Meiryo UI"/>
        <family val="3"/>
        <charset val="128"/>
      </rPr>
      <t>(2022/9/20～10/4)</t>
    </r>
    <r>
      <rPr>
        <sz val="11"/>
        <color theme="1"/>
        <rFont val="Meiryo UI"/>
        <family val="3"/>
        <charset val="128"/>
      </rPr>
      <t>に容量市場システムに登録して下さい。</t>
    </r>
    <phoneticPr fontId="3"/>
  </si>
  <si>
    <r>
      <t>2．以下の項目については、</t>
    </r>
    <r>
      <rPr>
        <b/>
        <sz val="11"/>
        <color rgb="FFFF0000"/>
        <rFont val="Meiryo UI"/>
        <family val="3"/>
        <charset val="128"/>
      </rPr>
      <t>2022/11/22</t>
    </r>
    <r>
      <rPr>
        <sz val="11"/>
        <color theme="1"/>
        <rFont val="Meiryo UI"/>
        <family val="3"/>
        <charset val="128"/>
      </rPr>
      <t>までに容量市場システムに登録して下さい。</t>
    </r>
    <phoneticPr fontId="3"/>
  </si>
  <si>
    <r>
      <t>・電源等識別番号については、</t>
    </r>
    <r>
      <rPr>
        <b/>
        <sz val="11"/>
        <color rgb="FFFF0000"/>
        <rFont val="Meiryo UI"/>
        <family val="3"/>
        <charset val="128"/>
      </rPr>
      <t>電源等情報(基本情報)</t>
    </r>
    <r>
      <rPr>
        <sz val="11"/>
        <color theme="1"/>
        <rFont val="Meiryo UI"/>
        <family val="3"/>
        <charset val="128"/>
      </rPr>
      <t>に登録した後に、容量市場システムで付番された番号を記載して下さい。</t>
    </r>
    <rPh sb="20" eb="22">
      <t>キホン</t>
    </rPh>
    <rPh sb="22" eb="24">
      <t>ジョウホウ</t>
    </rPh>
    <phoneticPr fontId="3"/>
  </si>
  <si>
    <t>提供できる各月の
送電可能電力</t>
    <rPh sb="0" eb="2">
      <t>テイキョウ</t>
    </rPh>
    <rPh sb="5" eb="7">
      <t>カクツキ</t>
    </rPh>
    <rPh sb="9" eb="11">
      <t>ソウデン</t>
    </rPh>
    <rPh sb="11" eb="13">
      <t>カノウ</t>
    </rPh>
    <rPh sb="13" eb="15">
      <t>デンリョク</t>
    </rPh>
    <phoneticPr fontId="3"/>
  </si>
  <si>
    <r>
      <t>・送電可能電力については、設備容量から所内</t>
    </r>
    <r>
      <rPr>
        <b/>
        <sz val="11"/>
        <color rgb="FFFF0000"/>
        <rFont val="Meiryo UI"/>
        <family val="3"/>
        <charset val="128"/>
      </rPr>
      <t>消費</t>
    </r>
    <r>
      <rPr>
        <sz val="11"/>
        <color theme="1"/>
        <rFont val="Meiryo UI"/>
        <family val="3"/>
        <charset val="128"/>
      </rPr>
      <t>電力を差し引いた値を記載して下さい。</t>
    </r>
    <rPh sb="21" eb="23">
      <t>ショウヒ</t>
    </rPh>
    <phoneticPr fontId="3"/>
  </si>
  <si>
    <t>kW</t>
  </si>
  <si>
    <t>kW</t>
    <phoneticPr fontId="3"/>
  </si>
  <si>
    <t>【メインオークション】
調整係数(年間)</t>
    <rPh sb="12" eb="14">
      <t>チョウセイ</t>
    </rPh>
    <rPh sb="14" eb="16">
      <t>ケイスウ</t>
    </rPh>
    <rPh sb="17" eb="19">
      <t>ネンカン</t>
    </rPh>
    <phoneticPr fontId="3"/>
  </si>
  <si>
    <t>【メインオークション】
調整係数(月別)</t>
    <rPh sb="12" eb="14">
      <t>チョウセイ</t>
    </rPh>
    <rPh sb="14" eb="16">
      <t>ケイスウ</t>
    </rPh>
    <rPh sb="17" eb="19">
      <t>ツキベツ</t>
    </rPh>
    <phoneticPr fontId="3"/>
  </si>
  <si>
    <t>％</t>
  </si>
  <si>
    <t>【メインオークション】
契約容量</t>
    <rPh sb="12" eb="16">
      <t>ケイヤクヨウリョウ</t>
    </rPh>
    <phoneticPr fontId="3"/>
  </si>
  <si>
    <t>【メインオークション】
各月の供給力の最大値</t>
    <rPh sb="12" eb="14">
      <t>カクツキ</t>
    </rPh>
    <rPh sb="15" eb="18">
      <t>キョウキュウリョク</t>
    </rPh>
    <rPh sb="19" eb="22">
      <t>サイダイチ</t>
    </rPh>
    <phoneticPr fontId="3"/>
  </si>
  <si>
    <t>【追加オークション】
各月の供給力の最大値</t>
    <rPh sb="1" eb="3">
      <t>ツイカ</t>
    </rPh>
    <rPh sb="11" eb="13">
      <t>カクツキ</t>
    </rPh>
    <rPh sb="14" eb="17">
      <t>キョウキュウリョク</t>
    </rPh>
    <rPh sb="18" eb="20">
      <t>サイダイ</t>
    </rPh>
    <rPh sb="20" eb="21">
      <t>アタイ</t>
    </rPh>
    <phoneticPr fontId="3"/>
  </si>
  <si>
    <t>【追加オークション】
期待容量</t>
    <rPh sb="1" eb="3">
      <t>ツイカ</t>
    </rPh>
    <rPh sb="11" eb="13">
      <t>キタイ</t>
    </rPh>
    <rPh sb="13" eb="15">
      <t>ヨウリョウ</t>
    </rPh>
    <phoneticPr fontId="3"/>
  </si>
  <si>
    <t>【追加オークション】
提供できる各月の
送電可能電力</t>
    <rPh sb="1" eb="3">
      <t>ツイカ</t>
    </rPh>
    <rPh sb="11" eb="13">
      <t>テイキョウ</t>
    </rPh>
    <rPh sb="16" eb="18">
      <t>カクツキ</t>
    </rPh>
    <rPh sb="20" eb="22">
      <t>ソウデン</t>
    </rPh>
    <rPh sb="22" eb="24">
      <t>カノウ</t>
    </rPh>
    <rPh sb="24" eb="26">
      <t>デンリョク</t>
    </rPh>
    <phoneticPr fontId="3"/>
  </si>
  <si>
    <t>【調達オークション】
各月の供給力の最大値</t>
    <rPh sb="11" eb="13">
      <t>カクツキ</t>
    </rPh>
    <rPh sb="14" eb="17">
      <t>キョウキュウリョク</t>
    </rPh>
    <rPh sb="18" eb="20">
      <t>サイダイ</t>
    </rPh>
    <rPh sb="20" eb="21">
      <t>アタイ</t>
    </rPh>
    <phoneticPr fontId="3"/>
  </si>
  <si>
    <t>【調達オークション】
期待容量</t>
    <rPh sb="11" eb="13">
      <t>キタイ</t>
    </rPh>
    <rPh sb="13" eb="15">
      <t>ヨウリョウ</t>
    </rPh>
    <phoneticPr fontId="3"/>
  </si>
  <si>
    <t>【調達オークション】
提供できる各月の
送電可能電力</t>
    <rPh sb="11" eb="13">
      <t>テイキョウ</t>
    </rPh>
    <rPh sb="16" eb="18">
      <t>カクツキ</t>
    </rPh>
    <rPh sb="20" eb="22">
      <t>ソウデン</t>
    </rPh>
    <rPh sb="22" eb="24">
      <t>カノウ</t>
    </rPh>
    <rPh sb="24" eb="26">
      <t>デンリョク</t>
    </rPh>
    <phoneticPr fontId="3"/>
  </si>
  <si>
    <t>【メインオークション】
期待容量</t>
    <rPh sb="12" eb="14">
      <t>キタイ</t>
    </rPh>
    <rPh sb="14" eb="16">
      <t>ヨウリョウ</t>
    </rPh>
    <phoneticPr fontId="3"/>
  </si>
  <si>
    <t>－</t>
  </si>
  <si>
    <t>【調達オークション】
調整係数(年間)</t>
    <rPh sb="11" eb="13">
      <t>チョウセイ</t>
    </rPh>
    <rPh sb="13" eb="15">
      <t>ケイスウ</t>
    </rPh>
    <rPh sb="16" eb="18">
      <t>ネンカン</t>
    </rPh>
    <phoneticPr fontId="3"/>
  </si>
  <si>
    <t>【調達オークション】
調整係数(月別)</t>
    <rPh sb="11" eb="13">
      <t>チョウセイ</t>
    </rPh>
    <rPh sb="13" eb="15">
      <t>ケイスウ</t>
    </rPh>
    <rPh sb="16" eb="18">
      <t>ツキベツ</t>
    </rPh>
    <phoneticPr fontId="3"/>
  </si>
  <si>
    <t>【調達オークション】
応札容量</t>
    <rPh sb="1" eb="3">
      <t>チョウタツ</t>
    </rPh>
    <rPh sb="11" eb="13">
      <t>オウサツ</t>
    </rPh>
    <rPh sb="13" eb="15">
      <t>ヨウリョウ</t>
    </rPh>
    <phoneticPr fontId="3"/>
  </si>
  <si>
    <t>・発電方式の区分については、一般水力（自流式）で固定です。</t>
    <rPh sb="14" eb="16">
      <t>イッパン</t>
    </rPh>
    <rPh sb="16" eb="18">
      <t>スイリョク</t>
    </rPh>
    <rPh sb="19" eb="21">
      <t>ジリュウ</t>
    </rPh>
    <rPh sb="21" eb="22">
      <t>シキ</t>
    </rPh>
    <rPh sb="24" eb="26">
      <t>コテイ</t>
    </rPh>
    <phoneticPr fontId="3"/>
  </si>
  <si>
    <t>－</t>
    <phoneticPr fontId="3"/>
  </si>
  <si>
    <t>②再エネ除きの調達量</t>
    <rPh sb="1" eb="2">
      <t>サイ</t>
    </rPh>
    <rPh sb="4" eb="5">
      <t>ノゾ</t>
    </rPh>
    <rPh sb="7" eb="9">
      <t>チョウタツ</t>
    </rPh>
    <rPh sb="9" eb="10">
      <t>リョウ</t>
    </rPh>
    <phoneticPr fontId="3"/>
  </si>
  <si>
    <r>
      <t>・期待容量については、自動計算されます。（</t>
    </r>
    <r>
      <rPr>
        <u/>
        <sz val="11"/>
        <color theme="1"/>
        <rFont val="Meiryo UI"/>
        <family val="3"/>
        <charset val="128"/>
      </rPr>
      <t>この値が容量オークションに応札する際の応札容量の上限値になります。）</t>
    </r>
    <phoneticPr fontId="3"/>
  </si>
  <si>
    <t>・応札容量については、自動計算されます。（応札時、この値を容量市場システムで応札容量に入力してください。）</t>
    <rPh sb="1" eb="3">
      <t>オウサツ</t>
    </rPh>
    <rPh sb="3" eb="5">
      <t>ヨウリョウ</t>
    </rPh>
    <phoneticPr fontId="3"/>
  </si>
  <si>
    <t>・電源等識別番号については、電源等情報(基本情報)に登録した後に、容量市場システムで付番された番号を記載して下さい。</t>
    <rPh sb="20" eb="22">
      <t>キホン</t>
    </rPh>
    <rPh sb="22" eb="24">
      <t>ジョウホウ</t>
    </rPh>
    <phoneticPr fontId="3"/>
  </si>
  <si>
    <r>
      <t>期待容量等算定諸元一覧（対象実需給年度：</t>
    </r>
    <r>
      <rPr>
        <b/>
        <sz val="12"/>
        <color rgb="FFFF0000"/>
        <rFont val="Meiryo UI"/>
        <family val="3"/>
        <charset val="128"/>
      </rPr>
      <t>2025</t>
    </r>
    <r>
      <rPr>
        <sz val="12"/>
        <color theme="1"/>
        <rFont val="Meiryo UI"/>
        <family val="3"/>
        <charset val="128"/>
      </rPr>
      <t>年度以降）</t>
    </r>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rPh sb="26" eb="28">
      <t>イコウ</t>
    </rPh>
    <phoneticPr fontId="3"/>
  </si>
  <si>
    <t>変動電源（単独）</t>
    <phoneticPr fontId="3"/>
  </si>
  <si>
    <t>太陽光</t>
    <phoneticPr fontId="3"/>
  </si>
  <si>
    <t>関西</t>
    <phoneticPr fontId="3"/>
  </si>
  <si>
    <t>【調達オークション】
未落札の送電可能電力</t>
    <rPh sb="11" eb="14">
      <t>ミラクサツ</t>
    </rPh>
    <rPh sb="15" eb="17">
      <t>ソウデン</t>
    </rPh>
    <rPh sb="17" eb="19">
      <t>カノウ</t>
    </rPh>
    <rPh sb="19" eb="21">
      <t>デンリョク</t>
    </rPh>
    <phoneticPr fontId="3"/>
  </si>
  <si>
    <t>※本帳票提出時、チェックしてください</t>
    <rPh sb="1" eb="2">
      <t>ホン</t>
    </rPh>
    <rPh sb="2" eb="4">
      <t>チョウヒョウ</t>
    </rPh>
    <rPh sb="4" eb="6">
      <t>テイシュツ</t>
    </rPh>
    <rPh sb="6" eb="7">
      <t>トキ</t>
    </rPh>
    <phoneticPr fontId="3"/>
  </si>
  <si>
    <t>（参考）計算式での計算結果</t>
    <rPh sb="1" eb="3">
      <t>サンコウ</t>
    </rPh>
    <rPh sb="4" eb="7">
      <t>ケイサンシキ</t>
    </rPh>
    <rPh sb="9" eb="13">
      <t>ケイサンケッカ</t>
    </rPh>
    <phoneticPr fontId="3"/>
  </si>
  <si>
    <t>太陽光調整係数（年間）</t>
    <rPh sb="0" eb="3">
      <t>タイヨウコウ</t>
    </rPh>
    <rPh sb="3" eb="7">
      <t>チョウセイケイスウ</t>
    </rPh>
    <rPh sb="8" eb="10">
      <t>ネンカン</t>
    </rPh>
    <phoneticPr fontId="3"/>
  </si>
  <si>
    <t>風力調整係数（年間）</t>
    <rPh sb="0" eb="2">
      <t>フウリョク</t>
    </rPh>
    <rPh sb="2" eb="6">
      <t>チョウセイケイスウ</t>
    </rPh>
    <rPh sb="7" eb="9">
      <t>ネンカン</t>
    </rPh>
    <phoneticPr fontId="3"/>
  </si>
  <si>
    <t>水力調整係数（年間）</t>
    <rPh sb="0" eb="2">
      <t>スイリョク</t>
    </rPh>
    <rPh sb="2" eb="6">
      <t>チョウセイケイスウ</t>
    </rPh>
    <rPh sb="7" eb="9">
      <t>ネンカン</t>
    </rPh>
    <phoneticPr fontId="3"/>
  </si>
  <si>
    <t>【メインオークション】
送電可能電力</t>
    <rPh sb="12" eb="18">
      <t>ソウデンカノウデンリョク</t>
    </rPh>
    <phoneticPr fontId="3"/>
  </si>
  <si>
    <t>【調達オークション】
送電可能電力</t>
    <rPh sb="1" eb="3">
      <t>チョウタツ</t>
    </rPh>
    <rPh sb="11" eb="13">
      <t>ソウデン</t>
    </rPh>
    <rPh sb="13" eb="15">
      <t>カノウ</t>
    </rPh>
    <rPh sb="15" eb="17">
      <t>デンリョク</t>
    </rPh>
    <phoneticPr fontId="3"/>
  </si>
  <si>
    <t>北海道</t>
    <rPh sb="0" eb="2">
      <t>ホッカイドウ</t>
    </rPh>
    <phoneticPr fontId="3"/>
  </si>
  <si>
    <t>太陽光,風力,一般（自流式）</t>
  </si>
  <si>
    <r>
      <rPr>
        <sz val="12"/>
        <color rgb="FFFF0000"/>
        <rFont val="Meiryo UI"/>
        <family val="3"/>
        <charset val="128"/>
      </rPr>
      <t>【調達オークション】</t>
    </r>
    <r>
      <rPr>
        <sz val="12"/>
        <color theme="1"/>
        <rFont val="Meiryo UI"/>
        <family val="3"/>
        <charset val="128"/>
      </rPr>
      <t>期待容量等算定諸元一覧（対象実需給年度：</t>
    </r>
    <r>
      <rPr>
        <b/>
        <sz val="12"/>
        <color rgb="FFFF0000"/>
        <rFont val="Meiryo UI"/>
        <family val="3"/>
        <charset val="128"/>
      </rPr>
      <t>2026</t>
    </r>
    <r>
      <rPr>
        <sz val="12"/>
        <color theme="1"/>
        <rFont val="Meiryo UI"/>
        <family val="3"/>
        <charset val="128"/>
      </rPr>
      <t>年度）</t>
    </r>
    <rPh sb="1" eb="3">
      <t>チョウタツ</t>
    </rPh>
    <rPh sb="10" eb="12">
      <t>キタイ</t>
    </rPh>
    <rPh sb="12" eb="14">
      <t>ヨウリョウ</t>
    </rPh>
    <rPh sb="14" eb="15">
      <t>ナド</t>
    </rPh>
    <rPh sb="15" eb="17">
      <t>サンテイ</t>
    </rPh>
    <rPh sb="17" eb="19">
      <t>ショゲン</t>
    </rPh>
    <rPh sb="19" eb="21">
      <t>イチラン</t>
    </rPh>
    <rPh sb="22" eb="24">
      <t>タイショウ</t>
    </rPh>
    <rPh sb="24" eb="25">
      <t>ジツ</t>
    </rPh>
    <rPh sb="25" eb="27">
      <t>ジュキュウ</t>
    </rPh>
    <rPh sb="27" eb="29">
      <t>ネンド</t>
    </rPh>
    <rPh sb="34" eb="36">
      <t>ネンド</t>
    </rPh>
    <phoneticPr fontId="3"/>
  </si>
  <si>
    <r>
      <t>1．以下の項目については、</t>
    </r>
    <r>
      <rPr>
        <sz val="11"/>
        <color rgb="FFFF0000"/>
        <rFont val="Meiryo UI"/>
        <family val="3"/>
        <charset val="128"/>
      </rPr>
      <t>期待容量の登録期間中</t>
    </r>
    <r>
      <rPr>
        <b/>
        <sz val="11"/>
        <color rgb="FFFF0000"/>
        <rFont val="Meiryo UI"/>
        <family val="3"/>
        <charset val="128"/>
      </rPr>
      <t>(2025/4/8～4/25)</t>
    </r>
    <r>
      <rPr>
        <sz val="11"/>
        <color theme="1"/>
        <rFont val="Meiryo UI"/>
        <family val="3"/>
        <charset val="128"/>
      </rPr>
      <t>に容量市場システムに登録して下さい。</t>
    </r>
    <phoneticPr fontId="3"/>
  </si>
  <si>
    <r>
      <t>2．以下の項目については、</t>
    </r>
    <r>
      <rPr>
        <sz val="11"/>
        <color rgb="FFFF0000"/>
        <rFont val="Meiryo UI"/>
        <family val="3"/>
        <charset val="128"/>
      </rPr>
      <t>応札容量算定に用いた期待容量等算定諸元一覧の登録期間中（</t>
    </r>
    <r>
      <rPr>
        <b/>
        <sz val="11"/>
        <color rgb="FFFF0000"/>
        <rFont val="Meiryo UI"/>
        <family val="3"/>
        <charset val="128"/>
      </rPr>
      <t>2025/6/17～6/23）</t>
    </r>
    <r>
      <rPr>
        <sz val="11"/>
        <color theme="1"/>
        <rFont val="Meiryo UI"/>
        <family val="3"/>
        <charset val="128"/>
      </rPr>
      <t>に容量市場システムに登録して下さい。</t>
    </r>
    <rPh sb="13" eb="15">
      <t>オウサツ</t>
    </rPh>
    <rPh sb="15" eb="17">
      <t>ヨウリョウ</t>
    </rPh>
    <rPh sb="17" eb="19">
      <t>サンテイ</t>
    </rPh>
    <rPh sb="20" eb="21">
      <t>モチ</t>
    </rPh>
    <rPh sb="23" eb="25">
      <t>キタイ</t>
    </rPh>
    <rPh sb="25" eb="27">
      <t>ヨウリョウ</t>
    </rPh>
    <rPh sb="27" eb="28">
      <t>トウ</t>
    </rPh>
    <rPh sb="28" eb="30">
      <t>サンテイ</t>
    </rPh>
    <rPh sb="30" eb="32">
      <t>ショゲン</t>
    </rPh>
    <rPh sb="32" eb="34">
      <t>イチラン</t>
    </rPh>
    <rPh sb="35" eb="37">
      <t>トウロク</t>
    </rPh>
    <rPh sb="37" eb="39">
      <t>キカン</t>
    </rPh>
    <rPh sb="39" eb="40">
      <t>ナカ</t>
    </rPh>
    <phoneticPr fontId="3"/>
  </si>
  <si>
    <t>【メインオークション】
提供できる各月の
送電可能電力</t>
    <rPh sb="12" eb="14">
      <t>テイキョウ</t>
    </rPh>
    <rPh sb="17" eb="19">
      <t>カクツキ</t>
    </rPh>
    <rPh sb="21" eb="25">
      <t>ソウデンカノウ</t>
    </rPh>
    <rPh sb="25" eb="27">
      <t>デンリョク</t>
    </rPh>
    <phoneticPr fontId="3"/>
  </si>
  <si>
    <r>
      <t>・容量を提供する電源等の区分については、</t>
    </r>
    <r>
      <rPr>
        <u/>
        <sz val="11"/>
        <rFont val="Meiryo UI"/>
        <family val="3"/>
        <charset val="128"/>
      </rPr>
      <t>電源等情報(基本情報)に登録した区分を選択して下さい。</t>
    </r>
    <rPh sb="39" eb="41">
      <t>センタク</t>
    </rPh>
    <phoneticPr fontId="3"/>
  </si>
  <si>
    <t>・調達オークションの送電可能電力については、設備容量から所内消費電力を差し引いた値を記載して下さい。</t>
    <rPh sb="30" eb="32">
      <t>ショウヒ</t>
    </rPh>
    <phoneticPr fontId="3"/>
  </si>
  <si>
    <t>・調達オークションの調整係数（年間、月別）については、自動計算されます。</t>
    <rPh sb="15" eb="17">
      <t>ネンカン</t>
    </rPh>
    <rPh sb="18" eb="20">
      <t>ツキベツ</t>
    </rPh>
    <phoneticPr fontId="3"/>
  </si>
  <si>
    <t>・調達オークションの各月の供給力の最大値については、自動計算されます。応札時に応札容量を減少させる際のアセスメント対象容量の参考としてください。</t>
    <rPh sb="57" eb="59">
      <t>タイショウ</t>
    </rPh>
    <rPh sb="59" eb="61">
      <t>ヨウリョウ</t>
    </rPh>
    <phoneticPr fontId="3"/>
  </si>
  <si>
    <r>
      <t>・調達オークションの期待容量については、自動計算されます。（</t>
    </r>
    <r>
      <rPr>
        <u/>
        <sz val="11"/>
        <rFont val="Meiryo UI"/>
        <family val="3"/>
        <charset val="128"/>
      </rPr>
      <t>この値が容量オークションに応札する際の応札容量の上限値になります。）</t>
    </r>
    <rPh sb="1" eb="3">
      <t>チョウタツ</t>
    </rPh>
    <phoneticPr fontId="3"/>
  </si>
  <si>
    <t>・発電方式の区分については、選択した入力シートの発電方式の区分を記載ください。</t>
    <rPh sb="14" eb="16">
      <t>センタク</t>
    </rPh>
    <rPh sb="18" eb="20">
      <t>ニュウリョク</t>
    </rPh>
    <rPh sb="24" eb="26">
      <t>ハツデン</t>
    </rPh>
    <rPh sb="26" eb="28">
      <t>ホウシキ</t>
    </rPh>
    <rPh sb="29" eb="30">
      <t>ク</t>
    </rPh>
    <rPh sb="30" eb="31">
      <t>ブン</t>
    </rPh>
    <rPh sb="32" eb="34">
      <t>キサイ</t>
    </rPh>
    <phoneticPr fontId="3"/>
  </si>
  <si>
    <r>
      <t>※メインオークションで落札された電源等は、メインオークションで使用した期待容量算定諸元一覧の値を</t>
    </r>
    <r>
      <rPr>
        <sz val="11"/>
        <color rgb="FFFF0000"/>
        <rFont val="Meiryo UI"/>
        <family val="3"/>
        <charset val="128"/>
      </rPr>
      <t>赤枠</t>
    </r>
    <r>
      <rPr>
        <sz val="11"/>
        <color theme="1"/>
        <rFont val="Meiryo UI"/>
        <family val="3"/>
        <charset val="128"/>
      </rPr>
      <t>部分に張り付けてください。</t>
    </r>
    <phoneticPr fontId="3"/>
  </si>
  <si>
    <t>%</t>
  </si>
  <si>
    <t>Rev.2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</si>
</sst>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0_ "/>
    <numFmt numFmtId="177" formatCode="#,##0_);[Red]\(#,##0\)"/>
    <numFmt numFmtId="178" formatCode="0.0%"/>
    <numFmt numFmtId="179" formatCode="0.0&quot;ヶ月&quot;"/>
    <numFmt numFmtId="180" formatCode="0.000&quot;ヶ月&quot;"/>
    <numFmt numFmtId="181" formatCode="#,##0.00000;[Red]\-#,##0.00000"/>
    <numFmt numFmtId="182" formatCode="#,##0.000_ "/>
    <numFmt numFmtId="183" formatCode="0000000000"/>
    <numFmt numFmtId="184" formatCode="#,##0.0000;[Red]\-#,##0.0000"/>
    <numFmt numFmtId="185" formatCode="#,##0.00000000000000_ ;[Red]\-#,##0.00000000000000\ "/>
    <numFmt numFmtId="186" formatCode="#,##0.00_ "/>
    <numFmt numFmtId="187" formatCode="0.0000%"/>
    <numFmt numFmtId="188" formatCode="0.000000_);[Red]\(0.000000\)"/>
    <numFmt numFmtId="189" formatCode="#,##0_ ;[Red]\-#,##0\ "/>
    <numFmt numFmtId="190" formatCode="#,##0.0000_ "/>
    <numFmt numFmtId="191" formatCode="0.000%"/>
    <numFmt numFmtId="192" formatCode="0.000000000%"/>
    <numFmt numFmtId="193" formatCode="0.0000000000000000%"/>
    <numFmt numFmtId="194" formatCode="0.00000000000000000%"/>
  </numFmts>
  <fonts count="24" x14ac:knownFonts="1">
    <font>
      <sz val="11"/>
      <color theme="1"/>
      <name val="ＭＳ Ｐゴシック"/>
      <family val="2"/>
      <scheme val="minor"/>
    </font>
    <font>
      <sz val="11"/>
      <color theme="1"/>
      <name val="ＭＳ Ｐゴシック"/>
      <family val="2"/>
      <charset val="128"/>
      <scheme val="minor"/>
    </font>
    <font>
      <sz val="11"/>
      <color theme="1"/>
      <name val="Meiryo UI"/>
      <family val="3"/>
      <charset val="128"/>
    </font>
    <font>
      <sz val="6"/>
      <name val="ＭＳ Ｐゴシック"/>
      <family val="3"/>
      <charset val="128"/>
      <scheme val="minor"/>
    </font>
    <font>
      <sz val="12"/>
      <color theme="1"/>
      <name val="Meiryo UI"/>
      <family val="3"/>
      <charset val="128"/>
    </font>
    <font>
      <sz val="10"/>
      <color theme="1"/>
      <name val="Meiryo UI"/>
      <family val="3"/>
      <charset val="128"/>
    </font>
    <font>
      <sz val="6"/>
      <name val="ＭＳ Ｐゴシック"/>
      <family val="2"/>
      <charset val="128"/>
      <scheme val="minor"/>
    </font>
    <font>
      <sz val="11"/>
      <color rgb="FFFF0000"/>
      <name val="Meiryo UI"/>
      <family val="3"/>
      <charset val="128"/>
    </font>
    <font>
      <sz val="11"/>
      <name val="Meiryo UI"/>
      <family val="3"/>
      <charset val="128"/>
    </font>
    <font>
      <sz val="11"/>
      <color theme="1"/>
      <name val="ＭＳ Ｐゴシック"/>
      <family val="2"/>
      <scheme val="minor"/>
    </font>
    <font>
      <sz val="11"/>
      <color theme="1"/>
      <name val="ＭＳ Ｐゴシック"/>
      <family val="2"/>
      <charset val="128"/>
    </font>
    <font>
      <u/>
      <sz val="11"/>
      <color theme="1"/>
      <name val="Meiryo UI"/>
      <family val="3"/>
      <charset val="128"/>
    </font>
    <font>
      <u/>
      <sz val="11"/>
      <name val="Meiryo UI"/>
      <family val="3"/>
      <charset val="128"/>
    </font>
    <font>
      <sz val="11"/>
      <color theme="0"/>
      <name val="Meiryo UI"/>
      <family val="3"/>
      <charset val="128"/>
    </font>
    <font>
      <b/>
      <sz val="11"/>
      <color rgb="FFFF0000"/>
      <name val="Meiryo UI"/>
      <family val="3"/>
      <charset val="128"/>
    </font>
    <font>
      <b/>
      <sz val="11"/>
      <color theme="1"/>
      <name val="Meiryo UI"/>
      <family val="3"/>
      <charset val="128"/>
    </font>
    <font>
      <b/>
      <sz val="12"/>
      <color rgb="FFFF0000"/>
      <name val="Meiryo UI"/>
      <family val="3"/>
      <charset val="128"/>
    </font>
    <font>
      <sz val="12"/>
      <color rgb="FFFF0000"/>
      <name val="Meiryo UI"/>
      <family val="3"/>
      <charset val="128"/>
    </font>
    <font>
      <u/>
      <sz val="12"/>
      <color rgb="FFFF0000"/>
      <name val="Meiryo UI"/>
      <family val="3"/>
      <charset val="128"/>
    </font>
    <font>
      <sz val="14"/>
      <color rgb="FFFF0000"/>
      <name val="Meiryo UI"/>
      <family val="3"/>
      <charset val="128"/>
    </font>
    <font>
      <sz val="9"/>
      <color indexed="81"/>
      <name val="Meiryo UI"/>
      <family val="3"/>
      <charset val="128"/>
    </font>
    <font>
      <u/>
      <sz val="11"/>
      <color theme="10"/>
      <name val="ＭＳ Ｐゴシック"/>
      <family val="2"/>
      <scheme val="minor"/>
    </font>
    <font>
      <sz val="10"/>
      <color indexed="81"/>
      <name val="Meiryo UI"/>
      <family val="3"/>
      <charset val="128"/>
    </font>
    <font>
      <sz val="11"/>
      <color theme="0" tint="-0.34998626667073579"/>
      <name val="Meiryo UI"/>
      <family val="3"/>
      <charset val="128"/>
    </font>
  </fonts>
  <fills count="1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0000"/>
        <bgColor indexed="64"/>
      </patternFill>
    </fill>
    <fill>
      <patternFill patternType="solid">
        <fgColor rgb="FFFFFF66"/>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0" tint="-0.499984740745262"/>
        <bgColor indexed="64"/>
      </patternFill>
    </fill>
    <fill>
      <patternFill patternType="solid">
        <fgColor rgb="FFCCFFCC"/>
        <bgColor indexed="64"/>
      </patternFill>
    </fill>
    <fill>
      <patternFill patternType="solid">
        <fgColor rgb="FF66FFFF"/>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thin">
        <color theme="1" tint="0.249977111117893"/>
      </left>
      <right style="thin">
        <color theme="1" tint="0.249977111117893"/>
      </right>
      <top/>
      <bottom style="thin">
        <color theme="1" tint="0.249977111117893"/>
      </bottom>
      <diagonal/>
    </border>
    <border>
      <left style="thin">
        <color theme="1" tint="0.249977111117893"/>
      </left>
      <right style="double">
        <color theme="1" tint="0.249977111117893"/>
      </right>
      <top style="thin">
        <color theme="1" tint="0.249977111117893"/>
      </top>
      <bottom style="thin">
        <color theme="1" tint="0.249977111117893"/>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top style="thin">
        <color indexed="64"/>
      </top>
      <bottom/>
      <diagonal/>
    </border>
    <border>
      <left/>
      <right style="medium">
        <color rgb="FFFF0000"/>
      </right>
      <top style="thin">
        <color indexed="64"/>
      </top>
      <bottom/>
      <diagonal/>
    </border>
    <border>
      <left style="thin">
        <color theme="1"/>
      </left>
      <right/>
      <top style="medium">
        <color rgb="FFFF0000"/>
      </top>
      <bottom style="thin">
        <color indexed="64"/>
      </bottom>
      <diagonal/>
    </border>
    <border>
      <left/>
      <right style="thin">
        <color theme="1"/>
      </right>
      <top style="medium">
        <color rgb="FFFF0000"/>
      </top>
      <bottom style="thin">
        <color indexed="64"/>
      </bottom>
      <diagonal/>
    </border>
    <border>
      <left style="thin">
        <color theme="1"/>
      </left>
      <right style="thin">
        <color indexed="64"/>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right/>
      <top style="medium">
        <color theme="1" tint="0.24994659260841701"/>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thin">
        <color auto="1"/>
      </left>
      <right/>
      <top style="medium">
        <color rgb="FFFF0000"/>
      </top>
      <bottom style="thin">
        <color indexed="64"/>
      </bottom>
      <diagonal/>
    </border>
    <border>
      <left/>
      <right style="thin">
        <color auto="1"/>
      </right>
      <top style="medium">
        <color rgb="FFFF0000"/>
      </top>
      <bottom style="thin">
        <color indexed="64"/>
      </bottom>
      <diagonal/>
    </border>
    <border>
      <left style="thin">
        <color theme="1"/>
      </left>
      <right style="thin">
        <color indexed="64"/>
      </right>
      <top style="thin">
        <color indexed="64"/>
      </top>
      <bottom/>
      <diagonal/>
    </border>
    <border>
      <left style="thin">
        <color indexed="64"/>
      </left>
      <right style="thin">
        <color theme="1"/>
      </right>
      <top style="thin">
        <color indexed="64"/>
      </top>
      <bottom/>
      <diagonal/>
    </border>
    <border>
      <left style="thin">
        <color indexed="64"/>
      </left>
      <right/>
      <top/>
      <bottom/>
      <diagonal/>
    </border>
  </borders>
  <cellStyleXfs count="8">
    <xf numFmtId="0" fontId="0" fillId="0" borderId="0"/>
    <xf numFmtId="0" fontId="10"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21" fillId="0" borderId="0" applyNumberFormat="0" applyFill="0" applyBorder="0" applyAlignment="0" applyProtection="0"/>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337">
    <xf numFmtId="0" fontId="0" fillId="0" borderId="0" xfId="0"/>
    <xf numFmtId="0" fontId="2" fillId="0" borderId="0" xfId="0" applyFont="1"/>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xf numFmtId="0" fontId="2" fillId="2" borderId="1" xfId="0" applyFont="1" applyFill="1" applyBorder="1" applyAlignment="1">
      <alignment horizontal="center" vertical="center"/>
    </xf>
    <xf numFmtId="0" fontId="4" fillId="0" borderId="0" xfId="0" applyFont="1"/>
    <xf numFmtId="0" fontId="2" fillId="3" borderId="0" xfId="0" applyFont="1" applyFill="1"/>
    <xf numFmtId="0" fontId="7" fillId="0" borderId="0" xfId="0" applyFont="1"/>
    <xf numFmtId="0" fontId="2" fillId="0" borderId="0" xfId="0" applyFont="1" applyAlignment="1">
      <alignment horizontal="right" vertical="center"/>
    </xf>
    <xf numFmtId="0" fontId="2" fillId="0" borderId="5" xfId="0" applyFont="1" applyBorder="1" applyAlignment="1">
      <alignment horizontal="center" vertical="center"/>
    </xf>
    <xf numFmtId="177" fontId="2" fillId="0" borderId="0" xfId="0" applyNumberFormat="1" applyFont="1" applyFill="1" applyBorder="1"/>
    <xf numFmtId="0" fontId="2" fillId="0" borderId="0" xfId="0" applyFont="1" applyAlignment="1">
      <alignment horizontal="right"/>
    </xf>
    <xf numFmtId="176" fontId="2" fillId="0" borderId="0" xfId="0" applyNumberFormat="1" applyFont="1"/>
    <xf numFmtId="180" fontId="2" fillId="0" borderId="5" xfId="0" applyNumberFormat="1" applyFont="1" applyBorder="1"/>
    <xf numFmtId="177" fontId="2" fillId="0" borderId="0" xfId="0" applyNumberFormat="1" applyFont="1"/>
    <xf numFmtId="0" fontId="2" fillId="0" borderId="0" xfId="0" applyFont="1" applyAlignment="1">
      <alignment horizontal="left"/>
    </xf>
    <xf numFmtId="0" fontId="2" fillId="0" borderId="0" xfId="0" applyFont="1" applyAlignment="1">
      <alignment horizontal="left" vertical="center"/>
    </xf>
    <xf numFmtId="176" fontId="2" fillId="0" borderId="0" xfId="0" applyNumberFormat="1" applyFont="1" applyBorder="1"/>
    <xf numFmtId="176" fontId="2" fillId="0" borderId="1" xfId="0" applyNumberFormat="1" applyFont="1" applyBorder="1"/>
    <xf numFmtId="0" fontId="2" fillId="0" borderId="1" xfId="0" applyFont="1" applyBorder="1" applyAlignment="1">
      <alignment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177" fontId="8" fillId="0" borderId="5" xfId="0" applyNumberFormat="1" applyFont="1" applyFill="1" applyBorder="1"/>
    <xf numFmtId="0" fontId="4" fillId="0" borderId="0" xfId="0" applyFont="1" applyBorder="1" applyAlignment="1">
      <alignment horizontal="center" vertical="center"/>
    </xf>
    <xf numFmtId="0" fontId="4" fillId="0" borderId="0" xfId="0" applyFont="1" applyAlignment="1" applyProtection="1">
      <alignment vertical="center"/>
    </xf>
    <xf numFmtId="0" fontId="4" fillId="0" borderId="0" xfId="0" applyFont="1" applyAlignment="1" applyProtection="1">
      <alignment vertical="center"/>
      <protection locked="0"/>
    </xf>
    <xf numFmtId="181" fontId="8" fillId="0" borderId="5" xfId="2" applyNumberFormat="1" applyFont="1" applyFill="1" applyBorder="1" applyAlignment="1"/>
    <xf numFmtId="181" fontId="8" fillId="0" borderId="8" xfId="2" applyNumberFormat="1" applyFont="1" applyFill="1" applyBorder="1" applyAlignment="1"/>
    <xf numFmtId="181" fontId="2" fillId="0" borderId="3" xfId="2" applyNumberFormat="1" applyFont="1" applyBorder="1" applyAlignment="1"/>
    <xf numFmtId="181" fontId="2" fillId="0" borderId="1" xfId="2" applyNumberFormat="1" applyFont="1" applyBorder="1" applyAlignment="1"/>
    <xf numFmtId="176" fontId="5" fillId="0" borderId="1" xfId="0" applyNumberFormat="1" applyFont="1" applyFill="1" applyBorder="1" applyAlignment="1" applyProtection="1">
      <alignment horizontal="center" vertical="center" shrinkToFit="1"/>
      <protection hidden="1"/>
    </xf>
    <xf numFmtId="0" fontId="8" fillId="0" borderId="0" xfId="0" applyFont="1"/>
    <xf numFmtId="0" fontId="2" fillId="0" borderId="0" xfId="0" applyFont="1" applyFill="1"/>
    <xf numFmtId="0" fontId="4" fillId="5" borderId="0" xfId="0" applyFont="1" applyFill="1" applyAlignment="1">
      <alignment horizontal="centerContinuous"/>
    </xf>
    <xf numFmtId="0" fontId="4" fillId="6" borderId="0" xfId="0" applyFont="1" applyFill="1" applyAlignment="1">
      <alignment horizontal="centerContinuous"/>
    </xf>
    <xf numFmtId="0" fontId="13" fillId="4" borderId="0" xfId="0" applyFont="1" applyFill="1" applyAlignment="1">
      <alignment horizontal="center"/>
    </xf>
    <xf numFmtId="0" fontId="2" fillId="2" borderId="1" xfId="0" applyFont="1" applyFill="1" applyBorder="1" applyAlignment="1">
      <alignment horizontal="center" vertical="center"/>
    </xf>
    <xf numFmtId="0" fontId="2" fillId="0" borderId="0" xfId="0" applyFont="1" applyAlignment="1">
      <alignment horizontal="center"/>
    </xf>
    <xf numFmtId="0" fontId="2" fillId="2" borderId="1" xfId="0" applyFont="1" applyFill="1" applyBorder="1" applyAlignment="1">
      <alignment horizontal="center" vertical="center"/>
    </xf>
    <xf numFmtId="178" fontId="5" fillId="0" borderId="1" xfId="3" applyNumberFormat="1" applyFont="1" applyFill="1" applyBorder="1" applyAlignment="1" applyProtection="1">
      <alignment horizontal="center" vertical="center" shrinkToFit="1"/>
      <protection hidden="1"/>
    </xf>
    <xf numFmtId="0" fontId="15" fillId="0" borderId="0" xfId="0" applyFont="1"/>
    <xf numFmtId="178" fontId="2" fillId="0" borderId="0" xfId="0" applyNumberFormat="1" applyFont="1"/>
    <xf numFmtId="181" fontId="2" fillId="0" borderId="0" xfId="0" applyNumberFormat="1" applyFont="1"/>
    <xf numFmtId="182" fontId="2" fillId="0" borderId="0" xfId="0" applyNumberFormat="1" applyFont="1"/>
    <xf numFmtId="185" fontId="2" fillId="0" borderId="0" xfId="0" applyNumberFormat="1" applyFont="1"/>
    <xf numFmtId="0" fontId="4" fillId="0" borderId="0" xfId="0" applyFont="1" applyAlignment="1">
      <alignment horizontal="center" vertical="center"/>
    </xf>
    <xf numFmtId="0" fontId="4" fillId="0" borderId="0" xfId="0" applyFont="1" applyAlignment="1">
      <alignment horizontal="left" vertical="center"/>
    </xf>
    <xf numFmtId="176" fontId="2" fillId="0" borderId="3" xfId="0" applyNumberFormat="1" applyFont="1" applyBorder="1" applyAlignment="1">
      <alignment horizontal="center" vertical="center"/>
    </xf>
    <xf numFmtId="177" fontId="7" fillId="3" borderId="5" xfId="0" applyNumberFormat="1" applyFont="1" applyFill="1" applyBorder="1"/>
    <xf numFmtId="176" fontId="7" fillId="3" borderId="5" xfId="0" applyNumberFormat="1" applyFont="1" applyFill="1" applyBorder="1" applyAlignment="1">
      <alignment horizontal="center" vertical="center"/>
    </xf>
    <xf numFmtId="178" fontId="7" fillId="3" borderId="5" xfId="0" applyNumberFormat="1" applyFont="1" applyFill="1" applyBorder="1" applyAlignment="1">
      <alignment horizontal="center" vertical="center"/>
    </xf>
    <xf numFmtId="181" fontId="8" fillId="0" borderId="5" xfId="2" applyNumberFormat="1" applyFont="1" applyFill="1" applyBorder="1" applyAlignment="1">
      <alignment horizontal="center" vertical="center"/>
    </xf>
    <xf numFmtId="181" fontId="8" fillId="0" borderId="8" xfId="2" applyNumberFormat="1" applyFont="1" applyFill="1" applyBorder="1" applyAlignment="1">
      <alignment horizontal="center" vertical="center"/>
    </xf>
    <xf numFmtId="181" fontId="2" fillId="0" borderId="3" xfId="2" applyNumberFormat="1" applyFont="1" applyBorder="1" applyAlignment="1">
      <alignment horizontal="center" vertical="center"/>
    </xf>
    <xf numFmtId="181" fontId="2" fillId="0" borderId="1" xfId="2" applyNumberFormat="1" applyFont="1" applyBorder="1" applyAlignment="1">
      <alignment horizontal="center" vertical="center"/>
    </xf>
    <xf numFmtId="176" fontId="2" fillId="0" borderId="5" xfId="0" applyNumberFormat="1" applyFont="1" applyBorder="1" applyAlignment="1">
      <alignment horizontal="center" vertical="center"/>
    </xf>
    <xf numFmtId="176" fontId="2" fillId="0" borderId="8" xfId="0" applyNumberFormat="1" applyFont="1" applyBorder="1" applyAlignment="1">
      <alignment horizontal="center" vertical="center"/>
    </xf>
    <xf numFmtId="178" fontId="2" fillId="0" borderId="9" xfId="0" applyNumberFormat="1" applyFont="1" applyBorder="1" applyAlignment="1">
      <alignment horizontal="center" vertical="center"/>
    </xf>
    <xf numFmtId="179" fontId="7" fillId="3" borderId="0" xfId="0" applyNumberFormat="1" applyFont="1" applyFill="1" applyAlignment="1">
      <alignment horizontal="center" vertical="center"/>
    </xf>
    <xf numFmtId="182" fontId="2" fillId="0" borderId="5" xfId="0" applyNumberFormat="1" applyFont="1" applyBorder="1" applyAlignment="1">
      <alignment horizontal="center" vertical="center"/>
    </xf>
    <xf numFmtId="176" fontId="2" fillId="0" borderId="7" xfId="0" applyNumberFormat="1" applyFont="1" applyBorder="1" applyAlignment="1">
      <alignment horizontal="center" vertical="center"/>
    </xf>
    <xf numFmtId="38" fontId="2" fillId="0" borderId="1" xfId="2" applyFont="1" applyBorder="1" applyAlignment="1">
      <alignment horizontal="center" vertical="center"/>
    </xf>
    <xf numFmtId="182" fontId="2" fillId="0" borderId="6" xfId="0" applyNumberFormat="1" applyFont="1" applyBorder="1" applyAlignment="1">
      <alignment horizontal="center" vertical="center" shrinkToFit="1"/>
    </xf>
    <xf numFmtId="178" fontId="8" fillId="0" borderId="5" xfId="0" applyNumberFormat="1" applyFont="1" applyFill="1" applyBorder="1" applyAlignment="1">
      <alignment horizontal="center" vertical="center"/>
    </xf>
    <xf numFmtId="176" fontId="8" fillId="0" borderId="5" xfId="0" applyNumberFormat="1" applyFont="1" applyFill="1" applyBorder="1" applyAlignment="1">
      <alignment horizontal="center" vertical="center"/>
    </xf>
    <xf numFmtId="176" fontId="2" fillId="0" borderId="1" xfId="0" applyNumberFormat="1" applyFont="1" applyBorder="1" applyAlignment="1">
      <alignment horizontal="center" vertical="center"/>
    </xf>
    <xf numFmtId="180" fontId="2" fillId="0" borderId="5" xfId="0" applyNumberFormat="1" applyFont="1" applyBorder="1" applyAlignment="1">
      <alignment horizontal="center" vertical="center"/>
    </xf>
    <xf numFmtId="179" fontId="8" fillId="0" borderId="0" xfId="0" applyNumberFormat="1" applyFont="1" applyFill="1" applyAlignment="1">
      <alignment horizontal="center" vertical="center"/>
    </xf>
    <xf numFmtId="177" fontId="8" fillId="0" borderId="5" xfId="0" applyNumberFormat="1" applyFont="1" applyFill="1" applyBorder="1" applyAlignment="1">
      <alignment horizontal="center" vertical="center"/>
    </xf>
    <xf numFmtId="184" fontId="8" fillId="0" borderId="5" xfId="2" applyNumberFormat="1" applyFont="1" applyFill="1" applyBorder="1" applyAlignment="1">
      <alignment horizontal="center" vertical="center"/>
    </xf>
    <xf numFmtId="184" fontId="8" fillId="0" borderId="8" xfId="2" applyNumberFormat="1" applyFont="1" applyFill="1" applyBorder="1" applyAlignment="1">
      <alignment horizontal="center" vertical="center"/>
    </xf>
    <xf numFmtId="184" fontId="2" fillId="0" borderId="3" xfId="2" applyNumberFormat="1" applyFont="1" applyBorder="1" applyAlignment="1">
      <alignment horizontal="center" vertical="center"/>
    </xf>
    <xf numFmtId="184" fontId="2" fillId="0" borderId="1" xfId="2" applyNumberFormat="1" applyFont="1" applyBorder="1" applyAlignment="1">
      <alignment horizontal="center" vertical="center"/>
    </xf>
    <xf numFmtId="176" fontId="2" fillId="0" borderId="6" xfId="0" applyNumberFormat="1" applyFont="1" applyBorder="1" applyAlignment="1">
      <alignment horizontal="center" vertical="center" shrinkToFit="1"/>
    </xf>
    <xf numFmtId="0" fontId="2" fillId="2" borderId="1" xfId="0" applyFont="1" applyFill="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176" fontId="5" fillId="8" borderId="1" xfId="0" applyNumberFormat="1" applyFont="1" applyFill="1" applyBorder="1" applyAlignment="1" applyProtection="1">
      <alignment horizontal="center" vertical="center" shrinkToFit="1"/>
      <protection hidden="1"/>
    </xf>
    <xf numFmtId="176" fontId="5" fillId="8" borderId="1" xfId="0" applyNumberFormat="1" applyFont="1" applyFill="1" applyBorder="1" applyAlignment="1">
      <alignment horizontal="center" vertical="center" shrinkToFit="1"/>
    </xf>
    <xf numFmtId="0" fontId="2" fillId="2" borderId="1" xfId="0" applyFont="1" applyFill="1" applyBorder="1" applyAlignment="1">
      <alignment horizontal="center" vertical="center"/>
    </xf>
    <xf numFmtId="176" fontId="2" fillId="0" borderId="3" xfId="0" applyNumberFormat="1" applyFont="1" applyBorder="1" applyAlignment="1">
      <alignment horizontal="center" vertical="center"/>
    </xf>
    <xf numFmtId="0" fontId="4" fillId="0" borderId="0" xfId="0" applyFont="1" applyFill="1"/>
    <xf numFmtId="0" fontId="4" fillId="0" borderId="0" xfId="0" applyFont="1" applyFill="1" applyBorder="1" applyAlignment="1">
      <alignment horizontal="center" vertical="center"/>
    </xf>
    <xf numFmtId="0" fontId="4" fillId="0" borderId="0" xfId="0" applyFont="1" applyFill="1" applyAlignment="1" applyProtection="1">
      <alignment vertical="center"/>
      <protection locked="0"/>
    </xf>
    <xf numFmtId="0" fontId="8" fillId="0" borderId="0" xfId="0" applyFont="1" applyFill="1"/>
    <xf numFmtId="0" fontId="2" fillId="2" borderId="1" xfId="0" applyFont="1" applyFill="1" applyBorder="1" applyAlignment="1">
      <alignment horizontal="center" vertical="center"/>
    </xf>
    <xf numFmtId="0" fontId="2" fillId="0" borderId="3" xfId="0" applyFont="1" applyBorder="1"/>
    <xf numFmtId="0" fontId="2" fillId="0" borderId="3" xfId="0" applyFont="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3" xfId="0" applyFont="1" applyBorder="1" applyAlignment="1">
      <alignment horizontal="center" vertical="center"/>
    </xf>
    <xf numFmtId="0" fontId="2" fillId="2" borderId="1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4" fillId="10" borderId="0" xfId="0" applyFont="1" applyFill="1" applyAlignment="1">
      <alignment horizontal="centerContinuous"/>
    </xf>
    <xf numFmtId="186" fontId="2" fillId="0" borderId="5" xfId="0" applyNumberFormat="1" applyFont="1" applyBorder="1" applyAlignment="1">
      <alignment horizontal="center" vertical="center"/>
    </xf>
    <xf numFmtId="9" fontId="2" fillId="0" borderId="9" xfId="0" applyNumberFormat="1" applyFont="1" applyBorder="1" applyAlignment="1">
      <alignment horizontal="center" vertical="center"/>
    </xf>
    <xf numFmtId="0" fontId="21" fillId="0" borderId="0" xfId="4"/>
    <xf numFmtId="0" fontId="2" fillId="2" borderId="1" xfId="0" applyFont="1" applyFill="1" applyBorder="1" applyAlignment="1">
      <alignment horizontal="center" vertical="center"/>
    </xf>
    <xf numFmtId="0" fontId="4" fillId="0" borderId="0" xfId="0" applyFont="1" applyFill="1" applyAlignment="1">
      <alignment horizontal="center" vertical="center"/>
    </xf>
    <xf numFmtId="0" fontId="2" fillId="2" borderId="1" xfId="0" applyFont="1" applyFill="1" applyBorder="1" applyAlignment="1">
      <alignment horizontal="center" vertical="center"/>
    </xf>
    <xf numFmtId="0" fontId="4" fillId="0" borderId="0" xfId="0" applyFont="1" applyFill="1" applyBorder="1" applyAlignment="1">
      <alignment horizontal="left" vertical="center"/>
    </xf>
    <xf numFmtId="0" fontId="18" fillId="0" borderId="0" xfId="0" applyFont="1" applyFill="1" applyAlignment="1">
      <alignment horizontal="left" vertical="center"/>
    </xf>
    <xf numFmtId="0" fontId="19" fillId="0" borderId="0" xfId="0" applyFont="1" applyFill="1" applyAlignment="1">
      <alignment horizontal="left" vertical="center"/>
    </xf>
    <xf numFmtId="0" fontId="4" fillId="0" borderId="0" xfId="0" applyFont="1" applyFill="1" applyAlignment="1" applyProtection="1">
      <alignment vertical="center"/>
    </xf>
    <xf numFmtId="188" fontId="4" fillId="0" borderId="0" xfId="0" applyNumberFormat="1" applyFont="1" applyFill="1" applyAlignment="1" applyProtection="1">
      <alignment vertical="center"/>
    </xf>
    <xf numFmtId="187" fontId="2" fillId="0" borderId="0" xfId="0" applyNumberFormat="1" applyFont="1" applyFill="1"/>
    <xf numFmtId="0" fontId="2" fillId="0" borderId="0" xfId="0" applyFont="1" applyFill="1" applyAlignment="1">
      <alignment horizontal="center"/>
    </xf>
    <xf numFmtId="0" fontId="2" fillId="2" borderId="17" xfId="0" applyFont="1" applyFill="1" applyBorder="1" applyAlignment="1" applyProtection="1">
      <alignment horizontal="center" vertical="center"/>
      <protection hidden="1"/>
    </xf>
    <xf numFmtId="178" fontId="2" fillId="9" borderId="16" xfId="3" applyNumberFormat="1" applyFont="1" applyFill="1" applyBorder="1" applyAlignment="1" applyProtection="1">
      <alignment horizontal="center" vertical="center"/>
      <protection hidden="1"/>
    </xf>
    <xf numFmtId="0" fontId="2" fillId="11" borderId="1" xfId="0" applyFont="1" applyFill="1" applyBorder="1"/>
    <xf numFmtId="0" fontId="2" fillId="11" borderId="1" xfId="0" applyFont="1" applyFill="1" applyBorder="1" applyAlignment="1">
      <alignment horizontal="center" vertical="center"/>
    </xf>
    <xf numFmtId="176" fontId="5" fillId="11" borderId="1" xfId="0" applyNumberFormat="1" applyFont="1" applyFill="1" applyBorder="1" applyAlignment="1">
      <alignment horizontal="center" vertical="center" shrinkToFit="1"/>
    </xf>
    <xf numFmtId="176" fontId="5" fillId="12" borderId="1" xfId="0" applyNumberFormat="1" applyFont="1" applyFill="1" applyBorder="1" applyAlignment="1">
      <alignment horizontal="center" vertical="center" shrinkToFit="1"/>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176" fontId="5" fillId="0" borderId="35" xfId="0" applyNumberFormat="1" applyFont="1" applyFill="1" applyBorder="1" applyAlignment="1" applyProtection="1">
      <alignment horizontal="center" vertical="center" shrinkToFit="1"/>
      <protection hidden="1"/>
    </xf>
    <xf numFmtId="176" fontId="5" fillId="0" borderId="36" xfId="0" applyNumberFormat="1" applyFont="1" applyFill="1" applyBorder="1" applyAlignment="1" applyProtection="1">
      <alignment horizontal="center" vertical="center" shrinkToFit="1"/>
      <protection hidden="1"/>
    </xf>
    <xf numFmtId="0" fontId="2" fillId="0" borderId="0" xfId="0" applyNumberFormat="1" applyFont="1" applyFill="1" applyAlignment="1"/>
    <xf numFmtId="189" fontId="2" fillId="8" borderId="23" xfId="2" applyNumberFormat="1" applyFont="1" applyFill="1" applyBorder="1" applyAlignment="1" applyProtection="1">
      <alignment horizontal="center" vertical="center"/>
      <protection locked="0"/>
    </xf>
    <xf numFmtId="189" fontId="2" fillId="8" borderId="1" xfId="2" applyNumberFormat="1" applyFont="1" applyFill="1" applyBorder="1" applyAlignment="1" applyProtection="1">
      <alignment horizontal="center" vertical="center"/>
      <protection locked="0"/>
    </xf>
    <xf numFmtId="189" fontId="2" fillId="8" borderId="24" xfId="2" applyNumberFormat="1" applyFont="1" applyFill="1" applyBorder="1" applyAlignment="1" applyProtection="1">
      <alignment horizontal="center" vertical="center"/>
      <protection locked="0"/>
    </xf>
    <xf numFmtId="189" fontId="5" fillId="0" borderId="1" xfId="0" applyNumberFormat="1" applyFont="1" applyFill="1" applyBorder="1" applyAlignment="1" applyProtection="1">
      <alignment horizontal="center" vertical="center" shrinkToFit="1"/>
      <protection hidden="1"/>
    </xf>
    <xf numFmtId="189" fontId="5" fillId="10" borderId="1" xfId="0" applyNumberFormat="1" applyFont="1" applyFill="1" applyBorder="1" applyAlignment="1" applyProtection="1">
      <alignment horizontal="center" vertical="center" shrinkToFit="1"/>
      <protection locked="0"/>
    </xf>
    <xf numFmtId="189" fontId="5" fillId="0" borderId="35" xfId="0" applyNumberFormat="1" applyFont="1" applyFill="1" applyBorder="1" applyAlignment="1" applyProtection="1">
      <alignment horizontal="center" vertical="center" shrinkToFit="1"/>
      <protection hidden="1"/>
    </xf>
    <xf numFmtId="189" fontId="5" fillId="0" borderId="36" xfId="0" applyNumberFormat="1" applyFont="1" applyFill="1" applyBorder="1" applyAlignment="1" applyProtection="1">
      <alignment horizontal="center" vertical="center" shrinkToFit="1"/>
      <protection hidden="1"/>
    </xf>
    <xf numFmtId="182" fontId="2" fillId="8" borderId="6" xfId="0" applyNumberFormat="1" applyFont="1" applyFill="1" applyBorder="1" applyAlignment="1">
      <alignment shrinkToFit="1"/>
    </xf>
    <xf numFmtId="178" fontId="2" fillId="8" borderId="9" xfId="0" applyNumberFormat="1" applyFont="1" applyFill="1" applyBorder="1" applyAlignment="1">
      <alignment horizontal="center" vertical="center"/>
    </xf>
    <xf numFmtId="182" fontId="2" fillId="8" borderId="6" xfId="0" applyNumberFormat="1" applyFont="1" applyFill="1" applyBorder="1" applyAlignment="1">
      <alignment horizontal="center" vertical="center" shrinkToFit="1"/>
    </xf>
    <xf numFmtId="176" fontId="2" fillId="8" borderId="6" xfId="0" applyNumberFormat="1" applyFont="1" applyFill="1" applyBorder="1" applyAlignment="1">
      <alignment horizontal="center" vertical="center" shrinkToFit="1"/>
    </xf>
    <xf numFmtId="0" fontId="2" fillId="0" borderId="0" xfId="0" applyFont="1" applyFill="1" applyAlignment="1">
      <alignment horizontal="right" vertical="center"/>
    </xf>
    <xf numFmtId="178" fontId="2" fillId="0" borderId="0" xfId="3" applyNumberFormat="1" applyFont="1" applyFill="1" applyAlignment="1">
      <alignment horizontal="center"/>
    </xf>
    <xf numFmtId="176" fontId="2" fillId="0" borderId="0" xfId="0" applyNumberFormat="1" applyFont="1" applyFill="1"/>
    <xf numFmtId="178" fontId="2" fillId="8" borderId="9" xfId="3" applyNumberFormat="1" applyFont="1" applyFill="1" applyBorder="1" applyAlignment="1">
      <alignment horizontal="center" vertical="center"/>
    </xf>
    <xf numFmtId="190" fontId="2" fillId="0" borderId="6" xfId="0" applyNumberFormat="1" applyFont="1" applyBorder="1" applyAlignment="1">
      <alignment shrinkToFit="1"/>
    </xf>
    <xf numFmtId="0" fontId="23" fillId="0" borderId="0" xfId="0" applyFont="1" applyFill="1" applyAlignment="1">
      <alignment horizontal="right"/>
    </xf>
    <xf numFmtId="182" fontId="23" fillId="0" borderId="42" xfId="0" applyNumberFormat="1" applyFont="1" applyFill="1" applyBorder="1" applyAlignment="1">
      <alignment shrinkToFit="1"/>
    </xf>
    <xf numFmtId="178" fontId="23" fillId="0" borderId="0" xfId="3" applyNumberFormat="1" applyFont="1" applyFill="1" applyAlignment="1">
      <alignment horizontal="center"/>
    </xf>
    <xf numFmtId="0" fontId="23" fillId="0" borderId="0" xfId="0" applyFont="1" applyAlignment="1">
      <alignment horizontal="right"/>
    </xf>
    <xf numFmtId="0" fontId="23" fillId="0" borderId="0" xfId="0" applyFont="1"/>
    <xf numFmtId="178" fontId="23" fillId="0" borderId="0" xfId="3" applyNumberFormat="1" applyFont="1" applyAlignment="1"/>
    <xf numFmtId="191" fontId="2" fillId="0" borderId="9" xfId="0" applyNumberFormat="1" applyFont="1" applyBorder="1"/>
    <xf numFmtId="0" fontId="2" fillId="0" borderId="0" xfId="0" applyFont="1"/>
    <xf numFmtId="178" fontId="2" fillId="0" borderId="43" xfId="0" applyNumberFormat="1" applyFont="1" applyFill="1" applyBorder="1"/>
    <xf numFmtId="182" fontId="2" fillId="0" borderId="6" xfId="0" applyNumberFormat="1" applyFont="1" applyFill="1" applyBorder="1" applyAlignment="1">
      <alignment horizontal="center" vertical="center" shrinkToFit="1"/>
    </xf>
    <xf numFmtId="191" fontId="23" fillId="0" borderId="0" xfId="3" applyNumberFormat="1" applyFont="1" applyAlignment="1"/>
    <xf numFmtId="191" fontId="2" fillId="0" borderId="43" xfId="0" applyNumberFormat="1" applyFont="1" applyFill="1" applyBorder="1" applyAlignment="1">
      <alignment horizontal="center" vertical="center"/>
    </xf>
    <xf numFmtId="176" fontId="2" fillId="0" borderId="6" xfId="0" applyNumberFormat="1" applyFont="1" applyFill="1" applyBorder="1" applyAlignment="1">
      <alignment horizontal="center" vertical="center" shrinkToFit="1"/>
    </xf>
    <xf numFmtId="178" fontId="2" fillId="0" borderId="43" xfId="0" applyNumberFormat="1" applyFont="1" applyFill="1" applyBorder="1" applyAlignment="1">
      <alignment horizontal="center" vertical="center"/>
    </xf>
    <xf numFmtId="176" fontId="5" fillId="0" borderId="46" xfId="0" applyNumberFormat="1" applyFont="1" applyFill="1" applyBorder="1" applyAlignment="1" applyProtection="1">
      <alignment horizontal="center" vertical="center" shrinkToFit="1"/>
      <protection hidden="1"/>
    </xf>
    <xf numFmtId="176" fontId="5" fillId="0" borderId="16" xfId="0" applyNumberFormat="1" applyFont="1" applyFill="1" applyBorder="1" applyAlignment="1" applyProtection="1">
      <alignment horizontal="center" vertical="center" shrinkToFit="1"/>
      <protection hidden="1"/>
    </xf>
    <xf numFmtId="176" fontId="5" fillId="0" borderId="47" xfId="0" applyNumberFormat="1" applyFont="1" applyFill="1" applyBorder="1" applyAlignment="1" applyProtection="1">
      <alignment horizontal="center" vertical="center" shrinkToFit="1"/>
      <protection hidden="1"/>
    </xf>
    <xf numFmtId="178" fontId="7" fillId="3" borderId="0" xfId="3" applyNumberFormat="1" applyFont="1" applyFill="1" applyAlignment="1">
      <alignment horizontal="center"/>
    </xf>
    <xf numFmtId="191" fontId="7" fillId="3" borderId="0" xfId="3" applyNumberFormat="1" applyFont="1" applyFill="1" applyAlignment="1">
      <alignment horizontal="center"/>
    </xf>
    <xf numFmtId="192" fontId="2" fillId="0" borderId="0" xfId="0" applyNumberFormat="1" applyFont="1"/>
    <xf numFmtId="193" fontId="2" fillId="0" borderId="0" xfId="0" applyNumberFormat="1" applyFont="1"/>
    <xf numFmtId="194" fontId="2" fillId="0" borderId="0" xfId="0" applyNumberFormat="1" applyFont="1"/>
    <xf numFmtId="0" fontId="2" fillId="2" borderId="1" xfId="0" applyFont="1" applyFill="1" applyBorder="1" applyAlignment="1">
      <alignment horizontal="center" vertical="center"/>
    </xf>
    <xf numFmtId="0" fontId="16" fillId="0" borderId="0" xfId="0" applyFont="1" applyFill="1" applyAlignment="1" applyProtection="1">
      <alignment vertical="center"/>
      <protection hidden="1"/>
    </xf>
    <xf numFmtId="0" fontId="2" fillId="0" borderId="0" xfId="0" applyFont="1" applyFill="1" applyProtection="1">
      <protection hidden="1"/>
    </xf>
    <xf numFmtId="0" fontId="13" fillId="0" borderId="0" xfId="0" applyFont="1" applyFill="1" applyProtection="1">
      <protection hidden="1"/>
    </xf>
    <xf numFmtId="0" fontId="7" fillId="0" borderId="0" xfId="0" applyFont="1" applyFill="1" applyProtection="1">
      <protection hidden="1"/>
    </xf>
    <xf numFmtId="0" fontId="14" fillId="0" borderId="0" xfId="0" applyFont="1" applyFill="1" applyProtection="1">
      <protection hidden="1"/>
    </xf>
    <xf numFmtId="0" fontId="2" fillId="0" borderId="0" xfId="0" applyFont="1"/>
    <xf numFmtId="0" fontId="2" fillId="0" borderId="0" xfId="0" applyFont="1"/>
    <xf numFmtId="0" fontId="4" fillId="0" borderId="0" xfId="0" applyFont="1" applyFill="1" applyAlignment="1">
      <alignment horizontal="center" vertical="center"/>
    </xf>
    <xf numFmtId="0" fontId="4" fillId="5" borderId="10" xfId="0" applyFont="1" applyFill="1" applyBorder="1" applyAlignment="1" applyProtection="1">
      <alignment horizontal="right" vertical="center"/>
      <protection locked="0"/>
    </xf>
    <xf numFmtId="0" fontId="2" fillId="2" borderId="1"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 xfId="0" applyFont="1" applyFill="1" applyBorder="1" applyAlignment="1">
      <alignment horizontal="center" vertical="center"/>
    </xf>
    <xf numFmtId="183" fontId="8" fillId="8" borderId="18" xfId="0" quotePrefix="1" applyNumberFormat="1" applyFont="1" applyFill="1" applyBorder="1" applyAlignment="1" applyProtection="1">
      <alignment horizontal="center" vertical="center"/>
      <protection locked="0" hidden="1"/>
    </xf>
    <xf numFmtId="183" fontId="8" fillId="8" borderId="19" xfId="0" applyNumberFormat="1" applyFont="1" applyFill="1" applyBorder="1" applyAlignment="1" applyProtection="1">
      <alignment horizontal="center" vertical="center"/>
      <protection locked="0" hidden="1"/>
    </xf>
    <xf numFmtId="183" fontId="8" fillId="8" borderId="20" xfId="0" applyNumberFormat="1" applyFont="1" applyFill="1" applyBorder="1" applyAlignment="1" applyProtection="1">
      <alignment horizontal="center" vertical="center"/>
      <protection locked="0" hidden="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83" fontId="8" fillId="8" borderId="21" xfId="0" quotePrefix="1" applyNumberFormat="1" applyFont="1" applyFill="1" applyBorder="1" applyAlignment="1" applyProtection="1">
      <alignment horizontal="center" vertical="center"/>
      <protection locked="0" hidden="1"/>
    </xf>
    <xf numFmtId="183" fontId="8" fillId="8" borderId="4" xfId="0" applyNumberFormat="1" applyFont="1" applyFill="1" applyBorder="1" applyAlignment="1" applyProtection="1">
      <alignment horizontal="center" vertical="center"/>
      <protection locked="0" hidden="1"/>
    </xf>
    <xf numFmtId="183" fontId="8" fillId="8" borderId="22" xfId="0" applyNumberFormat="1" applyFont="1" applyFill="1" applyBorder="1" applyAlignment="1" applyProtection="1">
      <alignment horizontal="center" vertical="center"/>
      <protection locked="0" hidden="1"/>
    </xf>
    <xf numFmtId="189" fontId="8" fillId="8" borderId="21" xfId="0" quotePrefix="1" applyNumberFormat="1" applyFont="1" applyFill="1" applyBorder="1" applyAlignment="1" applyProtection="1">
      <alignment horizontal="center" vertical="center"/>
      <protection locked="0" hidden="1"/>
    </xf>
    <xf numFmtId="189" fontId="8" fillId="8" borderId="4" xfId="0" applyNumberFormat="1" applyFont="1" applyFill="1" applyBorder="1" applyAlignment="1" applyProtection="1">
      <alignment horizontal="center" vertical="center"/>
      <protection locked="0" hidden="1"/>
    </xf>
    <xf numFmtId="189" fontId="8" fillId="8" borderId="22" xfId="0" applyNumberFormat="1" applyFont="1" applyFill="1" applyBorder="1" applyAlignment="1" applyProtection="1">
      <alignment horizontal="center" vertical="center"/>
      <protection locked="0" hidden="1"/>
    </xf>
    <xf numFmtId="189" fontId="8" fillId="8" borderId="31" xfId="0" quotePrefix="1" applyNumberFormat="1" applyFont="1" applyFill="1" applyBorder="1" applyAlignment="1" applyProtection="1">
      <alignment horizontal="center" vertical="center"/>
      <protection locked="0" hidden="1"/>
    </xf>
    <xf numFmtId="189" fontId="8" fillId="8" borderId="12" xfId="0" applyNumberFormat="1" applyFont="1" applyFill="1" applyBorder="1" applyAlignment="1" applyProtection="1">
      <alignment horizontal="center" vertical="center"/>
      <protection locked="0" hidden="1"/>
    </xf>
    <xf numFmtId="189" fontId="8" fillId="8" borderId="32" xfId="0" applyNumberFormat="1" applyFont="1" applyFill="1" applyBorder="1" applyAlignment="1" applyProtection="1">
      <alignment horizontal="center" vertical="center"/>
      <protection locked="0" hidden="1"/>
    </xf>
    <xf numFmtId="0" fontId="2" fillId="2" borderId="4" xfId="0" applyFont="1" applyFill="1" applyBorder="1" applyAlignment="1">
      <alignment horizontal="center" vertical="center"/>
    </xf>
    <xf numFmtId="183" fontId="8" fillId="0" borderId="33" xfId="0" quotePrefix="1" applyNumberFormat="1" applyFont="1" applyFill="1" applyBorder="1" applyAlignment="1" applyProtection="1">
      <alignment horizontal="center" vertical="center"/>
      <protection hidden="1"/>
    </xf>
    <xf numFmtId="183" fontId="8" fillId="0" borderId="19" xfId="0" applyNumberFormat="1" applyFont="1" applyFill="1" applyBorder="1" applyAlignment="1" applyProtection="1">
      <alignment horizontal="center" vertical="center"/>
      <protection hidden="1"/>
    </xf>
    <xf numFmtId="183" fontId="8" fillId="0" borderId="34" xfId="0" applyNumberFormat="1" applyFont="1" applyFill="1" applyBorder="1" applyAlignment="1" applyProtection="1">
      <alignment horizontal="center" vertical="center"/>
      <protection hidden="1"/>
    </xf>
    <xf numFmtId="176" fontId="5" fillId="0" borderId="37" xfId="0" applyNumberFormat="1" applyFont="1" applyFill="1" applyBorder="1" applyAlignment="1" applyProtection="1">
      <alignment horizontal="center" vertical="center" shrinkToFit="1"/>
      <protection hidden="1"/>
    </xf>
    <xf numFmtId="176" fontId="5" fillId="0" borderId="4" xfId="0" applyNumberFormat="1" applyFont="1" applyFill="1" applyBorder="1" applyAlignment="1" applyProtection="1">
      <alignment horizontal="center" vertical="center" shrinkToFit="1"/>
      <protection hidden="1"/>
    </xf>
    <xf numFmtId="176" fontId="5" fillId="0" borderId="38" xfId="0" applyNumberFormat="1" applyFont="1" applyFill="1" applyBorder="1" applyAlignment="1" applyProtection="1">
      <alignment horizontal="center" vertical="center" shrinkToFit="1"/>
      <protection hidden="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xf>
    <xf numFmtId="189" fontId="2" fillId="9" borderId="2" xfId="2" applyNumberFormat="1" applyFont="1" applyFill="1" applyBorder="1" applyAlignment="1" applyProtection="1">
      <alignment horizontal="center" vertical="center"/>
      <protection locked="0"/>
    </xf>
    <xf numFmtId="189" fontId="2" fillId="9" borderId="4" xfId="2" applyNumberFormat="1" applyFont="1" applyFill="1" applyBorder="1" applyAlignment="1" applyProtection="1">
      <alignment horizontal="center" vertical="center"/>
      <protection locked="0"/>
    </xf>
    <xf numFmtId="189" fontId="2" fillId="9" borderId="3" xfId="2" applyNumberFormat="1" applyFont="1" applyFill="1" applyBorder="1" applyAlignment="1" applyProtection="1">
      <alignment horizontal="center" vertical="center"/>
      <protection locked="0"/>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176" fontId="2" fillId="0" borderId="2" xfId="0" applyNumberFormat="1" applyFont="1" applyFill="1" applyBorder="1" applyAlignment="1" applyProtection="1">
      <alignment horizontal="center" vertical="center"/>
      <protection hidden="1"/>
    </xf>
    <xf numFmtId="176" fontId="2" fillId="0" borderId="4" xfId="0" applyNumberFormat="1" applyFont="1" applyFill="1" applyBorder="1" applyAlignment="1" applyProtection="1">
      <alignment horizontal="center" vertical="center"/>
      <protection hidden="1"/>
    </xf>
    <xf numFmtId="176" fontId="2" fillId="0" borderId="3" xfId="0" applyNumberFormat="1" applyFont="1" applyFill="1" applyBorder="1" applyAlignment="1" applyProtection="1">
      <alignment horizontal="center" vertical="center"/>
      <protection hidden="1"/>
    </xf>
    <xf numFmtId="176" fontId="5" fillId="0" borderId="39" xfId="0" applyNumberFormat="1" applyFont="1" applyFill="1" applyBorder="1" applyAlignment="1" applyProtection="1">
      <alignment horizontal="center" vertical="center" shrinkToFit="1"/>
      <protection hidden="1"/>
    </xf>
    <xf numFmtId="176" fontId="5" fillId="0" borderId="40" xfId="0" applyNumberFormat="1" applyFont="1" applyFill="1" applyBorder="1" applyAlignment="1" applyProtection="1">
      <alignment horizontal="center" vertical="center" shrinkToFit="1"/>
      <protection hidden="1"/>
    </xf>
    <xf numFmtId="176" fontId="5" fillId="0" borderId="41" xfId="0" applyNumberFormat="1" applyFont="1" applyFill="1" applyBorder="1" applyAlignment="1" applyProtection="1">
      <alignment horizontal="center" vertical="center" shrinkToFit="1"/>
      <protection hidden="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176" fontId="5" fillId="0" borderId="14" xfId="0" applyNumberFormat="1" applyFont="1" applyFill="1" applyBorder="1" applyAlignment="1" applyProtection="1">
      <alignment horizontal="center" vertical="center" shrinkToFit="1"/>
      <protection hidden="1"/>
    </xf>
    <xf numFmtId="176" fontId="5" fillId="0" borderId="10" xfId="0" applyNumberFormat="1" applyFont="1" applyFill="1" applyBorder="1" applyAlignment="1" applyProtection="1">
      <alignment horizontal="center" vertical="center" shrinkToFit="1"/>
      <protection hidden="1"/>
    </xf>
    <xf numFmtId="176" fontId="5" fillId="0" borderId="15" xfId="0" applyNumberFormat="1" applyFont="1" applyFill="1" applyBorder="1" applyAlignment="1" applyProtection="1">
      <alignment horizontal="center" vertical="center" shrinkToFit="1"/>
      <protection hidden="1"/>
    </xf>
    <xf numFmtId="176" fontId="5" fillId="0" borderId="2" xfId="0" applyNumberFormat="1" applyFont="1" applyFill="1" applyBorder="1" applyAlignment="1" applyProtection="1">
      <alignment horizontal="center" vertical="center" shrinkToFit="1"/>
      <protection hidden="1"/>
    </xf>
    <xf numFmtId="176" fontId="5" fillId="0" borderId="3" xfId="0" applyNumberFormat="1" applyFont="1" applyFill="1" applyBorder="1" applyAlignment="1" applyProtection="1">
      <alignment horizontal="center" vertical="center" shrinkToFit="1"/>
      <protection hidden="1"/>
    </xf>
    <xf numFmtId="0" fontId="4" fillId="0" borderId="10" xfId="0" applyFont="1" applyFill="1" applyBorder="1" applyAlignment="1" applyProtection="1">
      <alignment horizontal="right" vertical="center"/>
      <protection hidden="1"/>
    </xf>
    <xf numFmtId="183" fontId="2" fillId="8" borderId="18" xfId="0" applyNumberFormat="1" applyFont="1" applyFill="1" applyBorder="1" applyAlignment="1" applyProtection="1">
      <alignment horizontal="center" vertical="center"/>
      <protection locked="0"/>
    </xf>
    <xf numFmtId="183" fontId="2" fillId="8" borderId="19" xfId="0" applyNumberFormat="1" applyFont="1" applyFill="1" applyBorder="1" applyAlignment="1" applyProtection="1">
      <alignment horizontal="center" vertical="center"/>
      <protection locked="0"/>
    </xf>
    <xf numFmtId="183" fontId="2" fillId="8" borderId="20" xfId="0" applyNumberFormat="1" applyFont="1" applyFill="1" applyBorder="1" applyAlignment="1" applyProtection="1">
      <alignment horizontal="center" vertical="center"/>
      <protection locked="0"/>
    </xf>
    <xf numFmtId="183" fontId="2" fillId="8" borderId="21" xfId="0" applyNumberFormat="1" applyFont="1" applyFill="1" applyBorder="1" applyAlignment="1" applyProtection="1">
      <alignment horizontal="center" vertical="center"/>
      <protection locked="0"/>
    </xf>
    <xf numFmtId="183" fontId="2" fillId="8" borderId="4" xfId="0" applyNumberFormat="1" applyFont="1" applyFill="1" applyBorder="1" applyAlignment="1" applyProtection="1">
      <alignment horizontal="center" vertical="center"/>
      <protection locked="0"/>
    </xf>
    <xf numFmtId="183" fontId="2" fillId="8" borderId="22" xfId="0" applyNumberFormat="1" applyFont="1" applyFill="1" applyBorder="1" applyAlignment="1" applyProtection="1">
      <alignment horizontal="center" vertical="center"/>
      <protection locked="0"/>
    </xf>
    <xf numFmtId="189" fontId="2" fillId="8" borderId="21" xfId="2" applyNumberFormat="1" applyFont="1" applyFill="1" applyBorder="1" applyAlignment="1" applyProtection="1">
      <alignment horizontal="center" vertical="center"/>
      <protection locked="0"/>
    </xf>
    <xf numFmtId="189" fontId="2" fillId="8" borderId="4" xfId="2" applyNumberFormat="1" applyFont="1" applyFill="1" applyBorder="1" applyAlignment="1" applyProtection="1">
      <alignment horizontal="center" vertical="center"/>
      <protection locked="0"/>
    </xf>
    <xf numFmtId="189" fontId="2" fillId="8" borderId="22" xfId="2" applyNumberFormat="1" applyFont="1" applyFill="1" applyBorder="1" applyAlignment="1" applyProtection="1">
      <alignment horizontal="center" vertical="center"/>
      <protection locked="0"/>
    </xf>
    <xf numFmtId="0" fontId="8" fillId="2" borderId="2" xfId="0" applyFont="1" applyFill="1" applyBorder="1" applyAlignment="1">
      <alignment horizontal="center" vertical="center"/>
    </xf>
    <xf numFmtId="178" fontId="2" fillId="0" borderId="2" xfId="0" applyNumberFormat="1" applyFont="1" applyFill="1" applyBorder="1" applyAlignment="1" applyProtection="1">
      <alignment horizontal="center" vertical="center"/>
      <protection hidden="1"/>
    </xf>
    <xf numFmtId="178" fontId="2" fillId="0" borderId="4" xfId="0" applyNumberFormat="1" applyFont="1" applyFill="1" applyBorder="1" applyAlignment="1" applyProtection="1">
      <alignment horizontal="center" vertical="center"/>
      <protection hidden="1"/>
    </xf>
    <xf numFmtId="178" fontId="2" fillId="0" borderId="3" xfId="0" applyNumberFormat="1" applyFont="1" applyFill="1" applyBorder="1" applyAlignment="1" applyProtection="1">
      <alignment horizontal="center" vertical="center"/>
      <protection hidden="1"/>
    </xf>
    <xf numFmtId="178" fontId="2" fillId="8" borderId="25" xfId="3" applyNumberFormat="1" applyFont="1" applyFill="1" applyBorder="1" applyAlignment="1" applyProtection="1">
      <alignment horizontal="center" vertical="center"/>
      <protection locked="0" hidden="1"/>
    </xf>
    <xf numFmtId="178" fontId="2" fillId="8" borderId="26" xfId="3" applyNumberFormat="1" applyFont="1" applyFill="1" applyBorder="1" applyAlignment="1" applyProtection="1">
      <alignment horizontal="center" vertical="center"/>
      <protection locked="0" hidden="1"/>
    </xf>
    <xf numFmtId="178" fontId="2" fillId="8" borderId="27" xfId="3" applyNumberFormat="1" applyFont="1" applyFill="1" applyBorder="1" applyAlignment="1" applyProtection="1">
      <alignment horizontal="center" vertical="center"/>
      <protection locked="0" hidden="1"/>
    </xf>
    <xf numFmtId="189" fontId="2" fillId="8" borderId="25" xfId="2" applyNumberFormat="1" applyFont="1" applyFill="1" applyBorder="1" applyAlignment="1" applyProtection="1">
      <alignment horizontal="center" vertical="center"/>
      <protection locked="0"/>
    </xf>
    <xf numFmtId="189" fontId="2" fillId="8" borderId="26" xfId="2" applyNumberFormat="1" applyFont="1" applyFill="1" applyBorder="1" applyAlignment="1" applyProtection="1">
      <alignment horizontal="center" vertical="center"/>
      <protection locked="0"/>
    </xf>
    <xf numFmtId="189" fontId="2" fillId="8" borderId="27" xfId="2" applyNumberFormat="1" applyFont="1" applyFill="1" applyBorder="1" applyAlignment="1" applyProtection="1">
      <alignment horizontal="center" vertical="center"/>
      <protection locked="0"/>
    </xf>
    <xf numFmtId="189" fontId="2" fillId="9" borderId="14" xfId="2" applyNumberFormat="1" applyFont="1" applyFill="1" applyBorder="1" applyAlignment="1" applyProtection="1">
      <alignment horizontal="center" vertical="center"/>
      <protection hidden="1"/>
    </xf>
    <xf numFmtId="189" fontId="2" fillId="9" borderId="10" xfId="2" applyNumberFormat="1" applyFont="1" applyFill="1" applyBorder="1" applyAlignment="1" applyProtection="1">
      <alignment horizontal="center" vertical="center"/>
      <protection hidden="1"/>
    </xf>
    <xf numFmtId="189" fontId="2" fillId="9" borderId="15" xfId="2" applyNumberFormat="1" applyFont="1" applyFill="1" applyBorder="1" applyAlignment="1" applyProtection="1">
      <alignment horizontal="center" vertical="center"/>
      <protection hidden="1"/>
    </xf>
    <xf numFmtId="189" fontId="2" fillId="8" borderId="44" xfId="2" applyNumberFormat="1" applyFont="1" applyFill="1" applyBorder="1" applyAlignment="1" applyProtection="1">
      <alignment horizontal="center" vertical="center"/>
      <protection locked="0"/>
    </xf>
    <xf numFmtId="189" fontId="2" fillId="8" borderId="19" xfId="2" applyNumberFormat="1" applyFont="1" applyFill="1" applyBorder="1" applyAlignment="1" applyProtection="1">
      <alignment horizontal="center" vertical="center"/>
      <protection locked="0"/>
    </xf>
    <xf numFmtId="189" fontId="2" fillId="8" borderId="45" xfId="2" applyNumberFormat="1" applyFont="1" applyFill="1" applyBorder="1" applyAlignment="1" applyProtection="1">
      <alignment horizontal="center" vertical="center"/>
      <protection locked="0"/>
    </xf>
    <xf numFmtId="189" fontId="2" fillId="0" borderId="2" xfId="0" applyNumberFormat="1" applyFont="1" applyFill="1" applyBorder="1" applyAlignment="1" applyProtection="1">
      <alignment horizontal="center" vertical="center"/>
      <protection hidden="1"/>
    </xf>
    <xf numFmtId="189" fontId="2" fillId="0" borderId="4" xfId="0" applyNumberFormat="1" applyFont="1" applyFill="1" applyBorder="1" applyAlignment="1" applyProtection="1">
      <alignment horizontal="center" vertical="center"/>
      <protection hidden="1"/>
    </xf>
    <xf numFmtId="189" fontId="2" fillId="0" borderId="3" xfId="0" applyNumberFormat="1" applyFont="1" applyFill="1" applyBorder="1" applyAlignment="1" applyProtection="1">
      <alignment horizontal="center" vertical="center"/>
      <protection hidden="1"/>
    </xf>
    <xf numFmtId="189" fontId="2" fillId="0" borderId="2" xfId="0" applyNumberFormat="1" applyFont="1" applyBorder="1" applyAlignment="1" applyProtection="1">
      <alignment horizontal="center" vertical="center"/>
      <protection hidden="1"/>
    </xf>
    <xf numFmtId="189" fontId="2" fillId="0" borderId="4" xfId="0" applyNumberFormat="1" applyFont="1" applyBorder="1" applyAlignment="1" applyProtection="1">
      <alignment horizontal="center" vertical="center"/>
      <protection hidden="1"/>
    </xf>
    <xf numFmtId="189" fontId="2" fillId="0" borderId="3" xfId="0" applyNumberFormat="1" applyFont="1" applyBorder="1" applyAlignment="1" applyProtection="1">
      <alignment horizontal="center" vertical="center"/>
      <protection hidden="1"/>
    </xf>
    <xf numFmtId="189" fontId="5" fillId="0" borderId="37" xfId="0" applyNumberFormat="1" applyFont="1" applyFill="1" applyBorder="1" applyAlignment="1" applyProtection="1">
      <alignment horizontal="center" vertical="center" shrinkToFit="1"/>
      <protection hidden="1"/>
    </xf>
    <xf numFmtId="189" fontId="5" fillId="0" borderId="4" xfId="0" applyNumberFormat="1" applyFont="1" applyFill="1" applyBorder="1" applyAlignment="1" applyProtection="1">
      <alignment horizontal="center" vertical="center" shrinkToFit="1"/>
      <protection hidden="1"/>
    </xf>
    <xf numFmtId="189" fontId="5" fillId="0" borderId="38" xfId="0" applyNumberFormat="1" applyFont="1" applyFill="1" applyBorder="1" applyAlignment="1" applyProtection="1">
      <alignment horizontal="center" vertical="center" shrinkToFit="1"/>
      <protection hidden="1"/>
    </xf>
    <xf numFmtId="189" fontId="5" fillId="0" borderId="39" xfId="0" applyNumberFormat="1" applyFont="1" applyFill="1" applyBorder="1" applyAlignment="1" applyProtection="1">
      <alignment horizontal="center" vertical="center" shrinkToFit="1"/>
      <protection hidden="1"/>
    </xf>
    <xf numFmtId="189" fontId="5" fillId="0" borderId="40" xfId="0" applyNumberFormat="1" applyFont="1" applyFill="1" applyBorder="1" applyAlignment="1" applyProtection="1">
      <alignment horizontal="center" vertical="center" shrinkToFit="1"/>
      <protection hidden="1"/>
    </xf>
    <xf numFmtId="189" fontId="5" fillId="0" borderId="41" xfId="0" applyNumberFormat="1" applyFont="1" applyFill="1" applyBorder="1" applyAlignment="1" applyProtection="1">
      <alignment horizontal="center" vertical="center" shrinkToFit="1"/>
      <protection hidden="1"/>
    </xf>
    <xf numFmtId="189" fontId="5" fillId="0" borderId="14" xfId="0" applyNumberFormat="1" applyFont="1" applyFill="1" applyBorder="1" applyAlignment="1" applyProtection="1">
      <alignment horizontal="center" vertical="center" shrinkToFit="1"/>
      <protection hidden="1"/>
    </xf>
    <xf numFmtId="189" fontId="5" fillId="0" borderId="10" xfId="0" applyNumberFormat="1" applyFont="1" applyFill="1" applyBorder="1" applyAlignment="1" applyProtection="1">
      <alignment horizontal="center" vertical="center" shrinkToFit="1"/>
      <protection hidden="1"/>
    </xf>
    <xf numFmtId="189" fontId="5" fillId="0" borderId="15" xfId="0" applyNumberFormat="1" applyFont="1" applyFill="1" applyBorder="1" applyAlignment="1" applyProtection="1">
      <alignment horizontal="center" vertical="center" shrinkToFit="1"/>
      <protection hidden="1"/>
    </xf>
    <xf numFmtId="189" fontId="2" fillId="9" borderId="2" xfId="2" applyNumberFormat="1" applyFont="1" applyFill="1" applyBorder="1" applyAlignment="1" applyProtection="1">
      <alignment horizontal="center" vertical="center"/>
      <protection hidden="1"/>
    </xf>
    <xf numFmtId="189" fontId="2" fillId="9" borderId="4" xfId="2" applyNumberFormat="1" applyFont="1" applyFill="1" applyBorder="1" applyAlignment="1" applyProtection="1">
      <alignment horizontal="center" vertical="center"/>
      <protection hidden="1"/>
    </xf>
    <xf numFmtId="189" fontId="2" fillId="9" borderId="3" xfId="2" applyNumberFormat="1" applyFont="1" applyFill="1" applyBorder="1" applyAlignment="1" applyProtection="1">
      <alignment horizontal="center" vertical="center"/>
      <protection hidden="1"/>
    </xf>
    <xf numFmtId="189" fontId="5" fillId="0" borderId="2" xfId="0" applyNumberFormat="1" applyFont="1" applyFill="1" applyBorder="1" applyAlignment="1" applyProtection="1">
      <alignment horizontal="center" vertical="center" shrinkToFit="1"/>
      <protection hidden="1"/>
    </xf>
    <xf numFmtId="189" fontId="5" fillId="0" borderId="3" xfId="0" applyNumberFormat="1" applyFont="1" applyFill="1" applyBorder="1" applyAlignment="1" applyProtection="1">
      <alignment horizontal="center" vertical="center" shrinkToFit="1"/>
      <protection hidden="1"/>
    </xf>
    <xf numFmtId="0" fontId="2" fillId="0" borderId="0" xfId="0" applyFont="1"/>
    <xf numFmtId="183" fontId="2" fillId="8" borderId="21" xfId="0" applyNumberFormat="1" applyFont="1" applyFill="1" applyBorder="1" applyAlignment="1" applyProtection="1">
      <alignment horizontal="center" vertical="center"/>
      <protection locked="0" hidden="1"/>
    </xf>
    <xf numFmtId="183" fontId="2" fillId="8" borderId="4" xfId="0" applyNumberFormat="1" applyFont="1" applyFill="1" applyBorder="1" applyAlignment="1" applyProtection="1">
      <alignment horizontal="center" vertical="center"/>
      <protection locked="0" hidden="1"/>
    </xf>
    <xf numFmtId="183" fontId="2" fillId="8" borderId="22" xfId="0" applyNumberFormat="1" applyFont="1" applyFill="1" applyBorder="1" applyAlignment="1" applyProtection="1">
      <alignment horizontal="center" vertical="center"/>
      <protection locked="0" hidden="1"/>
    </xf>
    <xf numFmtId="189" fontId="8" fillId="8" borderId="44" xfId="2" applyNumberFormat="1" applyFont="1" applyFill="1" applyBorder="1" applyAlignment="1" applyProtection="1">
      <alignment horizontal="center" vertical="center"/>
      <protection locked="0"/>
    </xf>
    <xf numFmtId="189" fontId="8" fillId="8" borderId="19" xfId="2" applyNumberFormat="1" applyFont="1" applyFill="1" applyBorder="1" applyAlignment="1" applyProtection="1">
      <alignment horizontal="center" vertical="center"/>
      <protection locked="0"/>
    </xf>
    <xf numFmtId="189" fontId="8" fillId="8" borderId="45" xfId="2" applyNumberFormat="1" applyFont="1" applyFill="1" applyBorder="1" applyAlignment="1" applyProtection="1">
      <alignment horizontal="center" vertical="center"/>
      <protection locked="0"/>
    </xf>
    <xf numFmtId="183" fontId="2" fillId="8" borderId="18" xfId="0" applyNumberFormat="1" applyFont="1" applyFill="1" applyBorder="1" applyAlignment="1" applyProtection="1">
      <alignment horizontal="center" vertical="center"/>
      <protection locked="0" hidden="1"/>
    </xf>
    <xf numFmtId="183" fontId="2" fillId="8" borderId="19" xfId="0" applyNumberFormat="1" applyFont="1" applyFill="1" applyBorder="1" applyAlignment="1" applyProtection="1">
      <alignment horizontal="center" vertical="center"/>
      <protection locked="0" hidden="1"/>
    </xf>
    <xf numFmtId="183" fontId="2" fillId="8" borderId="20" xfId="0" applyNumberFormat="1" applyFont="1" applyFill="1" applyBorder="1" applyAlignment="1" applyProtection="1">
      <alignment horizontal="center" vertical="center"/>
      <protection locked="0" hidden="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2" fillId="2" borderId="3" xfId="0" applyFont="1" applyFill="1" applyBorder="1" applyAlignment="1">
      <alignment horizontal="center" vertical="center"/>
    </xf>
    <xf numFmtId="183" fontId="8" fillId="12" borderId="2" xfId="0" quotePrefix="1" applyNumberFormat="1" applyFont="1" applyFill="1" applyBorder="1" applyAlignment="1" applyProtection="1">
      <alignment horizontal="center" vertical="center"/>
      <protection locked="0"/>
    </xf>
    <xf numFmtId="183" fontId="8" fillId="12" borderId="4" xfId="0" applyNumberFormat="1" applyFont="1" applyFill="1" applyBorder="1" applyAlignment="1" applyProtection="1">
      <alignment horizontal="center" vertical="center"/>
      <protection locked="0"/>
    </xf>
    <xf numFmtId="183" fontId="8" fillId="12" borderId="3" xfId="0" applyNumberFormat="1" applyFont="1" applyFill="1" applyBorder="1" applyAlignment="1" applyProtection="1">
      <alignment horizontal="center" vertical="center"/>
      <protection locked="0"/>
    </xf>
    <xf numFmtId="0" fontId="2" fillId="11" borderId="1" xfId="0" applyFont="1" applyFill="1" applyBorder="1" applyAlignment="1">
      <alignment horizontal="center" vertical="center"/>
    </xf>
    <xf numFmtId="183" fontId="8" fillId="11" borderId="2" xfId="0" quotePrefix="1" applyNumberFormat="1" applyFont="1" applyFill="1" applyBorder="1" applyAlignment="1" applyProtection="1">
      <alignment horizontal="center" vertical="center"/>
      <protection locked="0"/>
    </xf>
    <xf numFmtId="183" fontId="8" fillId="11" borderId="4" xfId="0" applyNumberFormat="1" applyFont="1" applyFill="1" applyBorder="1" applyAlignment="1" applyProtection="1">
      <alignment horizontal="center" vertical="center"/>
      <protection locked="0"/>
    </xf>
    <xf numFmtId="183" fontId="8" fillId="11" borderId="3" xfId="0" applyNumberFormat="1" applyFont="1" applyFill="1" applyBorder="1" applyAlignment="1" applyProtection="1">
      <alignment horizontal="center" vertical="center"/>
      <protection locked="0"/>
    </xf>
    <xf numFmtId="0" fontId="2" fillId="11" borderId="1" xfId="0" applyFont="1" applyFill="1" applyBorder="1" applyAlignment="1">
      <alignment horizontal="center" vertical="center" wrapText="1"/>
    </xf>
    <xf numFmtId="176" fontId="2" fillId="11" borderId="2" xfId="0" applyNumberFormat="1" applyFont="1" applyFill="1" applyBorder="1" applyAlignment="1" applyProtection="1">
      <alignment horizontal="center" vertical="center"/>
    </xf>
    <xf numFmtId="176" fontId="2" fillId="11" borderId="4" xfId="0" applyNumberFormat="1" applyFont="1" applyFill="1" applyBorder="1" applyAlignment="1" applyProtection="1">
      <alignment horizontal="center" vertical="center"/>
    </xf>
    <xf numFmtId="176" fontId="2" fillId="11" borderId="3" xfId="0" applyNumberFormat="1" applyFont="1" applyFill="1" applyBorder="1" applyAlignment="1" applyProtection="1">
      <alignment horizontal="center" vertical="center"/>
    </xf>
    <xf numFmtId="176" fontId="2" fillId="11" borderId="2" xfId="0" applyNumberFormat="1" applyFont="1" applyFill="1" applyBorder="1" applyAlignment="1">
      <alignment horizontal="center" vertical="center"/>
    </xf>
    <xf numFmtId="176" fontId="2" fillId="11" borderId="4" xfId="0" applyNumberFormat="1" applyFont="1" applyFill="1" applyBorder="1" applyAlignment="1">
      <alignment horizontal="center" vertical="center"/>
    </xf>
    <xf numFmtId="176" fontId="2" fillId="11" borderId="3" xfId="0" applyNumberFormat="1" applyFont="1" applyFill="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176" fontId="2" fillId="0" borderId="2" xfId="0" applyNumberFormat="1" applyFont="1" applyBorder="1" applyAlignment="1" applyProtection="1">
      <alignment horizontal="center" vertical="center"/>
      <protection hidden="1"/>
    </xf>
    <xf numFmtId="176" fontId="2" fillId="0" borderId="4" xfId="0" applyNumberFormat="1" applyFont="1" applyBorder="1" applyAlignment="1" applyProtection="1">
      <alignment horizontal="center" vertical="center"/>
      <protection hidden="1"/>
    </xf>
    <xf numFmtId="176" fontId="2" fillId="0" borderId="3" xfId="0" applyNumberFormat="1" applyFont="1" applyBorder="1" applyAlignment="1" applyProtection="1">
      <alignment horizontal="center" vertical="center"/>
      <protection hidden="1"/>
    </xf>
    <xf numFmtId="176" fontId="2" fillId="8" borderId="2" xfId="0" applyNumberFormat="1" applyFont="1" applyFill="1" applyBorder="1" applyAlignment="1" applyProtection="1">
      <alignment horizontal="center" vertical="center"/>
    </xf>
    <xf numFmtId="176" fontId="2" fillId="8" borderId="4" xfId="0" applyNumberFormat="1" applyFont="1" applyFill="1" applyBorder="1" applyAlignment="1" applyProtection="1">
      <alignment horizontal="center" vertical="center"/>
    </xf>
    <xf numFmtId="176" fontId="2" fillId="8" borderId="3" xfId="0" applyNumberFormat="1" applyFont="1" applyFill="1" applyBorder="1" applyAlignment="1" applyProtection="1">
      <alignment horizontal="center" vertical="center"/>
    </xf>
    <xf numFmtId="183" fontId="2" fillId="0" borderId="2" xfId="0" applyNumberFormat="1" applyFont="1" applyFill="1" applyBorder="1" applyAlignment="1" applyProtection="1">
      <alignment horizontal="center" vertical="center"/>
    </xf>
    <xf numFmtId="183" fontId="2" fillId="0" borderId="4" xfId="0" applyNumberFormat="1" applyFont="1" applyFill="1" applyBorder="1" applyAlignment="1" applyProtection="1">
      <alignment horizontal="center" vertical="center"/>
    </xf>
    <xf numFmtId="183" fontId="2" fillId="0" borderId="3" xfId="0" applyNumberFormat="1"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3" xfId="0" applyFont="1" applyFill="1" applyBorder="1" applyAlignment="1">
      <alignment horizontal="center" vertical="center"/>
    </xf>
    <xf numFmtId="0" fontId="2" fillId="7" borderId="2" xfId="0" applyFont="1" applyFill="1" applyBorder="1" applyAlignment="1" applyProtection="1">
      <alignment horizontal="center" vertical="center"/>
    </xf>
    <xf numFmtId="0" fontId="2" fillId="7" borderId="4" xfId="0" applyFont="1" applyFill="1" applyBorder="1" applyAlignment="1" applyProtection="1">
      <alignment horizontal="center" vertical="center"/>
    </xf>
    <xf numFmtId="0" fontId="2" fillId="7" borderId="3" xfId="0" applyFont="1" applyFill="1" applyBorder="1" applyAlignment="1" applyProtection="1">
      <alignment horizontal="center" vertical="center"/>
    </xf>
    <xf numFmtId="38" fontId="2" fillId="0" borderId="2" xfId="2" applyFont="1" applyFill="1" applyBorder="1" applyAlignment="1" applyProtection="1">
      <alignment horizontal="center" vertical="center"/>
      <protection locked="0"/>
    </xf>
    <xf numFmtId="38" fontId="2" fillId="0" borderId="4" xfId="2" applyFont="1" applyFill="1" applyBorder="1" applyAlignment="1" applyProtection="1">
      <alignment horizontal="center" vertical="center"/>
      <protection locked="0"/>
    </xf>
    <xf numFmtId="38" fontId="2" fillId="0" borderId="3" xfId="2" applyFont="1" applyFill="1" applyBorder="1" applyAlignment="1" applyProtection="1">
      <alignment horizontal="center" vertical="center"/>
      <protection locked="0"/>
    </xf>
    <xf numFmtId="0" fontId="2" fillId="2" borderId="14"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15" xfId="0" applyFont="1" applyFill="1" applyBorder="1" applyAlignment="1">
      <alignment horizontal="center" vertical="center"/>
    </xf>
    <xf numFmtId="38" fontId="2" fillId="7" borderId="2" xfId="2" applyFont="1" applyFill="1" applyBorder="1" applyAlignment="1" applyProtection="1">
      <alignment horizontal="center" vertical="center"/>
      <protection locked="0"/>
    </xf>
    <xf numFmtId="38" fontId="2" fillId="7" borderId="4" xfId="2" applyFont="1" applyFill="1" applyBorder="1" applyAlignment="1" applyProtection="1">
      <alignment horizontal="center" vertical="center"/>
      <protection locked="0"/>
    </xf>
    <xf numFmtId="38" fontId="2" fillId="7" borderId="3" xfId="2" applyFont="1" applyFill="1" applyBorder="1" applyAlignment="1" applyProtection="1">
      <alignment horizontal="center" vertical="center"/>
      <protection locked="0"/>
    </xf>
    <xf numFmtId="0" fontId="4" fillId="0" borderId="10" xfId="0" applyFont="1" applyBorder="1" applyAlignment="1" applyProtection="1">
      <alignment horizontal="right" vertical="center"/>
    </xf>
    <xf numFmtId="38" fontId="2" fillId="9" borderId="2" xfId="2" applyFont="1" applyFill="1" applyBorder="1" applyAlignment="1" applyProtection="1">
      <alignment horizontal="center" vertical="center"/>
      <protection locked="0"/>
    </xf>
    <xf numFmtId="38" fontId="2" fillId="9" borderId="4" xfId="2" applyFont="1" applyFill="1" applyBorder="1" applyAlignment="1" applyProtection="1">
      <alignment horizontal="center" vertical="center"/>
      <protection locked="0"/>
    </xf>
    <xf numFmtId="38" fontId="2" fillId="9" borderId="3" xfId="2" applyFont="1" applyFill="1" applyBorder="1" applyAlignment="1" applyProtection="1">
      <alignment horizontal="center" vertical="center"/>
      <protection locked="0"/>
    </xf>
    <xf numFmtId="0" fontId="2" fillId="8" borderId="2" xfId="0" applyFont="1" applyFill="1" applyBorder="1" applyAlignment="1">
      <alignment horizontal="center" vertical="center"/>
    </xf>
    <xf numFmtId="0" fontId="2" fillId="8" borderId="4" xfId="0" applyFont="1" applyFill="1" applyBorder="1" applyAlignment="1">
      <alignment horizontal="center" vertical="center"/>
    </xf>
    <xf numFmtId="0" fontId="2" fillId="8" borderId="3" xfId="0" applyFont="1" applyFill="1" applyBorder="1" applyAlignment="1">
      <alignment horizontal="center" vertical="center"/>
    </xf>
    <xf numFmtId="38" fontId="8" fillId="7" borderId="2" xfId="2" applyFont="1" applyFill="1" applyBorder="1" applyAlignment="1" applyProtection="1">
      <alignment horizontal="center" vertical="center"/>
      <protection locked="0"/>
    </xf>
    <xf numFmtId="38" fontId="8" fillId="7" borderId="4" xfId="2" applyFont="1" applyFill="1" applyBorder="1" applyAlignment="1" applyProtection="1">
      <alignment horizontal="center" vertical="center"/>
      <protection locked="0"/>
    </xf>
    <xf numFmtId="38" fontId="8" fillId="7" borderId="3" xfId="2" applyFont="1" applyFill="1" applyBorder="1" applyAlignment="1" applyProtection="1">
      <alignment horizontal="center" vertical="center"/>
      <protection locked="0"/>
    </xf>
    <xf numFmtId="176" fontId="2" fillId="8" borderId="2" xfId="0" applyNumberFormat="1" applyFont="1" applyFill="1" applyBorder="1" applyAlignment="1" applyProtection="1">
      <alignment horizontal="center" vertical="center"/>
      <protection hidden="1"/>
    </xf>
    <xf numFmtId="176" fontId="2" fillId="8" borderId="4" xfId="0" applyNumberFormat="1" applyFont="1" applyFill="1" applyBorder="1" applyAlignment="1" applyProtection="1">
      <alignment horizontal="center" vertical="center"/>
      <protection hidden="1"/>
    </xf>
    <xf numFmtId="176" fontId="2" fillId="8" borderId="3" xfId="0" applyNumberFormat="1" applyFont="1" applyFill="1" applyBorder="1" applyAlignment="1" applyProtection="1">
      <alignment horizontal="center" vertical="center"/>
      <protection hidden="1"/>
    </xf>
    <xf numFmtId="0" fontId="16" fillId="13" borderId="48" xfId="0" applyFont="1" applyFill="1" applyBorder="1" applyAlignment="1">
      <alignment horizontal="center"/>
    </xf>
    <xf numFmtId="0" fontId="16" fillId="13" borderId="0" xfId="0" applyFont="1" applyFill="1" applyAlignment="1">
      <alignment horizont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cellXfs>
  <cellStyles count="8">
    <cellStyle name="パーセント" xfId="3" builtinId="5"/>
    <cellStyle name="パーセント 2" xfId="6" xr:uid="{79650146-0E5C-4A61-B2DC-2C47FEE6310A}"/>
    <cellStyle name="ハイパーリンク" xfId="4" builtinId="8"/>
    <cellStyle name="桁区切り" xfId="2" builtinId="6"/>
    <cellStyle name="桁区切り 2" xfId="7" xr:uid="{5BB12CDF-67CF-44EF-91DB-F9C297089D6D}"/>
    <cellStyle name="標準" xfId="0" builtinId="0"/>
    <cellStyle name="標準 2" xfId="1" xr:uid="{00000000-0005-0000-0000-000002000000}"/>
    <cellStyle name="標準 3" xfId="5" xr:uid="{DF631A8B-FAF0-4A27-8C49-1873C08C5883}"/>
  </cellStyles>
  <dxfs count="39">
    <dxf>
      <font>
        <color theme="0"/>
      </font>
      <fill>
        <patternFill>
          <bgColor rgb="FFFF0000"/>
        </patternFill>
      </fill>
    </dxf>
    <dxf>
      <font>
        <color theme="0"/>
      </font>
      <fill>
        <patternFill>
          <bgColor rgb="FFFF0000"/>
        </patternFill>
      </fill>
    </dxf>
    <dxf>
      <numFmt numFmtId="195" formatCode="#,##0.0"/>
    </dxf>
    <dxf>
      <font>
        <color theme="0"/>
      </font>
      <fill>
        <patternFill>
          <bgColor rgb="FFFF0000"/>
        </patternFill>
      </fill>
    </dxf>
    <dxf>
      <font>
        <color theme="0"/>
      </font>
      <fill>
        <patternFill>
          <bgColor rgb="FFFF0000"/>
        </patternFill>
      </fill>
    </dxf>
    <dxf>
      <font>
        <color theme="0"/>
      </font>
      <fill>
        <patternFill>
          <bgColor rgb="FFFF0000"/>
        </patternFill>
      </fill>
    </dxf>
    <dxf>
      <numFmt numFmtId="195" formatCode="#,##0.0"/>
    </dxf>
    <dxf>
      <font>
        <color theme="0"/>
      </font>
      <fill>
        <patternFill>
          <bgColor rgb="FFFF0000"/>
        </patternFill>
      </fill>
    </dxf>
    <dxf>
      <font>
        <color theme="0"/>
      </font>
      <fill>
        <patternFill>
          <bgColor rgb="FFFF0000"/>
        </patternFill>
      </fill>
    </dxf>
    <dxf>
      <numFmt numFmtId="195" formatCode="#,##0.0"/>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Medium9"/>
  <colors>
    <mruColors>
      <color rgb="FF0000FF"/>
      <color rgb="FFFFFF66"/>
      <color rgb="FF99CCFF"/>
      <color rgb="FFFFFFCC"/>
      <color rgb="FFFFCCFF"/>
      <color rgb="FF0000CC"/>
      <color rgb="FFCCFFFF"/>
      <color rgb="FF008000"/>
      <color rgb="FFCCFFCC"/>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12</xdr:col>
      <xdr:colOff>6587</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147616"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95250</xdr:colOff>
          <xdr:row>9</xdr:row>
          <xdr:rowOff>38100</xdr:rowOff>
        </xdr:to>
        <xdr:sp macro="" textlink="">
          <xdr:nvSpPr>
            <xdr:cNvPr id="44033" name="Check Box 1" hidden="1">
              <a:extLst>
                <a:ext uri="{63B3BB69-23CF-44E3-9099-C40C66FF867C}">
                  <a14:compatExt spid="_x0000_s44033"/>
                </a:ext>
                <a:ext uri="{FF2B5EF4-FFF2-40B4-BE49-F238E27FC236}">
                  <a16:creationId xmlns:a16="http://schemas.microsoft.com/office/drawing/2014/main" id="{00000000-0008-0000-0000-00000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232410</xdr:colOff>
      <xdr:row>10</xdr:row>
      <xdr:rowOff>168275</xdr:rowOff>
    </xdr:from>
    <xdr:to>
      <xdr:col>25</xdr:col>
      <xdr:colOff>193447</xdr:colOff>
      <xdr:row>24</xdr:row>
      <xdr:rowOff>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0582910" y="2238375"/>
          <a:ext cx="4253637" cy="4391025"/>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（容量提供事業者の皆さま）</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・メインオークションで落札された電源等は、メインオークションで使用した期待容量算定諸元一覧を、赤枠部分にコピー＆ペーストで貼り付けてください。</a:t>
          </a:r>
        </a:p>
        <a:p>
          <a:r>
            <a:rPr kumimoji="1" lang="ja-JP" altLang="en-US" sz="1400">
              <a:solidFill>
                <a:srgbClr val="FF0000"/>
              </a:solidFill>
              <a:latin typeface="Meiryo UI" panose="020B0604030504040204" pitchFamily="50" charset="-128"/>
              <a:ea typeface="Meiryo UI" panose="020B0604030504040204" pitchFamily="50" charset="-128"/>
            </a:rPr>
            <a:t>ただし、メインオークション以降において設備増強等により設備容量が増加している場合、メインオークション後に</a:t>
          </a:r>
        </a:p>
        <a:p>
          <a:r>
            <a:rPr kumimoji="1" lang="ja-JP" altLang="en-US" sz="1400">
              <a:solidFill>
                <a:srgbClr val="FF0000"/>
              </a:solidFill>
              <a:latin typeface="Meiryo UI" panose="020B0604030504040204" pitchFamily="50" charset="-128"/>
              <a:ea typeface="Meiryo UI" panose="020B0604030504040204" pitchFamily="50" charset="-128"/>
            </a:rPr>
            <a:t>電源等情報（詳細情報）に登録した「設備容量」の応札単位毎の合計値を入力してください。</a:t>
          </a: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・メインオークションに応札したものの非落札だった電源等、もしくは追加オークションから参加する電源等は、</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メインオークション</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部分はゼロとし、入力箇所（黄色セル）および追加入力箇所（オレンジ色セル）に記入してください。</a:t>
          </a:r>
        </a:p>
      </xdr:txBody>
    </xdr:sp>
    <xdr:clientData/>
  </xdr:twoCellAnchor>
  <xdr:twoCellAnchor>
    <xdr:from>
      <xdr:col>11</xdr:col>
      <xdr:colOff>539750</xdr:colOff>
      <xdr:row>12</xdr:row>
      <xdr:rowOff>95250</xdr:rowOff>
    </xdr:from>
    <xdr:to>
      <xdr:col>15</xdr:col>
      <xdr:colOff>288606</xdr:colOff>
      <xdr:row>13</xdr:row>
      <xdr:rowOff>181749</xdr:rowOff>
    </xdr:to>
    <xdr:sp macro="" textlink="">
      <xdr:nvSpPr>
        <xdr:cNvPr id="5" name="角丸四角形吹き出し 9">
          <a:extLst>
            <a:ext uri="{FF2B5EF4-FFF2-40B4-BE49-F238E27FC236}">
              <a16:creationId xmlns:a16="http://schemas.microsoft.com/office/drawing/2014/main" id="{00000000-0008-0000-0000-000005000000}"/>
            </a:ext>
          </a:extLst>
        </xdr:cNvPr>
        <xdr:cNvSpPr/>
      </xdr:nvSpPr>
      <xdr:spPr>
        <a:xfrm>
          <a:off x="7699375" y="2714625"/>
          <a:ext cx="2860356" cy="388124"/>
        </a:xfrm>
        <a:prstGeom prst="wedgeRoundRectCallout">
          <a:avLst>
            <a:gd name="adj1" fmla="val -60209"/>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システムで発行された識別番号を入力</a:t>
          </a:r>
        </a:p>
      </xdr:txBody>
    </xdr:sp>
    <xdr:clientData/>
  </xdr:twoCellAnchor>
  <xdr:twoCellAnchor>
    <xdr:from>
      <xdr:col>17</xdr:col>
      <xdr:colOff>365125</xdr:colOff>
      <xdr:row>28</xdr:row>
      <xdr:rowOff>285750</xdr:rowOff>
    </xdr:from>
    <xdr:to>
      <xdr:col>23</xdr:col>
      <xdr:colOff>462986</xdr:colOff>
      <xdr:row>31</xdr:row>
      <xdr:rowOff>110219</xdr:rowOff>
    </xdr:to>
    <xdr:sp macro="" textlink="">
      <xdr:nvSpPr>
        <xdr:cNvPr id="6" name="角丸四角形吹き出し 12">
          <a:extLst>
            <a:ext uri="{FF2B5EF4-FFF2-40B4-BE49-F238E27FC236}">
              <a16:creationId xmlns:a16="http://schemas.microsoft.com/office/drawing/2014/main" id="{00000000-0008-0000-0000-000006000000}"/>
            </a:ext>
          </a:extLst>
        </xdr:cNvPr>
        <xdr:cNvSpPr/>
      </xdr:nvSpPr>
      <xdr:spPr>
        <a:xfrm>
          <a:off x="11842750" y="8191500"/>
          <a:ext cx="3431611" cy="919844"/>
        </a:xfrm>
        <a:prstGeom prst="wedgeRoundRectCallout">
          <a:avLst>
            <a:gd name="adj1" fmla="val -75769"/>
            <a:gd name="adj2" fmla="val -16887"/>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期待容量の自動計算の結果が</a:t>
          </a:r>
          <a:r>
            <a:rPr kumimoji="1" lang="en-US" altLang="ja-JP" sz="1100">
              <a:solidFill>
                <a:sysClr val="windowText" lastClr="000000"/>
              </a:solidFill>
              <a:latin typeface="Meiryo UI" panose="020B0604030504040204" pitchFamily="50" charset="-128"/>
              <a:ea typeface="Meiryo UI" panose="020B0604030504040204" pitchFamily="50" charset="-128"/>
            </a:rPr>
            <a:t>1,000kW</a:t>
          </a:r>
          <a:r>
            <a:rPr kumimoji="1" lang="ja-JP" altLang="en-US" sz="1100">
              <a:solidFill>
                <a:sysClr val="windowText" lastClr="000000"/>
              </a:solidFill>
              <a:latin typeface="Meiryo UI" panose="020B0604030504040204" pitchFamily="50" charset="-128"/>
              <a:ea typeface="Meiryo UI" panose="020B0604030504040204" pitchFamily="50" charset="-128"/>
            </a:rPr>
            <a:t>未満</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となる場合、期待容量の登録ができません</a:t>
          </a:r>
        </a:p>
      </xdr:txBody>
    </xdr:sp>
    <xdr:clientData/>
  </xdr:twoCellAnchor>
  <xdr:twoCellAnchor>
    <xdr:from>
      <xdr:col>17</xdr:col>
      <xdr:colOff>381000</xdr:colOff>
      <xdr:row>32</xdr:row>
      <xdr:rowOff>203200</xdr:rowOff>
    </xdr:from>
    <xdr:to>
      <xdr:col>23</xdr:col>
      <xdr:colOff>482671</xdr:colOff>
      <xdr:row>34</xdr:row>
      <xdr:rowOff>221615</xdr:rowOff>
    </xdr:to>
    <xdr:sp macro="" textlink="">
      <xdr:nvSpPr>
        <xdr:cNvPr id="7" name="角丸四角形吹き出し 12">
          <a:extLst>
            <a:ext uri="{FF2B5EF4-FFF2-40B4-BE49-F238E27FC236}">
              <a16:creationId xmlns:a16="http://schemas.microsoft.com/office/drawing/2014/main" id="{00000000-0008-0000-0000-000007000000}"/>
            </a:ext>
          </a:extLst>
        </xdr:cNvPr>
        <xdr:cNvSpPr/>
      </xdr:nvSpPr>
      <xdr:spPr>
        <a:xfrm>
          <a:off x="10731500" y="9563100"/>
          <a:ext cx="3149671" cy="628015"/>
        </a:xfrm>
        <a:prstGeom prst="wedgeRoundRectCallout">
          <a:avLst>
            <a:gd name="adj1" fmla="val -74154"/>
            <a:gd name="adj2" fmla="val -945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応札容量が約定した場合の、追加オークション分の各月のアセスメント対象容量となります</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6" name="テキスト ボックス 5">
          <a:extLst>
            <a:ext uri="{FF2B5EF4-FFF2-40B4-BE49-F238E27FC236}">
              <a16:creationId xmlns:a16="http://schemas.microsoft.com/office/drawing/2014/main" id="{00000000-0008-0000-0A00-000006000000}"/>
            </a:ext>
          </a:extLst>
        </xdr:cNvPr>
        <xdr:cNvSpPr txBox="1"/>
      </xdr:nvSpPr>
      <xdr:spPr>
        <a:xfrm>
          <a:off x="7510926" y="0"/>
          <a:ext cx="3501921" cy="473463"/>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ysClr val="windowText" lastClr="00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ysClr val="windowText" lastClr="000000"/>
              </a:solidFill>
              <a:latin typeface="Meiryo UI" panose="020B0604030504040204" pitchFamily="50" charset="-128"/>
              <a:ea typeface="Meiryo UI" panose="020B0604030504040204" pitchFamily="50" charset="-128"/>
            </a:rPr>
            <a:t>年度　応札用</a:t>
          </a:r>
        </a:p>
      </xdr:txBody>
    </xdr:sp>
    <xdr:clientData/>
  </xdr:oneCellAnchor>
  <xdr:twoCellAnchor>
    <xdr:from>
      <xdr:col>19</xdr:col>
      <xdr:colOff>74839</xdr:colOff>
      <xdr:row>11</xdr:row>
      <xdr:rowOff>6804</xdr:rowOff>
    </xdr:from>
    <xdr:to>
      <xdr:col>23</xdr:col>
      <xdr:colOff>424089</xdr:colOff>
      <xdr:row>13</xdr:row>
      <xdr:rowOff>197303</xdr:rowOff>
    </xdr:to>
    <xdr:sp macro="" textlink="">
      <xdr:nvSpPr>
        <xdr:cNvPr id="10" name="テキスト ボックス 9">
          <a:extLst>
            <a:ext uri="{FF2B5EF4-FFF2-40B4-BE49-F238E27FC236}">
              <a16:creationId xmlns:a16="http://schemas.microsoft.com/office/drawing/2014/main" id="{00000000-0008-0000-0A00-00000A000000}"/>
            </a:ext>
          </a:extLst>
        </xdr:cNvPr>
        <xdr:cNvSpPr txBox="1"/>
      </xdr:nvSpPr>
      <xdr:spPr>
        <a:xfrm>
          <a:off x="12430125" y="2619375"/>
          <a:ext cx="2825750" cy="789214"/>
        </a:xfrm>
        <a:prstGeom prst="rect">
          <a:avLst/>
        </a:prstGeom>
        <a:solidFill>
          <a:schemeClr val="accent5">
            <a:lumMod val="40000"/>
            <a:lumOff val="60000"/>
          </a:schemeClr>
        </a:solidFill>
        <a:ln w="19050" cmpd="sng">
          <a:solidFill>
            <a:srgbClr val="0000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00CC"/>
              </a:solidFill>
              <a:effectLst/>
              <a:latin typeface="Meiryo UI" panose="020B0604030504040204" pitchFamily="50" charset="-128"/>
              <a:ea typeface="Meiryo UI" panose="020B0604030504040204" pitchFamily="50" charset="-128"/>
              <a:cs typeface="+mn-cs"/>
            </a:rPr>
            <a:t>計算用シート読み込み</a:t>
          </a:r>
          <a:r>
            <a:rPr kumimoji="1" lang="ja-JP" altLang="ja-JP" sz="1400">
              <a:solidFill>
                <a:srgbClr val="0000CC"/>
              </a:solidFill>
              <a:effectLst/>
              <a:latin typeface="Meiryo UI" panose="020B0604030504040204" pitchFamily="50" charset="-128"/>
              <a:ea typeface="Meiryo UI" panose="020B0604030504040204" pitchFamily="50" charset="-128"/>
              <a:cs typeface="+mn-cs"/>
            </a:rPr>
            <a:t>位置</a:t>
          </a:r>
          <a:endParaRPr lang="ja-JP" altLang="ja-JP" sz="1400">
            <a:solidFill>
              <a:srgbClr val="0000CC"/>
            </a:solidFill>
            <a:effectLst/>
            <a:latin typeface="Meiryo UI" panose="020B0604030504040204" pitchFamily="50" charset="-128"/>
            <a:ea typeface="Meiryo UI" panose="020B0604030504040204" pitchFamily="50" charset="-128"/>
          </a:endParaRPr>
        </a:p>
        <a:p>
          <a:r>
            <a:rPr kumimoji="1" lang="en-US" altLang="ja-JP" sz="1400">
              <a:solidFill>
                <a:srgbClr val="0000CC"/>
              </a:solidFill>
              <a:effectLst/>
              <a:latin typeface="Meiryo UI" panose="020B0604030504040204" pitchFamily="50" charset="-128"/>
              <a:ea typeface="Meiryo UI" panose="020B0604030504040204" pitchFamily="50" charset="-128"/>
              <a:cs typeface="+mn-cs"/>
            </a:rPr>
            <a:t>13</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15</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598714</xdr:colOff>
      <xdr:row>12</xdr:row>
      <xdr:rowOff>102053</xdr:rowOff>
    </xdr:from>
    <xdr:to>
      <xdr:col>19</xdr:col>
      <xdr:colOff>74839</xdr:colOff>
      <xdr:row>12</xdr:row>
      <xdr:rowOff>116718</xdr:rowOff>
    </xdr:to>
    <xdr:cxnSp macro="">
      <xdr:nvCxnSpPr>
        <xdr:cNvPr id="11" name="直線矢印コネクタ 10">
          <a:extLst>
            <a:ext uri="{FF2B5EF4-FFF2-40B4-BE49-F238E27FC236}">
              <a16:creationId xmlns:a16="http://schemas.microsoft.com/office/drawing/2014/main" id="{00000000-0008-0000-0A00-00000B000000}"/>
            </a:ext>
          </a:extLst>
        </xdr:cNvPr>
        <xdr:cNvCxnSpPr>
          <a:stCxn id="10" idx="1"/>
        </xdr:cNvCxnSpPr>
      </xdr:nvCxnSpPr>
      <xdr:spPr>
        <a:xfrm flipH="1">
          <a:off x="10872107" y="3013982"/>
          <a:ext cx="1558018" cy="14665"/>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598714</xdr:colOff>
      <xdr:row>12</xdr:row>
      <xdr:rowOff>102053</xdr:rowOff>
    </xdr:from>
    <xdr:to>
      <xdr:col>19</xdr:col>
      <xdr:colOff>74839</xdr:colOff>
      <xdr:row>14</xdr:row>
      <xdr:rowOff>190500</xdr:rowOff>
    </xdr:to>
    <xdr:cxnSp macro="">
      <xdr:nvCxnSpPr>
        <xdr:cNvPr id="12" name="直線矢印コネクタ 11">
          <a:extLst>
            <a:ext uri="{FF2B5EF4-FFF2-40B4-BE49-F238E27FC236}">
              <a16:creationId xmlns:a16="http://schemas.microsoft.com/office/drawing/2014/main" id="{00000000-0008-0000-0A00-00000C000000}"/>
            </a:ext>
          </a:extLst>
        </xdr:cNvPr>
        <xdr:cNvCxnSpPr>
          <a:stCxn id="10" idx="1"/>
        </xdr:cNvCxnSpPr>
      </xdr:nvCxnSpPr>
      <xdr:spPr>
        <a:xfrm flipH="1">
          <a:off x="10872107" y="3013982"/>
          <a:ext cx="1558018" cy="687161"/>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74838</xdr:colOff>
      <xdr:row>18</xdr:row>
      <xdr:rowOff>61233</xdr:rowOff>
    </xdr:from>
    <xdr:to>
      <xdr:col>23</xdr:col>
      <xdr:colOff>625927</xdr:colOff>
      <xdr:row>20</xdr:row>
      <xdr:rowOff>251732</xdr:rowOff>
    </xdr:to>
    <xdr:sp macro="" textlink="">
      <xdr:nvSpPr>
        <xdr:cNvPr id="14" name="テキスト ボックス 13">
          <a:extLst>
            <a:ext uri="{FF2B5EF4-FFF2-40B4-BE49-F238E27FC236}">
              <a16:creationId xmlns:a16="http://schemas.microsoft.com/office/drawing/2014/main" id="{00000000-0008-0000-0A00-00000E000000}"/>
            </a:ext>
          </a:extLst>
        </xdr:cNvPr>
        <xdr:cNvSpPr txBox="1"/>
      </xdr:nvSpPr>
      <xdr:spPr>
        <a:xfrm>
          <a:off x="12430124" y="4769304"/>
          <a:ext cx="3027589" cy="789214"/>
        </a:xfrm>
        <a:prstGeom prst="rect">
          <a:avLst/>
        </a:prstGeom>
        <a:solidFill>
          <a:srgbClr val="FFFF00"/>
        </a:solidFill>
        <a:ln w="19050"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合計シート読み込み</a:t>
          </a:r>
          <a:r>
            <a:rPr kumimoji="1" lang="ja-JP" altLang="ja-JP" sz="1400">
              <a:solidFill>
                <a:schemeClr val="accent6">
                  <a:lumMod val="50000"/>
                </a:schemeClr>
              </a:solidFill>
              <a:effectLst/>
              <a:latin typeface="Meiryo UI" panose="020B0604030504040204" pitchFamily="50" charset="-128"/>
              <a:ea typeface="Meiryo UI" panose="020B0604030504040204" pitchFamily="50" charset="-128"/>
              <a:cs typeface="+mn-cs"/>
            </a:rPr>
            <a:t>位置</a:t>
          </a:r>
          <a:endParaRPr lang="ja-JP" altLang="ja-JP" sz="1400">
            <a:solidFill>
              <a:schemeClr val="accent6">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12</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20</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21</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23</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25</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26</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571501</xdr:colOff>
      <xdr:row>19</xdr:row>
      <xdr:rowOff>156482</xdr:rowOff>
    </xdr:from>
    <xdr:to>
      <xdr:col>19</xdr:col>
      <xdr:colOff>74838</xdr:colOff>
      <xdr:row>19</xdr:row>
      <xdr:rowOff>157539</xdr:rowOff>
    </xdr:to>
    <xdr:cxnSp macro="">
      <xdr:nvCxnSpPr>
        <xdr:cNvPr id="15" name="直線矢印コネクタ 14">
          <a:extLst>
            <a:ext uri="{FF2B5EF4-FFF2-40B4-BE49-F238E27FC236}">
              <a16:creationId xmlns:a16="http://schemas.microsoft.com/office/drawing/2014/main" id="{00000000-0008-0000-0A00-00000F000000}"/>
            </a:ext>
          </a:extLst>
        </xdr:cNvPr>
        <xdr:cNvCxnSpPr>
          <a:stCxn id="14" idx="1"/>
        </xdr:cNvCxnSpPr>
      </xdr:nvCxnSpPr>
      <xdr:spPr>
        <a:xfrm flipH="1">
          <a:off x="10844894" y="5163911"/>
          <a:ext cx="1585230" cy="1057"/>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585109</xdr:colOff>
      <xdr:row>19</xdr:row>
      <xdr:rowOff>156482</xdr:rowOff>
    </xdr:from>
    <xdr:to>
      <xdr:col>19</xdr:col>
      <xdr:colOff>74838</xdr:colOff>
      <xdr:row>22</xdr:row>
      <xdr:rowOff>116718</xdr:rowOff>
    </xdr:to>
    <xdr:cxnSp macro="">
      <xdr:nvCxnSpPr>
        <xdr:cNvPr id="17" name="直線矢印コネクタ 16">
          <a:extLst>
            <a:ext uri="{FF2B5EF4-FFF2-40B4-BE49-F238E27FC236}">
              <a16:creationId xmlns:a16="http://schemas.microsoft.com/office/drawing/2014/main" id="{00000000-0008-0000-0A00-000011000000}"/>
            </a:ext>
          </a:extLst>
        </xdr:cNvPr>
        <xdr:cNvCxnSpPr>
          <a:stCxn id="14" idx="1"/>
        </xdr:cNvCxnSpPr>
      </xdr:nvCxnSpPr>
      <xdr:spPr>
        <a:xfrm flipH="1">
          <a:off x="10858502" y="5163911"/>
          <a:ext cx="1571622" cy="858307"/>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639539</xdr:colOff>
      <xdr:row>19</xdr:row>
      <xdr:rowOff>156482</xdr:rowOff>
    </xdr:from>
    <xdr:to>
      <xdr:col>19</xdr:col>
      <xdr:colOff>74838</xdr:colOff>
      <xdr:row>24</xdr:row>
      <xdr:rowOff>171147</xdr:rowOff>
    </xdr:to>
    <xdr:cxnSp macro="">
      <xdr:nvCxnSpPr>
        <xdr:cNvPr id="19" name="直線矢印コネクタ 18">
          <a:extLst>
            <a:ext uri="{FF2B5EF4-FFF2-40B4-BE49-F238E27FC236}">
              <a16:creationId xmlns:a16="http://schemas.microsoft.com/office/drawing/2014/main" id="{00000000-0008-0000-0A00-000013000000}"/>
            </a:ext>
          </a:extLst>
        </xdr:cNvPr>
        <xdr:cNvCxnSpPr>
          <a:stCxn id="14" idx="1"/>
        </xdr:cNvCxnSpPr>
      </xdr:nvCxnSpPr>
      <xdr:spPr>
        <a:xfrm flipH="1">
          <a:off x="10912932" y="5163911"/>
          <a:ext cx="1517192" cy="1511450"/>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612324</xdr:colOff>
      <xdr:row>19</xdr:row>
      <xdr:rowOff>156482</xdr:rowOff>
    </xdr:from>
    <xdr:to>
      <xdr:col>19</xdr:col>
      <xdr:colOff>74838</xdr:colOff>
      <xdr:row>25</xdr:row>
      <xdr:rowOff>171147</xdr:rowOff>
    </xdr:to>
    <xdr:cxnSp macro="">
      <xdr:nvCxnSpPr>
        <xdr:cNvPr id="24" name="直線矢印コネクタ 23">
          <a:extLst>
            <a:ext uri="{FF2B5EF4-FFF2-40B4-BE49-F238E27FC236}">
              <a16:creationId xmlns:a16="http://schemas.microsoft.com/office/drawing/2014/main" id="{00000000-0008-0000-0A00-000018000000}"/>
            </a:ext>
          </a:extLst>
        </xdr:cNvPr>
        <xdr:cNvCxnSpPr>
          <a:stCxn id="14" idx="1"/>
        </xdr:cNvCxnSpPr>
      </xdr:nvCxnSpPr>
      <xdr:spPr>
        <a:xfrm flipH="1">
          <a:off x="10885717" y="5163911"/>
          <a:ext cx="1544407" cy="1810807"/>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462644</xdr:colOff>
      <xdr:row>19</xdr:row>
      <xdr:rowOff>156483</xdr:rowOff>
    </xdr:from>
    <xdr:to>
      <xdr:col>19</xdr:col>
      <xdr:colOff>74838</xdr:colOff>
      <xdr:row>20</xdr:row>
      <xdr:rowOff>168425</xdr:rowOff>
    </xdr:to>
    <xdr:cxnSp macro="">
      <xdr:nvCxnSpPr>
        <xdr:cNvPr id="13" name="直線矢印コネクタ 12">
          <a:extLst>
            <a:ext uri="{FF2B5EF4-FFF2-40B4-BE49-F238E27FC236}">
              <a16:creationId xmlns:a16="http://schemas.microsoft.com/office/drawing/2014/main" id="{00000000-0008-0000-0A00-00000D000000}"/>
            </a:ext>
          </a:extLst>
        </xdr:cNvPr>
        <xdr:cNvCxnSpPr>
          <a:stCxn id="14" idx="1"/>
        </xdr:cNvCxnSpPr>
      </xdr:nvCxnSpPr>
      <xdr:spPr>
        <a:xfrm flipH="1">
          <a:off x="9693730" y="5240112"/>
          <a:ext cx="1484537" cy="316742"/>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332017</xdr:colOff>
      <xdr:row>11</xdr:row>
      <xdr:rowOff>124882</xdr:rowOff>
    </xdr:from>
    <xdr:to>
      <xdr:col>19</xdr:col>
      <xdr:colOff>74838</xdr:colOff>
      <xdr:row>19</xdr:row>
      <xdr:rowOff>156483</xdr:rowOff>
    </xdr:to>
    <xdr:cxnSp macro="">
      <xdr:nvCxnSpPr>
        <xdr:cNvPr id="16" name="直線矢印コネクタ 15">
          <a:extLst>
            <a:ext uri="{FF2B5EF4-FFF2-40B4-BE49-F238E27FC236}">
              <a16:creationId xmlns:a16="http://schemas.microsoft.com/office/drawing/2014/main" id="{00000000-0008-0000-0A00-000010000000}"/>
            </a:ext>
          </a:extLst>
        </xdr:cNvPr>
        <xdr:cNvCxnSpPr>
          <a:stCxn id="14" idx="1"/>
        </xdr:cNvCxnSpPr>
      </xdr:nvCxnSpPr>
      <xdr:spPr>
        <a:xfrm flipH="1" flipV="1">
          <a:off x="9563103" y="2770111"/>
          <a:ext cx="1615164" cy="2470001"/>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5" name="テキスト ボックス 4">
          <a:extLst>
            <a:ext uri="{FF2B5EF4-FFF2-40B4-BE49-F238E27FC236}">
              <a16:creationId xmlns:a16="http://schemas.microsoft.com/office/drawing/2014/main" id="{00000000-0008-0000-0B00-000005000000}"/>
            </a:ext>
          </a:extLst>
        </xdr:cNvPr>
        <xdr:cNvSpPr txBox="1"/>
      </xdr:nvSpPr>
      <xdr:spPr>
        <a:xfrm>
          <a:off x="7521812"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18</xdr:col>
      <xdr:colOff>374196</xdr:colOff>
      <xdr:row>11</xdr:row>
      <xdr:rowOff>27215</xdr:rowOff>
    </xdr:from>
    <xdr:to>
      <xdr:col>23</xdr:col>
      <xdr:colOff>288017</xdr:colOff>
      <xdr:row>13</xdr:row>
      <xdr:rowOff>217714</xdr:rowOff>
    </xdr:to>
    <xdr:sp macro="" textlink="">
      <xdr:nvSpPr>
        <xdr:cNvPr id="10" name="テキスト ボックス 9">
          <a:extLst>
            <a:ext uri="{FF2B5EF4-FFF2-40B4-BE49-F238E27FC236}">
              <a16:creationId xmlns:a16="http://schemas.microsoft.com/office/drawing/2014/main" id="{00000000-0008-0000-0B00-00000A000000}"/>
            </a:ext>
          </a:extLst>
        </xdr:cNvPr>
        <xdr:cNvSpPr txBox="1"/>
      </xdr:nvSpPr>
      <xdr:spPr>
        <a:xfrm>
          <a:off x="12294053" y="2639786"/>
          <a:ext cx="2825750" cy="789214"/>
        </a:xfrm>
        <a:prstGeom prst="rect">
          <a:avLst/>
        </a:prstGeom>
        <a:solidFill>
          <a:schemeClr val="accent5">
            <a:lumMod val="40000"/>
            <a:lumOff val="60000"/>
          </a:schemeClr>
        </a:solidFill>
        <a:ln w="19050" cmpd="sng">
          <a:solidFill>
            <a:srgbClr val="0000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00CC"/>
              </a:solidFill>
              <a:effectLst/>
              <a:latin typeface="Meiryo UI" panose="020B0604030504040204" pitchFamily="50" charset="-128"/>
              <a:ea typeface="Meiryo UI" panose="020B0604030504040204" pitchFamily="50" charset="-128"/>
              <a:cs typeface="+mn-cs"/>
            </a:rPr>
            <a:t>計算用シート読み込み</a:t>
          </a:r>
          <a:r>
            <a:rPr kumimoji="1" lang="ja-JP" altLang="ja-JP" sz="1400">
              <a:solidFill>
                <a:srgbClr val="0000CC"/>
              </a:solidFill>
              <a:effectLst/>
              <a:latin typeface="Meiryo UI" panose="020B0604030504040204" pitchFamily="50" charset="-128"/>
              <a:ea typeface="Meiryo UI" panose="020B0604030504040204" pitchFamily="50" charset="-128"/>
              <a:cs typeface="+mn-cs"/>
            </a:rPr>
            <a:t>位置</a:t>
          </a:r>
          <a:endParaRPr lang="ja-JP" altLang="ja-JP" sz="1400">
            <a:solidFill>
              <a:srgbClr val="0000CC"/>
            </a:solidFill>
            <a:effectLst/>
            <a:latin typeface="Meiryo UI" panose="020B0604030504040204" pitchFamily="50" charset="-128"/>
            <a:ea typeface="Meiryo UI" panose="020B0604030504040204" pitchFamily="50" charset="-128"/>
          </a:endParaRPr>
        </a:p>
        <a:p>
          <a:r>
            <a:rPr kumimoji="1" lang="en-US" altLang="ja-JP" sz="1400">
              <a:solidFill>
                <a:srgbClr val="0000CC"/>
              </a:solidFill>
              <a:effectLst/>
              <a:latin typeface="Meiryo UI" panose="020B0604030504040204" pitchFamily="50" charset="-128"/>
              <a:ea typeface="Meiryo UI" panose="020B0604030504040204" pitchFamily="50" charset="-128"/>
              <a:cs typeface="+mn-cs"/>
            </a:rPr>
            <a:t>13</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15</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462642</xdr:colOff>
      <xdr:row>12</xdr:row>
      <xdr:rowOff>122464</xdr:rowOff>
    </xdr:from>
    <xdr:to>
      <xdr:col>18</xdr:col>
      <xdr:colOff>374196</xdr:colOff>
      <xdr:row>12</xdr:row>
      <xdr:rowOff>137129</xdr:rowOff>
    </xdr:to>
    <xdr:cxnSp macro="">
      <xdr:nvCxnSpPr>
        <xdr:cNvPr id="11" name="直線矢印コネクタ 10">
          <a:extLst>
            <a:ext uri="{FF2B5EF4-FFF2-40B4-BE49-F238E27FC236}">
              <a16:creationId xmlns:a16="http://schemas.microsoft.com/office/drawing/2014/main" id="{00000000-0008-0000-0B00-00000B000000}"/>
            </a:ext>
          </a:extLst>
        </xdr:cNvPr>
        <xdr:cNvCxnSpPr>
          <a:stCxn id="10" idx="1"/>
        </xdr:cNvCxnSpPr>
      </xdr:nvCxnSpPr>
      <xdr:spPr>
        <a:xfrm flipH="1">
          <a:off x="10736035" y="3034393"/>
          <a:ext cx="1558018" cy="14665"/>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462642</xdr:colOff>
      <xdr:row>12</xdr:row>
      <xdr:rowOff>122464</xdr:rowOff>
    </xdr:from>
    <xdr:to>
      <xdr:col>18</xdr:col>
      <xdr:colOff>374196</xdr:colOff>
      <xdr:row>14</xdr:row>
      <xdr:rowOff>210911</xdr:rowOff>
    </xdr:to>
    <xdr:cxnSp macro="">
      <xdr:nvCxnSpPr>
        <xdr:cNvPr id="12" name="直線矢印コネクタ 11">
          <a:extLst>
            <a:ext uri="{FF2B5EF4-FFF2-40B4-BE49-F238E27FC236}">
              <a16:creationId xmlns:a16="http://schemas.microsoft.com/office/drawing/2014/main" id="{00000000-0008-0000-0B00-00000C000000}"/>
            </a:ext>
          </a:extLst>
        </xdr:cNvPr>
        <xdr:cNvCxnSpPr>
          <a:stCxn id="10" idx="1"/>
        </xdr:cNvCxnSpPr>
      </xdr:nvCxnSpPr>
      <xdr:spPr>
        <a:xfrm flipH="1">
          <a:off x="10736035" y="3034393"/>
          <a:ext cx="1558018" cy="687161"/>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115658</xdr:colOff>
      <xdr:row>18</xdr:row>
      <xdr:rowOff>81643</xdr:rowOff>
    </xdr:from>
    <xdr:to>
      <xdr:col>23</xdr:col>
      <xdr:colOff>666747</xdr:colOff>
      <xdr:row>20</xdr:row>
      <xdr:rowOff>272142</xdr:rowOff>
    </xdr:to>
    <xdr:sp macro="" textlink="">
      <xdr:nvSpPr>
        <xdr:cNvPr id="17" name="テキスト ボックス 16">
          <a:extLst>
            <a:ext uri="{FF2B5EF4-FFF2-40B4-BE49-F238E27FC236}">
              <a16:creationId xmlns:a16="http://schemas.microsoft.com/office/drawing/2014/main" id="{00000000-0008-0000-0B00-000011000000}"/>
            </a:ext>
          </a:extLst>
        </xdr:cNvPr>
        <xdr:cNvSpPr txBox="1"/>
      </xdr:nvSpPr>
      <xdr:spPr>
        <a:xfrm>
          <a:off x="12470944" y="4789714"/>
          <a:ext cx="3027589" cy="789214"/>
        </a:xfrm>
        <a:prstGeom prst="rect">
          <a:avLst/>
        </a:prstGeom>
        <a:solidFill>
          <a:srgbClr val="FFFF00"/>
        </a:solidFill>
        <a:ln w="19050"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合計シート読み込み</a:t>
          </a:r>
          <a:r>
            <a:rPr kumimoji="1" lang="ja-JP" altLang="ja-JP" sz="1400">
              <a:solidFill>
                <a:schemeClr val="accent6">
                  <a:lumMod val="50000"/>
                </a:schemeClr>
              </a:solidFill>
              <a:effectLst/>
              <a:latin typeface="Meiryo UI" panose="020B0604030504040204" pitchFamily="50" charset="-128"/>
              <a:ea typeface="Meiryo UI" panose="020B0604030504040204" pitchFamily="50" charset="-128"/>
              <a:cs typeface="+mn-cs"/>
            </a:rPr>
            <a:t>位置</a:t>
          </a:r>
          <a:endParaRPr lang="ja-JP" altLang="ja-JP" sz="1400">
            <a:solidFill>
              <a:schemeClr val="accent6">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12</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20</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21</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23</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25</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26</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612321</xdr:colOff>
      <xdr:row>19</xdr:row>
      <xdr:rowOff>176892</xdr:rowOff>
    </xdr:from>
    <xdr:to>
      <xdr:col>19</xdr:col>
      <xdr:colOff>115658</xdr:colOff>
      <xdr:row>19</xdr:row>
      <xdr:rowOff>177949</xdr:rowOff>
    </xdr:to>
    <xdr:cxnSp macro="">
      <xdr:nvCxnSpPr>
        <xdr:cNvPr id="18" name="直線矢印コネクタ 17">
          <a:extLst>
            <a:ext uri="{FF2B5EF4-FFF2-40B4-BE49-F238E27FC236}">
              <a16:creationId xmlns:a16="http://schemas.microsoft.com/office/drawing/2014/main" id="{00000000-0008-0000-0B00-000012000000}"/>
            </a:ext>
          </a:extLst>
        </xdr:cNvPr>
        <xdr:cNvCxnSpPr>
          <a:stCxn id="17" idx="1"/>
        </xdr:cNvCxnSpPr>
      </xdr:nvCxnSpPr>
      <xdr:spPr>
        <a:xfrm flipH="1">
          <a:off x="10885714" y="5184321"/>
          <a:ext cx="1585230" cy="1057"/>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625929</xdr:colOff>
      <xdr:row>19</xdr:row>
      <xdr:rowOff>176892</xdr:rowOff>
    </xdr:from>
    <xdr:to>
      <xdr:col>19</xdr:col>
      <xdr:colOff>115658</xdr:colOff>
      <xdr:row>22</xdr:row>
      <xdr:rowOff>137128</xdr:rowOff>
    </xdr:to>
    <xdr:cxnSp macro="">
      <xdr:nvCxnSpPr>
        <xdr:cNvPr id="19" name="直線矢印コネクタ 18">
          <a:extLst>
            <a:ext uri="{FF2B5EF4-FFF2-40B4-BE49-F238E27FC236}">
              <a16:creationId xmlns:a16="http://schemas.microsoft.com/office/drawing/2014/main" id="{00000000-0008-0000-0B00-000013000000}"/>
            </a:ext>
          </a:extLst>
        </xdr:cNvPr>
        <xdr:cNvCxnSpPr>
          <a:stCxn id="17" idx="1"/>
        </xdr:cNvCxnSpPr>
      </xdr:nvCxnSpPr>
      <xdr:spPr>
        <a:xfrm flipH="1">
          <a:off x="10899322" y="5184321"/>
          <a:ext cx="1571622" cy="858307"/>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680359</xdr:colOff>
      <xdr:row>19</xdr:row>
      <xdr:rowOff>176892</xdr:rowOff>
    </xdr:from>
    <xdr:to>
      <xdr:col>19</xdr:col>
      <xdr:colOff>115658</xdr:colOff>
      <xdr:row>24</xdr:row>
      <xdr:rowOff>191557</xdr:rowOff>
    </xdr:to>
    <xdr:cxnSp macro="">
      <xdr:nvCxnSpPr>
        <xdr:cNvPr id="20" name="直線矢印コネクタ 19">
          <a:extLst>
            <a:ext uri="{FF2B5EF4-FFF2-40B4-BE49-F238E27FC236}">
              <a16:creationId xmlns:a16="http://schemas.microsoft.com/office/drawing/2014/main" id="{00000000-0008-0000-0B00-000014000000}"/>
            </a:ext>
          </a:extLst>
        </xdr:cNvPr>
        <xdr:cNvCxnSpPr>
          <a:stCxn id="17" idx="1"/>
        </xdr:cNvCxnSpPr>
      </xdr:nvCxnSpPr>
      <xdr:spPr>
        <a:xfrm flipH="1">
          <a:off x="10953752" y="5184321"/>
          <a:ext cx="1517192" cy="1511450"/>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653144</xdr:colOff>
      <xdr:row>19</xdr:row>
      <xdr:rowOff>176892</xdr:rowOff>
    </xdr:from>
    <xdr:to>
      <xdr:col>19</xdr:col>
      <xdr:colOff>115658</xdr:colOff>
      <xdr:row>25</xdr:row>
      <xdr:rowOff>191557</xdr:rowOff>
    </xdr:to>
    <xdr:cxnSp macro="">
      <xdr:nvCxnSpPr>
        <xdr:cNvPr id="21" name="直線矢印コネクタ 20">
          <a:extLst>
            <a:ext uri="{FF2B5EF4-FFF2-40B4-BE49-F238E27FC236}">
              <a16:creationId xmlns:a16="http://schemas.microsoft.com/office/drawing/2014/main" id="{00000000-0008-0000-0B00-000015000000}"/>
            </a:ext>
          </a:extLst>
        </xdr:cNvPr>
        <xdr:cNvCxnSpPr>
          <a:stCxn id="17" idx="1"/>
        </xdr:cNvCxnSpPr>
      </xdr:nvCxnSpPr>
      <xdr:spPr>
        <a:xfrm flipH="1">
          <a:off x="10926537" y="5184321"/>
          <a:ext cx="1544407" cy="1810807"/>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536121</xdr:colOff>
      <xdr:row>19</xdr:row>
      <xdr:rowOff>176893</xdr:rowOff>
    </xdr:from>
    <xdr:to>
      <xdr:col>19</xdr:col>
      <xdr:colOff>115658</xdr:colOff>
      <xdr:row>20</xdr:row>
      <xdr:rowOff>156178</xdr:rowOff>
    </xdr:to>
    <xdr:cxnSp macro="">
      <xdr:nvCxnSpPr>
        <xdr:cNvPr id="13" name="直線矢印コネクタ 12">
          <a:extLst>
            <a:ext uri="{FF2B5EF4-FFF2-40B4-BE49-F238E27FC236}">
              <a16:creationId xmlns:a16="http://schemas.microsoft.com/office/drawing/2014/main" id="{00000000-0008-0000-0B00-00000D000000}"/>
            </a:ext>
          </a:extLst>
        </xdr:cNvPr>
        <xdr:cNvCxnSpPr>
          <a:stCxn id="17" idx="1"/>
        </xdr:cNvCxnSpPr>
      </xdr:nvCxnSpPr>
      <xdr:spPr>
        <a:xfrm flipH="1">
          <a:off x="9767207" y="5260522"/>
          <a:ext cx="1451880" cy="284085"/>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394606</xdr:colOff>
      <xdr:row>11</xdr:row>
      <xdr:rowOff>177950</xdr:rowOff>
    </xdr:from>
    <xdr:to>
      <xdr:col>19</xdr:col>
      <xdr:colOff>115658</xdr:colOff>
      <xdr:row>19</xdr:row>
      <xdr:rowOff>176893</xdr:rowOff>
    </xdr:to>
    <xdr:cxnSp macro="">
      <xdr:nvCxnSpPr>
        <xdr:cNvPr id="14" name="直線矢印コネクタ 13">
          <a:extLst>
            <a:ext uri="{FF2B5EF4-FFF2-40B4-BE49-F238E27FC236}">
              <a16:creationId xmlns:a16="http://schemas.microsoft.com/office/drawing/2014/main" id="{00000000-0008-0000-0B00-00000E000000}"/>
            </a:ext>
          </a:extLst>
        </xdr:cNvPr>
        <xdr:cNvCxnSpPr>
          <a:stCxn id="17" idx="1"/>
        </xdr:cNvCxnSpPr>
      </xdr:nvCxnSpPr>
      <xdr:spPr>
        <a:xfrm flipH="1" flipV="1">
          <a:off x="9625692" y="2823179"/>
          <a:ext cx="1593395" cy="2437343"/>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6" name="テキスト ボックス 5">
          <a:extLst>
            <a:ext uri="{FF2B5EF4-FFF2-40B4-BE49-F238E27FC236}">
              <a16:creationId xmlns:a16="http://schemas.microsoft.com/office/drawing/2014/main" id="{00000000-0008-0000-0C00-000006000000}"/>
            </a:ext>
          </a:extLst>
        </xdr:cNvPr>
        <xdr:cNvSpPr txBox="1"/>
      </xdr:nvSpPr>
      <xdr:spPr>
        <a:xfrm>
          <a:off x="7521812"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19</xdr:col>
      <xdr:colOff>31296</xdr:colOff>
      <xdr:row>11</xdr:row>
      <xdr:rowOff>43543</xdr:rowOff>
    </xdr:from>
    <xdr:to>
      <xdr:col>23</xdr:col>
      <xdr:colOff>337003</xdr:colOff>
      <xdr:row>13</xdr:row>
      <xdr:rowOff>234042</xdr:rowOff>
    </xdr:to>
    <xdr:sp macro="" textlink="">
      <xdr:nvSpPr>
        <xdr:cNvPr id="4" name="テキスト ボックス 3">
          <a:extLst>
            <a:ext uri="{FF2B5EF4-FFF2-40B4-BE49-F238E27FC236}">
              <a16:creationId xmlns:a16="http://schemas.microsoft.com/office/drawing/2014/main" id="{00000000-0008-0000-0C00-000004000000}"/>
            </a:ext>
          </a:extLst>
        </xdr:cNvPr>
        <xdr:cNvSpPr txBox="1"/>
      </xdr:nvSpPr>
      <xdr:spPr>
        <a:xfrm>
          <a:off x="11134725" y="2688772"/>
          <a:ext cx="2559049" cy="800099"/>
        </a:xfrm>
        <a:prstGeom prst="rect">
          <a:avLst/>
        </a:prstGeom>
        <a:solidFill>
          <a:schemeClr val="accent5">
            <a:lumMod val="40000"/>
            <a:lumOff val="60000"/>
          </a:schemeClr>
        </a:solidFill>
        <a:ln w="19050" cmpd="sng">
          <a:solidFill>
            <a:srgbClr val="0000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00CC"/>
              </a:solidFill>
              <a:effectLst/>
              <a:latin typeface="Meiryo UI" panose="020B0604030504040204" pitchFamily="50" charset="-128"/>
              <a:ea typeface="Meiryo UI" panose="020B0604030504040204" pitchFamily="50" charset="-128"/>
              <a:cs typeface="+mn-cs"/>
            </a:rPr>
            <a:t>計算用シート読み込み</a:t>
          </a:r>
          <a:r>
            <a:rPr kumimoji="1" lang="ja-JP" altLang="ja-JP" sz="1400">
              <a:solidFill>
                <a:srgbClr val="0000CC"/>
              </a:solidFill>
              <a:effectLst/>
              <a:latin typeface="Meiryo UI" panose="020B0604030504040204" pitchFamily="50" charset="-128"/>
              <a:ea typeface="Meiryo UI" panose="020B0604030504040204" pitchFamily="50" charset="-128"/>
              <a:cs typeface="+mn-cs"/>
            </a:rPr>
            <a:t>位置</a:t>
          </a:r>
          <a:endParaRPr lang="ja-JP" altLang="ja-JP" sz="1400">
            <a:solidFill>
              <a:srgbClr val="0000CC"/>
            </a:solidFill>
            <a:effectLst/>
            <a:latin typeface="Meiryo UI" panose="020B0604030504040204" pitchFamily="50" charset="-128"/>
            <a:ea typeface="Meiryo UI" panose="020B0604030504040204" pitchFamily="50" charset="-128"/>
          </a:endParaRPr>
        </a:p>
        <a:p>
          <a:r>
            <a:rPr kumimoji="1" lang="en-US" altLang="ja-JP" sz="1400">
              <a:solidFill>
                <a:srgbClr val="0000CC"/>
              </a:solidFill>
              <a:effectLst/>
              <a:latin typeface="Meiryo UI" panose="020B0604030504040204" pitchFamily="50" charset="-128"/>
              <a:ea typeface="Meiryo UI" panose="020B0604030504040204" pitchFamily="50" charset="-128"/>
              <a:cs typeface="+mn-cs"/>
            </a:rPr>
            <a:t>13</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15</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511628</xdr:colOff>
      <xdr:row>12</xdr:row>
      <xdr:rowOff>138792</xdr:rowOff>
    </xdr:from>
    <xdr:to>
      <xdr:col>19</xdr:col>
      <xdr:colOff>31296</xdr:colOff>
      <xdr:row>12</xdr:row>
      <xdr:rowOff>153457</xdr:rowOff>
    </xdr:to>
    <xdr:cxnSp macro="">
      <xdr:nvCxnSpPr>
        <xdr:cNvPr id="5" name="直線矢印コネクタ 4">
          <a:extLst>
            <a:ext uri="{FF2B5EF4-FFF2-40B4-BE49-F238E27FC236}">
              <a16:creationId xmlns:a16="http://schemas.microsoft.com/office/drawing/2014/main" id="{00000000-0008-0000-0C00-000005000000}"/>
            </a:ext>
          </a:extLst>
        </xdr:cNvPr>
        <xdr:cNvCxnSpPr>
          <a:stCxn id="4" idx="1"/>
        </xdr:cNvCxnSpPr>
      </xdr:nvCxnSpPr>
      <xdr:spPr>
        <a:xfrm flipH="1">
          <a:off x="9742714" y="3088821"/>
          <a:ext cx="1392011" cy="14665"/>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511628</xdr:colOff>
      <xdr:row>12</xdr:row>
      <xdr:rowOff>138792</xdr:rowOff>
    </xdr:from>
    <xdr:to>
      <xdr:col>19</xdr:col>
      <xdr:colOff>31296</xdr:colOff>
      <xdr:row>14</xdr:row>
      <xdr:rowOff>227239</xdr:rowOff>
    </xdr:to>
    <xdr:cxnSp macro="">
      <xdr:nvCxnSpPr>
        <xdr:cNvPr id="7" name="直線矢印コネクタ 6">
          <a:extLst>
            <a:ext uri="{FF2B5EF4-FFF2-40B4-BE49-F238E27FC236}">
              <a16:creationId xmlns:a16="http://schemas.microsoft.com/office/drawing/2014/main" id="{00000000-0008-0000-0C00-000007000000}"/>
            </a:ext>
          </a:extLst>
        </xdr:cNvPr>
        <xdr:cNvCxnSpPr>
          <a:stCxn id="4" idx="1"/>
        </xdr:cNvCxnSpPr>
      </xdr:nvCxnSpPr>
      <xdr:spPr>
        <a:xfrm flipH="1">
          <a:off x="9742714" y="3088821"/>
          <a:ext cx="1392011" cy="698047"/>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58509</xdr:colOff>
      <xdr:row>18</xdr:row>
      <xdr:rowOff>56093</xdr:rowOff>
    </xdr:from>
    <xdr:to>
      <xdr:col>23</xdr:col>
      <xdr:colOff>563878</xdr:colOff>
      <xdr:row>20</xdr:row>
      <xdr:rowOff>246592</xdr:rowOff>
    </xdr:to>
    <xdr:sp macro="" textlink="">
      <xdr:nvSpPr>
        <xdr:cNvPr id="14" name="テキスト ボックス 13">
          <a:extLst>
            <a:ext uri="{FF2B5EF4-FFF2-40B4-BE49-F238E27FC236}">
              <a16:creationId xmlns:a16="http://schemas.microsoft.com/office/drawing/2014/main" id="{00000000-0008-0000-0C00-00000E000000}"/>
            </a:ext>
          </a:extLst>
        </xdr:cNvPr>
        <xdr:cNvSpPr txBox="1"/>
      </xdr:nvSpPr>
      <xdr:spPr>
        <a:xfrm>
          <a:off x="11161938" y="4834922"/>
          <a:ext cx="2758711" cy="800099"/>
        </a:xfrm>
        <a:prstGeom prst="rect">
          <a:avLst/>
        </a:prstGeom>
        <a:solidFill>
          <a:srgbClr val="FFFF00"/>
        </a:solidFill>
        <a:ln w="19050"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合計シート読み込み</a:t>
          </a:r>
          <a:r>
            <a:rPr kumimoji="1" lang="ja-JP" altLang="ja-JP" sz="1400">
              <a:solidFill>
                <a:schemeClr val="accent6">
                  <a:lumMod val="50000"/>
                </a:schemeClr>
              </a:solidFill>
              <a:effectLst/>
              <a:latin typeface="Meiryo UI" panose="020B0604030504040204" pitchFamily="50" charset="-128"/>
              <a:ea typeface="Meiryo UI" panose="020B0604030504040204" pitchFamily="50" charset="-128"/>
              <a:cs typeface="+mn-cs"/>
            </a:rPr>
            <a:t>位置</a:t>
          </a:r>
          <a:endParaRPr lang="ja-JP" altLang="ja-JP" sz="1400">
            <a:solidFill>
              <a:schemeClr val="accent6">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12</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20</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21</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23</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25</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26</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555172</xdr:colOff>
      <xdr:row>19</xdr:row>
      <xdr:rowOff>151343</xdr:rowOff>
    </xdr:from>
    <xdr:to>
      <xdr:col>19</xdr:col>
      <xdr:colOff>58509</xdr:colOff>
      <xdr:row>19</xdr:row>
      <xdr:rowOff>152399</xdr:rowOff>
    </xdr:to>
    <xdr:cxnSp macro="">
      <xdr:nvCxnSpPr>
        <xdr:cNvPr id="15" name="直線矢印コネクタ 14">
          <a:extLst>
            <a:ext uri="{FF2B5EF4-FFF2-40B4-BE49-F238E27FC236}">
              <a16:creationId xmlns:a16="http://schemas.microsoft.com/office/drawing/2014/main" id="{00000000-0008-0000-0C00-00000F000000}"/>
            </a:ext>
          </a:extLst>
        </xdr:cNvPr>
        <xdr:cNvCxnSpPr>
          <a:stCxn id="14" idx="1"/>
        </xdr:cNvCxnSpPr>
      </xdr:nvCxnSpPr>
      <xdr:spPr>
        <a:xfrm flipH="1">
          <a:off x="9786258" y="5234972"/>
          <a:ext cx="1375680" cy="1056"/>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568780</xdr:colOff>
      <xdr:row>19</xdr:row>
      <xdr:rowOff>151343</xdr:rowOff>
    </xdr:from>
    <xdr:to>
      <xdr:col>19</xdr:col>
      <xdr:colOff>58509</xdr:colOff>
      <xdr:row>22</xdr:row>
      <xdr:rowOff>111578</xdr:rowOff>
    </xdr:to>
    <xdr:cxnSp macro="">
      <xdr:nvCxnSpPr>
        <xdr:cNvPr id="16" name="直線矢印コネクタ 15">
          <a:extLst>
            <a:ext uri="{FF2B5EF4-FFF2-40B4-BE49-F238E27FC236}">
              <a16:creationId xmlns:a16="http://schemas.microsoft.com/office/drawing/2014/main" id="{00000000-0008-0000-0C00-000010000000}"/>
            </a:ext>
          </a:extLst>
        </xdr:cNvPr>
        <xdr:cNvCxnSpPr>
          <a:stCxn id="14" idx="1"/>
        </xdr:cNvCxnSpPr>
      </xdr:nvCxnSpPr>
      <xdr:spPr>
        <a:xfrm flipH="1">
          <a:off x="9799866" y="5234972"/>
          <a:ext cx="1362072" cy="874635"/>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576943</xdr:colOff>
      <xdr:row>19</xdr:row>
      <xdr:rowOff>151343</xdr:rowOff>
    </xdr:from>
    <xdr:to>
      <xdr:col>19</xdr:col>
      <xdr:colOff>58509</xdr:colOff>
      <xdr:row>24</xdr:row>
      <xdr:rowOff>206828</xdr:rowOff>
    </xdr:to>
    <xdr:cxnSp macro="">
      <xdr:nvCxnSpPr>
        <xdr:cNvPr id="17" name="直線矢印コネクタ 16">
          <a:extLst>
            <a:ext uri="{FF2B5EF4-FFF2-40B4-BE49-F238E27FC236}">
              <a16:creationId xmlns:a16="http://schemas.microsoft.com/office/drawing/2014/main" id="{00000000-0008-0000-0C00-000011000000}"/>
            </a:ext>
          </a:extLst>
        </xdr:cNvPr>
        <xdr:cNvCxnSpPr>
          <a:stCxn id="14" idx="1"/>
        </xdr:cNvCxnSpPr>
      </xdr:nvCxnSpPr>
      <xdr:spPr>
        <a:xfrm flipH="1">
          <a:off x="9808029" y="5234972"/>
          <a:ext cx="1353909" cy="1579485"/>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595996</xdr:colOff>
      <xdr:row>19</xdr:row>
      <xdr:rowOff>151343</xdr:rowOff>
    </xdr:from>
    <xdr:to>
      <xdr:col>19</xdr:col>
      <xdr:colOff>58509</xdr:colOff>
      <xdr:row>25</xdr:row>
      <xdr:rowOff>166007</xdr:rowOff>
    </xdr:to>
    <xdr:cxnSp macro="">
      <xdr:nvCxnSpPr>
        <xdr:cNvPr id="18" name="直線矢印コネクタ 17">
          <a:extLst>
            <a:ext uri="{FF2B5EF4-FFF2-40B4-BE49-F238E27FC236}">
              <a16:creationId xmlns:a16="http://schemas.microsoft.com/office/drawing/2014/main" id="{00000000-0008-0000-0C00-000012000000}"/>
            </a:ext>
          </a:extLst>
        </xdr:cNvPr>
        <xdr:cNvCxnSpPr>
          <a:stCxn id="14" idx="1"/>
        </xdr:cNvCxnSpPr>
      </xdr:nvCxnSpPr>
      <xdr:spPr>
        <a:xfrm flipH="1">
          <a:off x="9827082" y="5234972"/>
          <a:ext cx="1334856" cy="1843464"/>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587828</xdr:colOff>
      <xdr:row>19</xdr:row>
      <xdr:rowOff>151343</xdr:rowOff>
    </xdr:from>
    <xdr:to>
      <xdr:col>19</xdr:col>
      <xdr:colOff>58509</xdr:colOff>
      <xdr:row>20</xdr:row>
      <xdr:rowOff>206828</xdr:rowOff>
    </xdr:to>
    <xdr:cxnSp macro="">
      <xdr:nvCxnSpPr>
        <xdr:cNvPr id="19" name="直線矢印コネクタ 18">
          <a:extLst>
            <a:ext uri="{FF2B5EF4-FFF2-40B4-BE49-F238E27FC236}">
              <a16:creationId xmlns:a16="http://schemas.microsoft.com/office/drawing/2014/main" id="{00000000-0008-0000-0C00-000013000000}"/>
            </a:ext>
          </a:extLst>
        </xdr:cNvPr>
        <xdr:cNvCxnSpPr>
          <a:stCxn id="14" idx="1"/>
        </xdr:cNvCxnSpPr>
      </xdr:nvCxnSpPr>
      <xdr:spPr>
        <a:xfrm flipH="1">
          <a:off x="9818914" y="5234972"/>
          <a:ext cx="1343024" cy="360285"/>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337458</xdr:colOff>
      <xdr:row>11</xdr:row>
      <xdr:rowOff>152401</xdr:rowOff>
    </xdr:from>
    <xdr:to>
      <xdr:col>19</xdr:col>
      <xdr:colOff>58509</xdr:colOff>
      <xdr:row>19</xdr:row>
      <xdr:rowOff>151343</xdr:rowOff>
    </xdr:to>
    <xdr:cxnSp macro="">
      <xdr:nvCxnSpPr>
        <xdr:cNvPr id="20" name="直線矢印コネクタ 19">
          <a:extLst>
            <a:ext uri="{FF2B5EF4-FFF2-40B4-BE49-F238E27FC236}">
              <a16:creationId xmlns:a16="http://schemas.microsoft.com/office/drawing/2014/main" id="{00000000-0008-0000-0C00-000014000000}"/>
            </a:ext>
          </a:extLst>
        </xdr:cNvPr>
        <xdr:cNvCxnSpPr>
          <a:stCxn id="14" idx="1"/>
        </xdr:cNvCxnSpPr>
      </xdr:nvCxnSpPr>
      <xdr:spPr>
        <a:xfrm flipH="1" flipV="1">
          <a:off x="9568544" y="2797630"/>
          <a:ext cx="1593394" cy="2437342"/>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340340</xdr:colOff>
      <xdr:row>79</xdr:row>
      <xdr:rowOff>145553</xdr:rowOff>
    </xdr:from>
    <xdr:to>
      <xdr:col>8</xdr:col>
      <xdr:colOff>308113</xdr:colOff>
      <xdr:row>85</xdr:row>
      <xdr:rowOff>57980</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3086715" y="15195053"/>
          <a:ext cx="4222273" cy="111892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2023/4/14</a:t>
          </a:r>
        </a:p>
        <a:p>
          <a:r>
            <a:rPr kumimoji="1" lang="ja-JP" altLang="en-US" sz="1100"/>
            <a:t>計算結果の調整係数が、調整係数一覧の年間調整係数と一致しないため、年間調整係数を手入力。</a:t>
          </a:r>
          <a:endParaRPr kumimoji="1" lang="en-US" altLang="ja-JP" sz="1100"/>
        </a:p>
        <a:p>
          <a:r>
            <a:rPr kumimoji="1" lang="ja-JP" altLang="en-US" sz="1100"/>
            <a:t>期待容量は、「年間調整係数</a:t>
          </a:r>
          <a:r>
            <a:rPr kumimoji="1" lang="en-US" altLang="ja-JP" sz="1100"/>
            <a:t>×</a:t>
          </a:r>
          <a:r>
            <a:rPr kumimoji="1" lang="ja-JP" altLang="en-US" sz="1100"/>
            <a:t>送電可能電力（小数点以下四捨五入）」で求める。</a:t>
          </a:r>
        </a:p>
      </xdr:txBody>
    </xdr:sp>
    <xdr:clientData/>
  </xdr:twoCellAnchor>
  <xdr:twoCellAnchor>
    <xdr:from>
      <xdr:col>19</xdr:col>
      <xdr:colOff>203200</xdr:colOff>
      <xdr:row>79</xdr:row>
      <xdr:rowOff>177800</xdr:rowOff>
    </xdr:from>
    <xdr:to>
      <xdr:col>25</xdr:col>
      <xdr:colOff>542925</xdr:colOff>
      <xdr:row>84</xdr:row>
      <xdr:rowOff>57150</xdr:rowOff>
    </xdr:to>
    <xdr:sp macro="" textlink="">
      <xdr:nvSpPr>
        <xdr:cNvPr id="6" name="吹き出し: 四角形 5">
          <a:extLst>
            <a:ext uri="{FF2B5EF4-FFF2-40B4-BE49-F238E27FC236}">
              <a16:creationId xmlns:a16="http://schemas.microsoft.com/office/drawing/2014/main" id="{00000000-0008-0000-0D00-000006000000}"/>
            </a:ext>
          </a:extLst>
        </xdr:cNvPr>
        <xdr:cNvSpPr/>
      </xdr:nvSpPr>
      <xdr:spPr>
        <a:xfrm>
          <a:off x="16805275" y="15227300"/>
          <a:ext cx="4797425" cy="869950"/>
        </a:xfrm>
        <a:prstGeom prst="wedgeRectCallout">
          <a:avLst>
            <a:gd name="adj1" fmla="val -70124"/>
            <a:gd name="adj2" fmla="val -35913"/>
          </a:avLst>
        </a:prstGeom>
        <a:solidFill>
          <a:srgbClr val="CCFFCC"/>
        </a:solidFill>
        <a:ln>
          <a:solidFill>
            <a:srgbClr val="008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Meiryo UI" panose="020B0604030504040204" pitchFamily="50" charset="-128"/>
              <a:ea typeface="Meiryo UI" panose="020B0604030504040204" pitchFamily="50" charset="-128"/>
            </a:rPr>
            <a:t>4/17</a:t>
          </a:r>
          <a:r>
            <a:rPr kumimoji="1" lang="ja-JP" altLang="en-US" sz="1100">
              <a:solidFill>
                <a:schemeClr val="tx1"/>
              </a:solidFill>
              <a:latin typeface="Meiryo UI" panose="020B0604030504040204" pitchFamily="50" charset="-128"/>
              <a:ea typeface="Meiryo UI" panose="020B0604030504040204" pitchFamily="50" charset="-128"/>
            </a:rPr>
            <a:t>修正</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調達オークション</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提供できる各月の送電可能電力」</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「調整係数（年間）」で算定する方法に変更</a:t>
          </a:r>
          <a:endParaRPr lang="en-US" altLang="ja-JP"/>
        </a:p>
      </xdr:txBody>
    </xdr:sp>
    <xdr:clientData/>
  </xdr:twoCellAnchor>
  <xdr:oneCellAnchor>
    <xdr:from>
      <xdr:col>11</xdr:col>
      <xdr:colOff>232364</xdr:colOff>
      <xdr:row>17</xdr:row>
      <xdr:rowOff>138544</xdr:rowOff>
    </xdr:from>
    <xdr:ext cx="6760029" cy="2836417"/>
    <xdr:sp macro="" textlink="">
      <xdr:nvSpPr>
        <xdr:cNvPr id="7" name="テキスト ボックス 6">
          <a:extLst>
            <a:ext uri="{FF2B5EF4-FFF2-40B4-BE49-F238E27FC236}">
              <a16:creationId xmlns:a16="http://schemas.microsoft.com/office/drawing/2014/main" id="{00000000-0008-0000-0D00-000007000000}"/>
            </a:ext>
          </a:extLst>
        </xdr:cNvPr>
        <xdr:cNvSpPr txBox="1"/>
      </xdr:nvSpPr>
      <xdr:spPr>
        <a:xfrm>
          <a:off x="10138364" y="3377044"/>
          <a:ext cx="6760029" cy="2836417"/>
        </a:xfrm>
        <a:prstGeom prst="rect">
          <a:avLst/>
        </a:prstGeom>
        <a:solidFill>
          <a:srgbClr val="99CCFF"/>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ファイル名：</a:t>
          </a:r>
        </a:p>
        <a:p>
          <a:pPr algn="l"/>
          <a:r>
            <a:rPr kumimoji="1" lang="en-US" altLang="ja-JP" sz="1200" b="0">
              <a:solidFill>
                <a:sysClr val="windowText" lastClr="000000"/>
              </a:solidFill>
              <a:latin typeface="Meiryo UI" panose="020B0604030504040204" pitchFamily="50" charset="-128"/>
              <a:ea typeface="Meiryo UI" panose="020B0604030504040204" pitchFamily="50" charset="-128"/>
            </a:rPr>
            <a:t>【2026</a:t>
          </a:r>
          <a:r>
            <a:rPr kumimoji="1" lang="ja-JP" altLang="en-US" sz="1200" b="0">
              <a:solidFill>
                <a:sysClr val="windowText" lastClr="000000"/>
              </a:solidFill>
              <a:latin typeface="Meiryo UI" panose="020B0604030504040204" pitchFamily="50" charset="-128"/>
              <a:ea typeface="Meiryo UI" panose="020B0604030504040204" pitchFamily="50" charset="-128"/>
            </a:rPr>
            <a:t>年度</a:t>
          </a:r>
          <a:r>
            <a:rPr kumimoji="1" lang="en-US" altLang="ja-JP" sz="1200" b="0">
              <a:solidFill>
                <a:sysClr val="windowText" lastClr="000000"/>
              </a:solidFill>
              <a:latin typeface="Meiryo UI" panose="020B0604030504040204" pitchFamily="50" charset="-128"/>
              <a:ea typeface="Meiryo UI" panose="020B0604030504040204" pitchFamily="50" charset="-128"/>
            </a:rPr>
            <a:t>】</a:t>
          </a:r>
          <a:r>
            <a:rPr kumimoji="1" lang="ja-JP" altLang="en-US" sz="1200" b="0">
              <a:solidFill>
                <a:sysClr val="windowText" lastClr="000000"/>
              </a:solidFill>
              <a:latin typeface="Meiryo UI" panose="020B0604030504040204" pitchFamily="50" charset="-128"/>
              <a:ea typeface="Meiryo UI" panose="020B0604030504040204" pitchFamily="50" charset="-128"/>
            </a:rPr>
            <a:t>再エネ各月年間調整係数算定</a:t>
          </a:r>
          <a:r>
            <a:rPr kumimoji="1" lang="en-US" altLang="ja-JP" sz="1200" b="0">
              <a:solidFill>
                <a:sysClr val="windowText" lastClr="000000"/>
              </a:solidFill>
              <a:latin typeface="Meiryo UI" panose="020B0604030504040204" pitchFamily="50" charset="-128"/>
              <a:ea typeface="Meiryo UI" panose="020B0604030504040204" pitchFamily="50" charset="-128"/>
            </a:rPr>
            <a:t>.ver3_</a:t>
          </a:r>
          <a:r>
            <a:rPr kumimoji="1" lang="ja-JP" altLang="en-US" sz="1200" b="0">
              <a:solidFill>
                <a:sysClr val="windowText" lastClr="000000"/>
              </a:solidFill>
              <a:latin typeface="Meiryo UI" panose="020B0604030504040204" pitchFamily="50" charset="-128"/>
              <a:ea typeface="Meiryo UI" panose="020B0604030504040204" pitchFamily="50" charset="-128"/>
            </a:rPr>
            <a:t>春秋厳気象考慮</a:t>
          </a:r>
          <a:r>
            <a:rPr kumimoji="1" lang="en-US" altLang="ja-JP" sz="1200" b="0">
              <a:solidFill>
                <a:sysClr val="windowText" lastClr="000000"/>
              </a:solidFill>
              <a:latin typeface="Meiryo UI" panose="020B0604030504040204" pitchFamily="50" charset="-128"/>
              <a:ea typeface="Meiryo UI" panose="020B0604030504040204" pitchFamily="50" charset="-128"/>
            </a:rPr>
            <a:t>.xlsm</a:t>
          </a:r>
        </a:p>
        <a:p>
          <a:pPr algn="l"/>
          <a:endParaRPr kumimoji="1" lang="en-US" altLang="ja-JP" sz="12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データ引用箇所：</a:t>
          </a:r>
        </a:p>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　「各月％」ワークシート</a:t>
          </a:r>
        </a:p>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　「太陽光」に記載の値（</a:t>
          </a:r>
          <a:r>
            <a:rPr kumimoji="1" lang="en-US" altLang="ja-JP" sz="1200" b="0">
              <a:solidFill>
                <a:sysClr val="windowText" lastClr="000000"/>
              </a:solidFill>
              <a:latin typeface="Meiryo UI" panose="020B0604030504040204" pitchFamily="50" charset="-128"/>
              <a:ea typeface="Meiryo UI" panose="020B0604030504040204" pitchFamily="50" charset="-128"/>
            </a:rPr>
            <a:t>C4</a:t>
          </a:r>
          <a:r>
            <a:rPr kumimoji="1" lang="ja-JP" altLang="en-US" sz="1200" b="0">
              <a:solidFill>
                <a:sysClr val="windowText" lastClr="000000"/>
              </a:solidFill>
              <a:latin typeface="Meiryo UI" panose="020B0604030504040204" pitchFamily="50" charset="-128"/>
              <a:ea typeface="Meiryo UI" panose="020B0604030504040204" pitchFamily="50" charset="-128"/>
            </a:rPr>
            <a:t>～</a:t>
          </a:r>
          <a:r>
            <a:rPr kumimoji="1" lang="en-US" altLang="ja-JP" sz="1200" b="0">
              <a:solidFill>
                <a:sysClr val="windowText" lastClr="000000"/>
              </a:solidFill>
              <a:latin typeface="Meiryo UI" panose="020B0604030504040204" pitchFamily="50" charset="-128"/>
              <a:ea typeface="Meiryo UI" panose="020B0604030504040204" pitchFamily="50" charset="-128"/>
            </a:rPr>
            <a:t>N12</a:t>
          </a:r>
          <a:r>
            <a:rPr kumimoji="1" lang="ja-JP" altLang="en-US" sz="1200" b="0">
              <a:solidFill>
                <a:sysClr val="windowText" lastClr="000000"/>
              </a:solidFill>
              <a:latin typeface="Meiryo UI" panose="020B0604030504040204" pitchFamily="50" charset="-128"/>
              <a:ea typeface="Meiryo UI" panose="020B0604030504040204" pitchFamily="50" charset="-128"/>
            </a:rPr>
            <a:t>）を行列入れ替え</a:t>
          </a:r>
        </a:p>
        <a:p>
          <a:pPr algn="l"/>
          <a:endParaRPr kumimoji="1" lang="ja-JP" altLang="en-US" sz="12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ファイル保管場所：</a:t>
          </a:r>
          <a:endParaRPr kumimoji="1" lang="en-US" altLang="ja-JP" sz="12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200" b="0">
              <a:solidFill>
                <a:sysClr val="windowText" lastClr="000000"/>
              </a:solidFill>
              <a:latin typeface="Meiryo UI" panose="020B0604030504040204" pitchFamily="50" charset="-128"/>
              <a:ea typeface="Meiryo UI" panose="020B0604030504040204" pitchFamily="50" charset="-128"/>
            </a:rPr>
            <a:t>\\172.18.25.71\</a:t>
          </a:r>
          <a:r>
            <a:rPr kumimoji="1" lang="ja-JP" altLang="en-US" sz="1200" b="0">
              <a:solidFill>
                <a:sysClr val="windowText" lastClr="000000"/>
              </a:solidFill>
              <a:latin typeface="Meiryo UI" panose="020B0604030504040204" pitchFamily="50" charset="-128"/>
              <a:ea typeface="Meiryo UI" panose="020B0604030504040204" pitchFamily="50" charset="-128"/>
            </a:rPr>
            <a:t>容量市場</a:t>
          </a:r>
          <a:r>
            <a:rPr kumimoji="1" lang="en-US" altLang="ja-JP" sz="1200" b="0">
              <a:solidFill>
                <a:sysClr val="windowText" lastClr="000000"/>
              </a:solidFill>
              <a:latin typeface="Meiryo UI" panose="020B0604030504040204" pitchFamily="50" charset="-128"/>
              <a:ea typeface="Meiryo UI" panose="020B0604030504040204" pitchFamily="50" charset="-128"/>
            </a:rPr>
            <a:t>\05_</a:t>
          </a:r>
          <a:r>
            <a:rPr kumimoji="1" lang="ja-JP" altLang="en-US" sz="1200" b="0">
              <a:solidFill>
                <a:sysClr val="windowText" lastClr="000000"/>
              </a:solidFill>
              <a:latin typeface="Meiryo UI" panose="020B0604030504040204" pitchFamily="50" charset="-128"/>
              <a:ea typeface="Meiryo UI" panose="020B0604030504040204" pitchFamily="50" charset="-128"/>
            </a:rPr>
            <a:t>実務体制構築</a:t>
          </a:r>
          <a:r>
            <a:rPr kumimoji="1" lang="en-US" altLang="ja-JP" sz="1200" b="0">
              <a:solidFill>
                <a:sysClr val="windowText" lastClr="000000"/>
              </a:solidFill>
              <a:latin typeface="Meiryo UI" panose="020B0604030504040204" pitchFamily="50" charset="-128"/>
              <a:ea typeface="Meiryo UI" panose="020B0604030504040204" pitchFamily="50" charset="-128"/>
            </a:rPr>
            <a:t>\03  </a:t>
          </a:r>
          <a:r>
            <a:rPr kumimoji="1" lang="ja-JP" altLang="en-US" sz="1200" b="0">
              <a:solidFill>
                <a:sysClr val="windowText" lastClr="000000"/>
              </a:solidFill>
              <a:latin typeface="Meiryo UI" panose="020B0604030504040204" pitchFamily="50" charset="-128"/>
              <a:ea typeface="Meiryo UI" panose="020B0604030504040204" pitchFamily="50" charset="-128"/>
            </a:rPr>
            <a:t>開設準備支援業務委託</a:t>
          </a:r>
          <a:r>
            <a:rPr kumimoji="1" lang="en-US" altLang="ja-JP" sz="1200" b="0">
              <a:solidFill>
                <a:sysClr val="windowText" lastClr="000000"/>
              </a:solidFill>
              <a:latin typeface="Meiryo UI" panose="020B0604030504040204" pitchFamily="50" charset="-128"/>
              <a:ea typeface="Meiryo UI" panose="020B0604030504040204" pitchFamily="50" charset="-128"/>
            </a:rPr>
            <a:t>\18 </a:t>
          </a:r>
          <a:r>
            <a:rPr kumimoji="1" lang="ja-JP" altLang="en-US" sz="1200" b="0">
              <a:solidFill>
                <a:sysClr val="windowText" lastClr="000000"/>
              </a:solidFill>
              <a:latin typeface="Meiryo UI" panose="020B0604030504040204" pitchFamily="50" charset="-128"/>
              <a:ea typeface="Meiryo UI" panose="020B0604030504040204" pitchFamily="50" charset="-128"/>
            </a:rPr>
            <a:t>追加オークション募集要綱</a:t>
          </a:r>
          <a:r>
            <a:rPr kumimoji="1" lang="en-US" altLang="ja-JP" sz="1200" b="0">
              <a:solidFill>
                <a:sysClr val="windowText" lastClr="000000"/>
              </a:solidFill>
              <a:latin typeface="Meiryo UI" panose="020B0604030504040204" pitchFamily="50" charset="-128"/>
              <a:ea typeface="Meiryo UI" panose="020B0604030504040204" pitchFamily="50" charset="-128"/>
            </a:rPr>
            <a:t>\2025</a:t>
          </a:r>
          <a:r>
            <a:rPr kumimoji="1" lang="ja-JP" altLang="en-US" sz="1200" b="0">
              <a:solidFill>
                <a:sysClr val="windowText" lastClr="000000"/>
              </a:solidFill>
              <a:latin typeface="Meiryo UI" panose="020B0604030504040204" pitchFamily="50" charset="-128"/>
              <a:ea typeface="Meiryo UI" panose="020B0604030504040204" pitchFamily="50" charset="-128"/>
            </a:rPr>
            <a:t>年追加オークションの要綱作成（実需給</a:t>
          </a:r>
          <a:r>
            <a:rPr kumimoji="1" lang="en-US" altLang="ja-JP" sz="1200" b="0">
              <a:solidFill>
                <a:sysClr val="windowText" lastClr="000000"/>
              </a:solidFill>
              <a:latin typeface="Meiryo UI" panose="020B0604030504040204" pitchFamily="50" charset="-128"/>
              <a:ea typeface="Meiryo UI" panose="020B0604030504040204" pitchFamily="50" charset="-128"/>
            </a:rPr>
            <a:t>2026</a:t>
          </a:r>
          <a:r>
            <a:rPr kumimoji="1" lang="ja-JP" altLang="en-US" sz="1200" b="0">
              <a:solidFill>
                <a:sysClr val="windowText" lastClr="000000"/>
              </a:solidFill>
              <a:latin typeface="Meiryo UI" panose="020B0604030504040204" pitchFamily="50" charset="-128"/>
              <a:ea typeface="Meiryo UI" panose="020B0604030504040204" pitchFamily="50" charset="-128"/>
            </a:rPr>
            <a:t>年度）</a:t>
          </a:r>
          <a:r>
            <a:rPr kumimoji="1" lang="en-US" altLang="ja-JP" sz="1200" b="0">
              <a:solidFill>
                <a:sysClr val="windowText" lastClr="000000"/>
              </a:solidFill>
              <a:latin typeface="Meiryo UI" panose="020B0604030504040204" pitchFamily="50" charset="-128"/>
              <a:ea typeface="Meiryo UI" panose="020B0604030504040204" pitchFamily="50" charset="-128"/>
            </a:rPr>
            <a:t>\08-01.</a:t>
          </a:r>
          <a:r>
            <a:rPr kumimoji="1" lang="ja-JP" altLang="en-US" sz="1200" b="0">
              <a:solidFill>
                <a:sysClr val="windowText" lastClr="000000"/>
              </a:solidFill>
              <a:latin typeface="Meiryo UI" panose="020B0604030504040204" pitchFamily="50" charset="-128"/>
              <a:ea typeface="Meiryo UI" panose="020B0604030504040204" pitchFamily="50" charset="-128"/>
            </a:rPr>
            <a:t>期待容量等算定諸元一覧</a:t>
          </a:r>
          <a:r>
            <a:rPr kumimoji="1" lang="en-US" altLang="ja-JP" sz="1200" b="0">
              <a:solidFill>
                <a:sysClr val="windowText" lastClr="000000"/>
              </a:solidFill>
              <a:latin typeface="Meiryo UI" panose="020B0604030504040204" pitchFamily="50" charset="-128"/>
              <a:ea typeface="Meiryo UI" panose="020B0604030504040204" pitchFamily="50" charset="-128"/>
            </a:rPr>
            <a:t>\01_</a:t>
          </a:r>
          <a:r>
            <a:rPr kumimoji="1" lang="ja-JP" altLang="en-US" sz="1200" b="0">
              <a:solidFill>
                <a:sysClr val="windowText" lastClr="000000"/>
              </a:solidFill>
              <a:latin typeface="Meiryo UI" panose="020B0604030504040204" pitchFamily="50" charset="-128"/>
              <a:ea typeface="Meiryo UI" panose="020B0604030504040204" pitchFamily="50" charset="-128"/>
            </a:rPr>
            <a:t>作業用</a:t>
          </a:r>
          <a:r>
            <a:rPr kumimoji="1" lang="en-US" altLang="ja-JP" sz="1200" b="0">
              <a:solidFill>
                <a:sysClr val="windowText" lastClr="000000"/>
              </a:solidFill>
              <a:latin typeface="Meiryo UI" panose="020B0604030504040204" pitchFamily="50" charset="-128"/>
              <a:ea typeface="Meiryo UI" panose="020B0604030504040204" pitchFamily="50" charset="-128"/>
            </a:rPr>
            <a:t>\02_ </a:t>
          </a:r>
          <a:r>
            <a:rPr kumimoji="1" lang="ja-JP" altLang="en-US" sz="1200" b="0">
              <a:solidFill>
                <a:sysClr val="windowText" lastClr="000000"/>
              </a:solidFill>
              <a:latin typeface="Meiryo UI" panose="020B0604030504040204" pitchFamily="50" charset="-128"/>
              <a:ea typeface="Meiryo UI" panose="020B0604030504040204" pitchFamily="50" charset="-128"/>
            </a:rPr>
            <a:t>調整係数</a:t>
          </a:r>
          <a:r>
            <a:rPr kumimoji="1" lang="en-US" altLang="ja-JP" sz="1200" b="0">
              <a:solidFill>
                <a:sysClr val="windowText" lastClr="000000"/>
              </a:solidFill>
              <a:latin typeface="Meiryo UI" panose="020B0604030504040204" pitchFamily="50" charset="-128"/>
              <a:ea typeface="Meiryo UI" panose="020B0604030504040204" pitchFamily="50" charset="-128"/>
            </a:rPr>
            <a:t>\</a:t>
          </a:r>
          <a:r>
            <a:rPr kumimoji="1" lang="ja-JP" altLang="en-US" sz="1200" b="0">
              <a:solidFill>
                <a:sysClr val="windowText" lastClr="000000"/>
              </a:solidFill>
              <a:latin typeface="Meiryo UI" panose="020B0604030504040204" pitchFamily="50" charset="-128"/>
              <a:ea typeface="Meiryo UI" panose="020B0604030504040204" pitchFamily="50" charset="-128"/>
            </a:rPr>
            <a:t>再エネ</a:t>
          </a:r>
        </a:p>
      </xdr:txBody>
    </xdr:sp>
    <xdr:clientData/>
  </xdr:oneCellAnchor>
  <xdr:twoCellAnchor>
    <xdr:from>
      <xdr:col>12</xdr:col>
      <xdr:colOff>439239</xdr:colOff>
      <xdr:row>34</xdr:row>
      <xdr:rowOff>108857</xdr:rowOff>
    </xdr:from>
    <xdr:to>
      <xdr:col>12</xdr:col>
      <xdr:colOff>934811</xdr:colOff>
      <xdr:row>88</xdr:row>
      <xdr:rowOff>149678</xdr:rowOff>
    </xdr:to>
    <xdr:sp macro="" textlink="">
      <xdr:nvSpPr>
        <xdr:cNvPr id="3" name="矢印: 下 2">
          <a:extLst>
            <a:ext uri="{FF2B5EF4-FFF2-40B4-BE49-F238E27FC236}">
              <a16:creationId xmlns:a16="http://schemas.microsoft.com/office/drawing/2014/main" id="{00000000-0008-0000-0D00-000003000000}"/>
            </a:ext>
          </a:extLst>
        </xdr:cNvPr>
        <xdr:cNvSpPr/>
      </xdr:nvSpPr>
      <xdr:spPr>
        <a:xfrm>
          <a:off x="10699025" y="6585857"/>
          <a:ext cx="495572" cy="10382250"/>
        </a:xfrm>
        <a:prstGeom prst="downArrow">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625929</xdr:colOff>
      <xdr:row>89</xdr:row>
      <xdr:rowOff>68445</xdr:rowOff>
    </xdr:from>
    <xdr:to>
      <xdr:col>12</xdr:col>
      <xdr:colOff>779417</xdr:colOff>
      <xdr:row>92</xdr:row>
      <xdr:rowOff>5852</xdr:rowOff>
    </xdr:to>
    <xdr:sp macro="" textlink="">
      <xdr:nvSpPr>
        <xdr:cNvPr id="12" name="矢印: 下 11">
          <a:extLst>
            <a:ext uri="{FF2B5EF4-FFF2-40B4-BE49-F238E27FC236}">
              <a16:creationId xmlns:a16="http://schemas.microsoft.com/office/drawing/2014/main" id="{00000000-0008-0000-0D00-00000C000000}"/>
            </a:ext>
          </a:extLst>
        </xdr:cNvPr>
        <xdr:cNvSpPr/>
      </xdr:nvSpPr>
      <xdr:spPr>
        <a:xfrm rot="5400000">
          <a:off x="8149862" y="15214012"/>
          <a:ext cx="508907" cy="4235631"/>
        </a:xfrm>
        <a:prstGeom prst="downArrow">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10</xdr:col>
      <xdr:colOff>206829</xdr:colOff>
      <xdr:row>35</xdr:row>
      <xdr:rowOff>84161</xdr:rowOff>
    </xdr:from>
    <xdr:ext cx="1647553" cy="346377"/>
    <xdr:sp macro="" textlink="">
      <xdr:nvSpPr>
        <xdr:cNvPr id="13" name="テキスト ボックス 12">
          <a:extLst>
            <a:ext uri="{FF2B5EF4-FFF2-40B4-BE49-F238E27FC236}">
              <a16:creationId xmlns:a16="http://schemas.microsoft.com/office/drawing/2014/main" id="{00000000-0008-0000-0D00-00000D000000}"/>
            </a:ext>
          </a:extLst>
        </xdr:cNvPr>
        <xdr:cNvSpPr txBox="1"/>
      </xdr:nvSpPr>
      <xdr:spPr>
        <a:xfrm>
          <a:off x="9051472" y="6751661"/>
          <a:ext cx="1647553" cy="346377"/>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200" b="0">
              <a:solidFill>
                <a:srgbClr val="FF0000"/>
              </a:solidFill>
              <a:latin typeface="Meiryo UI" panose="020B0604030504040204" pitchFamily="50" charset="-128"/>
              <a:ea typeface="Meiryo UI" panose="020B0604030504040204" pitchFamily="50" charset="-128"/>
            </a:rPr>
            <a:t>下部にも変更箇所あり</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19</xdr:col>
      <xdr:colOff>232833</xdr:colOff>
      <xdr:row>87</xdr:row>
      <xdr:rowOff>105834</xdr:rowOff>
    </xdr:from>
    <xdr:to>
      <xdr:col>25</xdr:col>
      <xdr:colOff>610658</xdr:colOff>
      <xdr:row>92</xdr:row>
      <xdr:rowOff>15611</xdr:rowOff>
    </xdr:to>
    <xdr:sp macro="" textlink="">
      <xdr:nvSpPr>
        <xdr:cNvPr id="14" name="吹き出し: 四角形 13">
          <a:extLst>
            <a:ext uri="{FF2B5EF4-FFF2-40B4-BE49-F238E27FC236}">
              <a16:creationId xmlns:a16="http://schemas.microsoft.com/office/drawing/2014/main" id="{00000000-0008-0000-0D00-00000E000000}"/>
            </a:ext>
          </a:extLst>
        </xdr:cNvPr>
        <xdr:cNvSpPr/>
      </xdr:nvSpPr>
      <xdr:spPr>
        <a:xfrm>
          <a:off x="19240500" y="17642417"/>
          <a:ext cx="5330825" cy="915194"/>
        </a:xfrm>
        <a:prstGeom prst="wedgeRectCallout">
          <a:avLst>
            <a:gd name="adj1" fmla="val -72581"/>
            <a:gd name="adj2" fmla="val -194629"/>
          </a:avLst>
        </a:prstGeom>
        <a:solidFill>
          <a:srgbClr val="CCFFCC"/>
        </a:solidFill>
        <a:ln>
          <a:solidFill>
            <a:srgbClr val="008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Meiryo UI" panose="020B0604030504040204" pitchFamily="50" charset="-128"/>
              <a:ea typeface="Meiryo UI" panose="020B0604030504040204" pitchFamily="50" charset="-128"/>
            </a:rPr>
            <a:t>2025/1/15</a:t>
          </a:r>
          <a:r>
            <a:rPr kumimoji="1" lang="ja-JP" altLang="en-US" sz="1100">
              <a:solidFill>
                <a:schemeClr val="tx1"/>
              </a:solidFill>
              <a:latin typeface="Meiryo UI" panose="020B0604030504040204" pitchFamily="50" charset="-128"/>
              <a:ea typeface="Meiryo UI" panose="020B0604030504040204" pitchFamily="50" charset="-128"/>
            </a:rPr>
            <a:t>修正</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エラーの場合は、</a:t>
          </a:r>
          <a:r>
            <a:rPr kumimoji="1" lang="en-US" altLang="ja-JP" sz="1100">
              <a:solidFill>
                <a:schemeClr val="tx1"/>
              </a:solidFill>
              <a:latin typeface="Meiryo UI" panose="020B0604030504040204" pitchFamily="50" charset="-128"/>
              <a:ea typeface="Meiryo UI" panose="020B0604030504040204" pitchFamily="50" charset="-128"/>
            </a:rPr>
            <a:t>0</a:t>
          </a:r>
          <a:r>
            <a:rPr kumimoji="1" lang="ja-JP" altLang="en-US" sz="1100">
              <a:solidFill>
                <a:schemeClr val="tx1"/>
              </a:solidFill>
              <a:latin typeface="Meiryo UI" panose="020B0604030504040204" pitchFamily="50" charset="-128"/>
              <a:ea typeface="Meiryo UI" panose="020B0604030504040204" pitchFamily="50" charset="-128"/>
            </a:rPr>
            <a:t>表示するように変更</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10</xdr:col>
      <xdr:colOff>125041</xdr:colOff>
      <xdr:row>25</xdr:row>
      <xdr:rowOff>32753</xdr:rowOff>
    </xdr:from>
    <xdr:to>
      <xdr:col>11</xdr:col>
      <xdr:colOff>232364</xdr:colOff>
      <xdr:row>25</xdr:row>
      <xdr:rowOff>169670</xdr:rowOff>
    </xdr:to>
    <xdr:cxnSp macro="">
      <xdr:nvCxnSpPr>
        <xdr:cNvPr id="5" name="直線コネクタ 4">
          <a:extLst>
            <a:ext uri="{FF2B5EF4-FFF2-40B4-BE49-F238E27FC236}">
              <a16:creationId xmlns:a16="http://schemas.microsoft.com/office/drawing/2014/main" id="{00000000-0008-0000-0D00-000005000000}"/>
            </a:ext>
          </a:extLst>
        </xdr:cNvPr>
        <xdr:cNvCxnSpPr>
          <a:endCxn id="7" idx="1"/>
        </xdr:cNvCxnSpPr>
      </xdr:nvCxnSpPr>
      <xdr:spPr>
        <a:xfrm flipV="1">
          <a:off x="9303677" y="4795253"/>
          <a:ext cx="834687" cy="13691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316716</xdr:colOff>
      <xdr:row>97</xdr:row>
      <xdr:rowOff>181068</xdr:rowOff>
    </xdr:from>
    <xdr:ext cx="6760029" cy="4113167"/>
    <xdr:sp macro="" textlink="">
      <xdr:nvSpPr>
        <xdr:cNvPr id="16" name="テキスト ボックス 15">
          <a:extLst>
            <a:ext uri="{FF2B5EF4-FFF2-40B4-BE49-F238E27FC236}">
              <a16:creationId xmlns:a16="http://schemas.microsoft.com/office/drawing/2014/main" id="{00000000-0008-0000-0D00-000010000000}"/>
            </a:ext>
          </a:extLst>
        </xdr:cNvPr>
        <xdr:cNvSpPr txBox="1"/>
      </xdr:nvSpPr>
      <xdr:spPr>
        <a:xfrm>
          <a:off x="3745716" y="18728841"/>
          <a:ext cx="6760029" cy="4113167"/>
        </a:xfrm>
        <a:prstGeom prst="rect">
          <a:avLst/>
        </a:prstGeom>
        <a:solidFill>
          <a:srgbClr val="99CCFF"/>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ファイル名：</a:t>
          </a:r>
        </a:p>
        <a:p>
          <a:pPr algn="l"/>
          <a:r>
            <a:rPr kumimoji="1" lang="en-US" altLang="ja-JP" sz="1200" b="0">
              <a:solidFill>
                <a:sysClr val="windowText" lastClr="000000"/>
              </a:solidFill>
              <a:latin typeface="Meiryo UI" panose="020B0604030504040204" pitchFamily="50" charset="-128"/>
              <a:ea typeface="Meiryo UI" panose="020B0604030504040204" pitchFamily="50" charset="-128"/>
            </a:rPr>
            <a:t>【2026</a:t>
          </a:r>
          <a:r>
            <a:rPr kumimoji="1" lang="ja-JP" altLang="en-US" sz="1200" b="0">
              <a:solidFill>
                <a:sysClr val="windowText" lastClr="000000"/>
              </a:solidFill>
              <a:latin typeface="Meiryo UI" panose="020B0604030504040204" pitchFamily="50" charset="-128"/>
              <a:ea typeface="Meiryo UI" panose="020B0604030504040204" pitchFamily="50" charset="-128"/>
            </a:rPr>
            <a:t>年度</a:t>
          </a:r>
          <a:r>
            <a:rPr kumimoji="1" lang="en-US" altLang="ja-JP" sz="1200" b="0">
              <a:solidFill>
                <a:sysClr val="windowText" lastClr="000000"/>
              </a:solidFill>
              <a:latin typeface="Meiryo UI" panose="020B0604030504040204" pitchFamily="50" charset="-128"/>
              <a:ea typeface="Meiryo UI" panose="020B0604030504040204" pitchFamily="50" charset="-128"/>
            </a:rPr>
            <a:t>】</a:t>
          </a:r>
          <a:r>
            <a:rPr kumimoji="1" lang="ja-JP" altLang="en-US" sz="1200" b="0">
              <a:solidFill>
                <a:sysClr val="windowText" lastClr="000000"/>
              </a:solidFill>
              <a:latin typeface="Meiryo UI" panose="020B0604030504040204" pitchFamily="50" charset="-128"/>
              <a:ea typeface="Meiryo UI" panose="020B0604030504040204" pitchFamily="50" charset="-128"/>
            </a:rPr>
            <a:t>再エネ各月年間調整係数算定</a:t>
          </a:r>
          <a:r>
            <a:rPr kumimoji="1" lang="en-US" altLang="ja-JP" sz="1200" b="0">
              <a:solidFill>
                <a:sysClr val="windowText" lastClr="000000"/>
              </a:solidFill>
              <a:latin typeface="Meiryo UI" panose="020B0604030504040204" pitchFamily="50" charset="-128"/>
              <a:ea typeface="Meiryo UI" panose="020B0604030504040204" pitchFamily="50" charset="-128"/>
            </a:rPr>
            <a:t>.ver3_</a:t>
          </a:r>
          <a:r>
            <a:rPr kumimoji="1" lang="ja-JP" altLang="en-US" sz="1200" b="0">
              <a:solidFill>
                <a:sysClr val="windowText" lastClr="000000"/>
              </a:solidFill>
              <a:latin typeface="Meiryo UI" panose="020B0604030504040204" pitchFamily="50" charset="-128"/>
              <a:ea typeface="Meiryo UI" panose="020B0604030504040204" pitchFamily="50" charset="-128"/>
            </a:rPr>
            <a:t>春秋厳気象考慮</a:t>
          </a:r>
          <a:r>
            <a:rPr kumimoji="1" lang="en-US" altLang="ja-JP" sz="1200" b="0">
              <a:solidFill>
                <a:sysClr val="windowText" lastClr="000000"/>
              </a:solidFill>
              <a:latin typeface="Meiryo UI" panose="020B0604030504040204" pitchFamily="50" charset="-128"/>
              <a:ea typeface="Meiryo UI" panose="020B0604030504040204" pitchFamily="50" charset="-128"/>
            </a:rPr>
            <a:t>.xlsm</a:t>
          </a:r>
        </a:p>
        <a:p>
          <a:pPr algn="l"/>
          <a:endParaRPr kumimoji="1" lang="en-US" altLang="ja-JP" sz="12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データ引用箇所：</a:t>
          </a:r>
        </a:p>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　「年間」ワークシート（</a:t>
          </a:r>
          <a:r>
            <a:rPr kumimoji="1" lang="en-US" altLang="ja-JP" sz="1200" b="0">
              <a:solidFill>
                <a:sysClr val="windowText" lastClr="000000"/>
              </a:solidFill>
              <a:latin typeface="Meiryo UI" panose="020B0604030504040204" pitchFamily="50" charset="-128"/>
              <a:ea typeface="Meiryo UI" panose="020B0604030504040204" pitchFamily="50" charset="-128"/>
            </a:rPr>
            <a:t>AK8</a:t>
          </a:r>
          <a:r>
            <a:rPr kumimoji="1" lang="ja-JP" altLang="en-US" sz="1200" b="0">
              <a:solidFill>
                <a:sysClr val="windowText" lastClr="000000"/>
              </a:solidFill>
              <a:latin typeface="Meiryo UI" panose="020B0604030504040204" pitchFamily="50" charset="-128"/>
              <a:ea typeface="Meiryo UI" panose="020B0604030504040204" pitchFamily="50" charset="-128"/>
            </a:rPr>
            <a:t>～</a:t>
          </a:r>
          <a:r>
            <a:rPr kumimoji="1" lang="en-US" altLang="ja-JP" sz="1200" b="0">
              <a:solidFill>
                <a:sysClr val="windowText" lastClr="000000"/>
              </a:solidFill>
              <a:latin typeface="Meiryo UI" panose="020B0604030504040204" pitchFamily="50" charset="-128"/>
              <a:ea typeface="Meiryo UI" panose="020B0604030504040204" pitchFamily="50" charset="-128"/>
            </a:rPr>
            <a:t>16</a:t>
          </a:r>
          <a:r>
            <a:rPr kumimoji="1" lang="ja-JP" altLang="en-US" sz="1200" b="0">
              <a:solidFill>
                <a:sysClr val="windowText" lastClr="000000"/>
              </a:solidFill>
              <a:latin typeface="Meiryo UI" panose="020B0604030504040204" pitchFamily="50" charset="-128"/>
              <a:ea typeface="Meiryo UI" panose="020B0604030504040204" pitchFamily="50" charset="-128"/>
            </a:rPr>
            <a:t>）</a:t>
          </a:r>
        </a:p>
        <a:p>
          <a:pPr algn="l"/>
          <a:endParaRPr kumimoji="1" lang="ja-JP" altLang="en-US" sz="12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ファイル保管場所：</a:t>
          </a:r>
          <a:endParaRPr kumimoji="1" lang="en-US" altLang="ja-JP" sz="12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200" b="0">
              <a:solidFill>
                <a:sysClr val="windowText" lastClr="000000"/>
              </a:solidFill>
              <a:latin typeface="Meiryo UI" panose="020B0604030504040204" pitchFamily="50" charset="-128"/>
              <a:ea typeface="Meiryo UI" panose="020B0604030504040204" pitchFamily="50" charset="-128"/>
            </a:rPr>
            <a:t>\\Hn2nasf01a\</a:t>
          </a:r>
          <a:r>
            <a:rPr kumimoji="1" lang="ja-JP" altLang="en-US" sz="1200" b="0">
              <a:solidFill>
                <a:sysClr val="windowText" lastClr="000000"/>
              </a:solidFill>
              <a:latin typeface="Meiryo UI" panose="020B0604030504040204" pitchFamily="50" charset="-128"/>
              <a:ea typeface="Meiryo UI" panose="020B0604030504040204" pitchFamily="50" charset="-128"/>
            </a:rPr>
            <a:t>企画部</a:t>
          </a:r>
          <a:r>
            <a:rPr kumimoji="1" lang="en-US" altLang="ja-JP" sz="1200" b="0">
              <a:solidFill>
                <a:sysClr val="windowText" lastClr="000000"/>
              </a:solidFill>
              <a:latin typeface="Meiryo UI" panose="020B0604030504040204" pitchFamily="50" charset="-128"/>
              <a:ea typeface="Meiryo UI" panose="020B0604030504040204" pitchFamily="50" charset="-128"/>
            </a:rPr>
            <a:t>\data</a:t>
          </a:r>
          <a:r>
            <a:rPr kumimoji="1" lang="ja-JP" altLang="en-US" sz="1200" b="0">
              <a:solidFill>
                <a:sysClr val="windowText" lastClr="000000"/>
              </a:solidFill>
              <a:latin typeface="Meiryo UI" panose="020B0604030504040204" pitchFamily="50" charset="-128"/>
              <a:ea typeface="Meiryo UI" panose="020B0604030504040204" pitchFamily="50" charset="-128"/>
            </a:rPr>
            <a:t>受渡し</a:t>
          </a:r>
          <a:r>
            <a:rPr kumimoji="1" lang="en-US" altLang="ja-JP" sz="1200" b="0">
              <a:solidFill>
                <a:sysClr val="windowText" lastClr="000000"/>
              </a:solidFill>
              <a:latin typeface="Meiryo UI" panose="020B0604030504040204" pitchFamily="50" charset="-128"/>
              <a:ea typeface="Meiryo UI" panose="020B0604030504040204" pitchFamily="50" charset="-128"/>
            </a:rPr>
            <a:t>\2026</a:t>
          </a:r>
          <a:r>
            <a:rPr kumimoji="1" lang="ja-JP" altLang="en-US" sz="1200" b="0">
              <a:solidFill>
                <a:sysClr val="windowText" lastClr="000000"/>
              </a:solidFill>
              <a:latin typeface="Meiryo UI" panose="020B0604030504040204" pitchFamily="50" charset="-128"/>
              <a:ea typeface="Meiryo UI" panose="020B0604030504040204" pitchFamily="50" charset="-128"/>
            </a:rPr>
            <a:t>容量市場追加</a:t>
          </a:r>
          <a:r>
            <a:rPr kumimoji="1" lang="en-US" altLang="ja-JP" sz="1200" b="0">
              <a:solidFill>
                <a:sysClr val="windowText" lastClr="000000"/>
              </a:solidFill>
              <a:latin typeface="Meiryo UI" panose="020B0604030504040204" pitchFamily="50" charset="-128"/>
              <a:ea typeface="Meiryo UI" panose="020B0604030504040204" pitchFamily="50" charset="-128"/>
            </a:rPr>
            <a:t>AX</a:t>
          </a:r>
          <a:r>
            <a:rPr kumimoji="1" lang="ja-JP" altLang="en-US" sz="1200" b="0">
              <a:solidFill>
                <a:sysClr val="windowText" lastClr="000000"/>
              </a:solidFill>
              <a:latin typeface="Meiryo UI" panose="020B0604030504040204" pitchFamily="50" charset="-128"/>
              <a:ea typeface="Meiryo UI" panose="020B0604030504040204" pitchFamily="50" charset="-128"/>
            </a:rPr>
            <a:t>向けデータ</a:t>
          </a:r>
          <a:r>
            <a:rPr kumimoji="1" lang="en-US" altLang="ja-JP" sz="1200" b="0">
              <a:solidFill>
                <a:sysClr val="windowText" lastClr="000000"/>
              </a:solidFill>
              <a:latin typeface="Meiryo UI" panose="020B0604030504040204" pitchFamily="50" charset="-128"/>
              <a:ea typeface="Meiryo UI" panose="020B0604030504040204" pitchFamily="50" charset="-128"/>
            </a:rPr>
            <a:t>\04 </a:t>
          </a:r>
          <a:r>
            <a:rPr kumimoji="1" lang="ja-JP" altLang="en-US" sz="1200" b="0">
              <a:solidFill>
                <a:sysClr val="windowText" lastClr="000000"/>
              </a:solidFill>
              <a:latin typeface="Meiryo UI" panose="020B0604030504040204" pitchFamily="50" charset="-128"/>
              <a:ea typeface="Meiryo UI" panose="020B0604030504040204" pitchFamily="50" charset="-128"/>
            </a:rPr>
            <a:t>調整係数</a:t>
          </a:r>
          <a:r>
            <a:rPr kumimoji="1" lang="en-US" altLang="ja-JP" sz="1200" b="0">
              <a:solidFill>
                <a:sysClr val="windowText" lastClr="000000"/>
              </a:solidFill>
              <a:latin typeface="Meiryo UI" panose="020B0604030504040204" pitchFamily="50" charset="-128"/>
              <a:ea typeface="Meiryo UI" panose="020B0604030504040204" pitchFamily="50" charset="-128"/>
            </a:rPr>
            <a:t>\</a:t>
          </a:r>
          <a:r>
            <a:rPr kumimoji="1" lang="ja-JP" altLang="en-US" sz="1200" b="0">
              <a:solidFill>
                <a:sysClr val="windowText" lastClr="000000"/>
              </a:solidFill>
              <a:latin typeface="Meiryo UI" panose="020B0604030504040204" pitchFamily="50" charset="-128"/>
              <a:ea typeface="Meiryo UI" panose="020B0604030504040204" pitchFamily="50" charset="-128"/>
            </a:rPr>
            <a:t>再エネ</a:t>
          </a:r>
        </a:p>
      </xdr:txBody>
    </xdr:sp>
    <xdr:clientData/>
  </xdr:oneCellAnchor>
  <xdr:twoCellAnchor>
    <xdr:from>
      <xdr:col>2</xdr:col>
      <xdr:colOff>311727</xdr:colOff>
      <xdr:row>96</xdr:row>
      <xdr:rowOff>51954</xdr:rowOff>
    </xdr:from>
    <xdr:to>
      <xdr:col>3</xdr:col>
      <xdr:colOff>320526</xdr:colOff>
      <xdr:row>108</xdr:row>
      <xdr:rowOff>140247</xdr:rowOff>
    </xdr:to>
    <xdr:cxnSp macro="">
      <xdr:nvCxnSpPr>
        <xdr:cNvPr id="17" name="直線コネクタ 16">
          <a:extLst>
            <a:ext uri="{FF2B5EF4-FFF2-40B4-BE49-F238E27FC236}">
              <a16:creationId xmlns:a16="http://schemas.microsoft.com/office/drawing/2014/main" id="{00000000-0008-0000-0D00-000011000000}"/>
            </a:ext>
          </a:extLst>
        </xdr:cNvPr>
        <xdr:cNvCxnSpPr>
          <a:endCxn id="16" idx="1"/>
        </xdr:cNvCxnSpPr>
      </xdr:nvCxnSpPr>
      <xdr:spPr>
        <a:xfrm>
          <a:off x="3065318" y="18409227"/>
          <a:ext cx="684208" cy="237429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134008</xdr:colOff>
      <xdr:row>87</xdr:row>
      <xdr:rowOff>156130</xdr:rowOff>
    </xdr:from>
    <xdr:ext cx="2082719" cy="1277469"/>
    <xdr:sp macro="" textlink="">
      <xdr:nvSpPr>
        <xdr:cNvPr id="23" name="テキスト ボックス 22">
          <a:extLst>
            <a:ext uri="{FF2B5EF4-FFF2-40B4-BE49-F238E27FC236}">
              <a16:creationId xmlns:a16="http://schemas.microsoft.com/office/drawing/2014/main" id="{00000000-0008-0000-0D00-000017000000}"/>
            </a:ext>
          </a:extLst>
        </xdr:cNvPr>
        <xdr:cNvSpPr txBox="1"/>
      </xdr:nvSpPr>
      <xdr:spPr>
        <a:xfrm>
          <a:off x="3563008" y="16798903"/>
          <a:ext cx="2082719" cy="1277469"/>
        </a:xfrm>
        <a:prstGeom prst="rect">
          <a:avLst/>
        </a:prstGeom>
        <a:solidFill>
          <a:srgbClr val="99CCFF"/>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0">
              <a:solidFill>
                <a:sysClr val="windowText" lastClr="000000"/>
              </a:solidFill>
              <a:latin typeface="Meiryo UI" panose="020B0604030504040204" pitchFamily="50" charset="-128"/>
              <a:ea typeface="Meiryo UI" panose="020B0604030504040204" pitchFamily="50" charset="-128"/>
            </a:rPr>
            <a:t>更新不要</a:t>
          </a:r>
        </a:p>
      </xdr:txBody>
    </xdr:sp>
    <xdr:clientData/>
  </xdr:oneCellAnchor>
  <xdr:oneCellAnchor>
    <xdr:from>
      <xdr:col>1</xdr:col>
      <xdr:colOff>245498</xdr:colOff>
      <xdr:row>33</xdr:row>
      <xdr:rowOff>69274</xdr:rowOff>
    </xdr:from>
    <xdr:ext cx="6760029" cy="8672598"/>
    <xdr:sp macro="" textlink="">
      <xdr:nvSpPr>
        <xdr:cNvPr id="26" name="テキスト ボックス 25">
          <a:extLst>
            <a:ext uri="{FF2B5EF4-FFF2-40B4-BE49-F238E27FC236}">
              <a16:creationId xmlns:a16="http://schemas.microsoft.com/office/drawing/2014/main" id="{00000000-0008-0000-0D00-00001A000000}"/>
            </a:ext>
          </a:extLst>
        </xdr:cNvPr>
        <xdr:cNvSpPr txBox="1"/>
      </xdr:nvSpPr>
      <xdr:spPr>
        <a:xfrm>
          <a:off x="2254407" y="6355774"/>
          <a:ext cx="6760029" cy="8672598"/>
        </a:xfrm>
        <a:prstGeom prst="rect">
          <a:avLst/>
        </a:prstGeom>
        <a:solidFill>
          <a:srgbClr val="99CCFF"/>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0">
              <a:solidFill>
                <a:sysClr val="windowText" lastClr="000000"/>
              </a:solidFill>
              <a:latin typeface="Meiryo UI" panose="020B0604030504040204" pitchFamily="50" charset="-128"/>
              <a:ea typeface="Meiryo UI" panose="020B0604030504040204" pitchFamily="50" charset="-128"/>
            </a:rPr>
            <a:t>更新不要</a:t>
          </a:r>
        </a:p>
      </xdr:txBody>
    </xdr:sp>
    <xdr:clientData/>
  </xdr:oneCellAnchor>
  <xdr:oneCellAnchor>
    <xdr:from>
      <xdr:col>1</xdr:col>
      <xdr:colOff>0</xdr:colOff>
      <xdr:row>3</xdr:row>
      <xdr:rowOff>0</xdr:rowOff>
    </xdr:from>
    <xdr:ext cx="6760029" cy="2434036"/>
    <xdr:sp macro="" textlink="">
      <xdr:nvSpPr>
        <xdr:cNvPr id="15" name="テキスト ボックス 14">
          <a:extLst>
            <a:ext uri="{FF2B5EF4-FFF2-40B4-BE49-F238E27FC236}">
              <a16:creationId xmlns:a16="http://schemas.microsoft.com/office/drawing/2014/main" id="{00000000-0008-0000-0D00-00000F000000}"/>
            </a:ext>
          </a:extLst>
        </xdr:cNvPr>
        <xdr:cNvSpPr txBox="1"/>
      </xdr:nvSpPr>
      <xdr:spPr>
        <a:xfrm>
          <a:off x="2217964" y="612321"/>
          <a:ext cx="6760029" cy="2434036"/>
        </a:xfrm>
        <a:prstGeom prst="rect">
          <a:avLst/>
        </a:prstGeom>
        <a:solidFill>
          <a:srgbClr val="99CCFF"/>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0">
              <a:solidFill>
                <a:sysClr val="windowText" lastClr="000000"/>
              </a:solidFill>
              <a:latin typeface="Meiryo UI" panose="020B0604030504040204" pitchFamily="50" charset="-128"/>
              <a:ea typeface="Meiryo UI" panose="020B0604030504040204" pitchFamily="50" charset="-128"/>
            </a:rPr>
            <a:t>更新不要</a:t>
          </a:r>
        </a:p>
      </xdr:txBody>
    </xdr:sp>
    <xdr:clientData/>
  </xdr:oneCellAnchor>
  <xdr:oneCellAnchor>
    <xdr:from>
      <xdr:col>11</xdr:col>
      <xdr:colOff>232364</xdr:colOff>
      <xdr:row>1</xdr:row>
      <xdr:rowOff>48144</xdr:rowOff>
    </xdr:from>
    <xdr:ext cx="6760029" cy="2836417"/>
    <xdr:sp macro="" textlink="">
      <xdr:nvSpPr>
        <xdr:cNvPr id="18" name="テキスト ボックス 17">
          <a:extLst>
            <a:ext uri="{FF2B5EF4-FFF2-40B4-BE49-F238E27FC236}">
              <a16:creationId xmlns:a16="http://schemas.microsoft.com/office/drawing/2014/main" id="{00000000-0008-0000-0D00-000012000000}"/>
            </a:ext>
          </a:extLst>
        </xdr:cNvPr>
        <xdr:cNvSpPr txBox="1"/>
      </xdr:nvSpPr>
      <xdr:spPr>
        <a:xfrm>
          <a:off x="10138364" y="238644"/>
          <a:ext cx="6760029" cy="2836417"/>
        </a:xfrm>
        <a:prstGeom prst="rect">
          <a:avLst/>
        </a:prstGeom>
        <a:solidFill>
          <a:srgbClr val="99CCFF"/>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ファイル名：</a:t>
          </a:r>
        </a:p>
        <a:p>
          <a:pPr algn="l"/>
          <a:r>
            <a:rPr kumimoji="1" lang="en-US" altLang="ja-JP" sz="1200" b="0">
              <a:solidFill>
                <a:sysClr val="windowText" lastClr="000000"/>
              </a:solidFill>
              <a:latin typeface="Meiryo UI" panose="020B0604030504040204" pitchFamily="50" charset="-128"/>
              <a:ea typeface="Meiryo UI" panose="020B0604030504040204" pitchFamily="50" charset="-128"/>
            </a:rPr>
            <a:t>【2026</a:t>
          </a:r>
          <a:r>
            <a:rPr kumimoji="1" lang="ja-JP" altLang="en-US" sz="1200" b="0">
              <a:solidFill>
                <a:sysClr val="windowText" lastClr="000000"/>
              </a:solidFill>
              <a:latin typeface="Meiryo UI" panose="020B0604030504040204" pitchFamily="50" charset="-128"/>
              <a:ea typeface="Meiryo UI" panose="020B0604030504040204" pitchFamily="50" charset="-128"/>
            </a:rPr>
            <a:t>年度</a:t>
          </a:r>
          <a:r>
            <a:rPr kumimoji="1" lang="en-US" altLang="ja-JP" sz="1200" b="0">
              <a:solidFill>
                <a:sysClr val="windowText" lastClr="000000"/>
              </a:solidFill>
              <a:latin typeface="Meiryo UI" panose="020B0604030504040204" pitchFamily="50" charset="-128"/>
              <a:ea typeface="Meiryo UI" panose="020B0604030504040204" pitchFamily="50" charset="-128"/>
            </a:rPr>
            <a:t>】</a:t>
          </a:r>
          <a:r>
            <a:rPr kumimoji="1" lang="ja-JP" altLang="en-US" sz="1200" b="0">
              <a:solidFill>
                <a:sysClr val="windowText" lastClr="000000"/>
              </a:solidFill>
              <a:latin typeface="Meiryo UI" panose="020B0604030504040204" pitchFamily="50" charset="-128"/>
              <a:ea typeface="Meiryo UI" panose="020B0604030504040204" pitchFamily="50" charset="-128"/>
            </a:rPr>
            <a:t>再エネ各月年間調整係数算定</a:t>
          </a:r>
          <a:r>
            <a:rPr kumimoji="1" lang="en-US" altLang="ja-JP" sz="1200" b="0">
              <a:solidFill>
                <a:sysClr val="windowText" lastClr="000000"/>
              </a:solidFill>
              <a:latin typeface="Meiryo UI" panose="020B0604030504040204" pitchFamily="50" charset="-128"/>
              <a:ea typeface="Meiryo UI" panose="020B0604030504040204" pitchFamily="50" charset="-128"/>
            </a:rPr>
            <a:t>.ver3_</a:t>
          </a:r>
          <a:r>
            <a:rPr kumimoji="1" lang="ja-JP" altLang="en-US" sz="1200" b="0">
              <a:solidFill>
                <a:sysClr val="windowText" lastClr="000000"/>
              </a:solidFill>
              <a:latin typeface="Meiryo UI" panose="020B0604030504040204" pitchFamily="50" charset="-128"/>
              <a:ea typeface="Meiryo UI" panose="020B0604030504040204" pitchFamily="50" charset="-128"/>
            </a:rPr>
            <a:t>春秋厳気象考慮</a:t>
          </a:r>
          <a:r>
            <a:rPr kumimoji="1" lang="en-US" altLang="ja-JP" sz="1200" b="0">
              <a:solidFill>
                <a:sysClr val="windowText" lastClr="000000"/>
              </a:solidFill>
              <a:latin typeface="Meiryo UI" panose="020B0604030504040204" pitchFamily="50" charset="-128"/>
              <a:ea typeface="Meiryo UI" panose="020B0604030504040204" pitchFamily="50" charset="-128"/>
            </a:rPr>
            <a:t>.xlsm</a:t>
          </a:r>
        </a:p>
        <a:p>
          <a:pPr algn="l"/>
          <a:endParaRPr kumimoji="1" lang="en-US" altLang="ja-JP" sz="12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データ引用箇所：</a:t>
          </a:r>
        </a:p>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　「各月％」ワークシート</a:t>
          </a:r>
        </a:p>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　「</a:t>
          </a:r>
          <a:r>
            <a:rPr kumimoji="1" lang="en-US" altLang="ja-JP" sz="1200" b="0">
              <a:solidFill>
                <a:sysClr val="windowText" lastClr="000000"/>
              </a:solidFill>
              <a:latin typeface="Meiryo UI" panose="020B0604030504040204" pitchFamily="50" charset="-128"/>
              <a:ea typeface="Meiryo UI" panose="020B0604030504040204" pitchFamily="50" charset="-128"/>
            </a:rPr>
            <a:t>Cace_No 1</a:t>
          </a:r>
          <a:r>
            <a:rPr kumimoji="1" lang="ja-JP" altLang="en-US" sz="1200" b="0">
              <a:solidFill>
                <a:sysClr val="windowText" lastClr="000000"/>
              </a:solidFill>
              <a:latin typeface="Meiryo UI" panose="020B0604030504040204" pitchFamily="50" charset="-128"/>
              <a:ea typeface="Meiryo UI" panose="020B0604030504040204" pitchFamily="50" charset="-128"/>
            </a:rPr>
            <a:t>」の年間設備量の値（</a:t>
          </a:r>
          <a:r>
            <a:rPr kumimoji="1" lang="en-US" altLang="ja-JP" sz="1200" b="0">
              <a:solidFill>
                <a:sysClr val="windowText" lastClr="000000"/>
              </a:solidFill>
              <a:latin typeface="Meiryo UI" panose="020B0604030504040204" pitchFamily="50" charset="-128"/>
              <a:ea typeface="Meiryo UI" panose="020B0604030504040204" pitchFamily="50" charset="-128"/>
            </a:rPr>
            <a:t>AC4</a:t>
          </a:r>
          <a:r>
            <a:rPr kumimoji="1" lang="ja-JP" altLang="en-US" sz="1200" b="0">
              <a:solidFill>
                <a:sysClr val="windowText" lastClr="000000"/>
              </a:solidFill>
              <a:latin typeface="Meiryo UI" panose="020B0604030504040204" pitchFamily="50" charset="-128"/>
              <a:ea typeface="Meiryo UI" panose="020B0604030504040204" pitchFamily="50" charset="-128"/>
            </a:rPr>
            <a:t>）</a:t>
          </a:r>
          <a:br>
            <a:rPr kumimoji="1" lang="en-US" altLang="ja-JP" sz="1200" b="0">
              <a:solidFill>
                <a:sysClr val="windowText" lastClr="000000"/>
              </a:solidFill>
              <a:latin typeface="Meiryo UI" panose="020B0604030504040204" pitchFamily="50" charset="-128"/>
              <a:ea typeface="Meiryo UI" panose="020B0604030504040204" pitchFamily="50" charset="-128"/>
            </a:rPr>
          </a:br>
          <a:endParaRPr kumimoji="1" lang="ja-JP" altLang="en-US" sz="12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ファイル保管場所：</a:t>
          </a:r>
          <a:endParaRPr kumimoji="1" lang="en-US" altLang="ja-JP" sz="12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200" b="0">
              <a:solidFill>
                <a:sysClr val="windowText" lastClr="000000"/>
              </a:solidFill>
              <a:latin typeface="Meiryo UI" panose="020B0604030504040204" pitchFamily="50" charset="-128"/>
              <a:ea typeface="Meiryo UI" panose="020B0604030504040204" pitchFamily="50" charset="-128"/>
            </a:rPr>
            <a:t>\\172.18.25.71\</a:t>
          </a:r>
          <a:r>
            <a:rPr kumimoji="1" lang="ja-JP" altLang="en-US" sz="1200" b="0">
              <a:solidFill>
                <a:sysClr val="windowText" lastClr="000000"/>
              </a:solidFill>
              <a:latin typeface="Meiryo UI" panose="020B0604030504040204" pitchFamily="50" charset="-128"/>
              <a:ea typeface="Meiryo UI" panose="020B0604030504040204" pitchFamily="50" charset="-128"/>
            </a:rPr>
            <a:t>容量市場</a:t>
          </a:r>
          <a:r>
            <a:rPr kumimoji="1" lang="en-US" altLang="ja-JP" sz="1200" b="0">
              <a:solidFill>
                <a:sysClr val="windowText" lastClr="000000"/>
              </a:solidFill>
              <a:latin typeface="Meiryo UI" panose="020B0604030504040204" pitchFamily="50" charset="-128"/>
              <a:ea typeface="Meiryo UI" panose="020B0604030504040204" pitchFamily="50" charset="-128"/>
            </a:rPr>
            <a:t>\05_</a:t>
          </a:r>
          <a:r>
            <a:rPr kumimoji="1" lang="ja-JP" altLang="en-US" sz="1200" b="0">
              <a:solidFill>
                <a:sysClr val="windowText" lastClr="000000"/>
              </a:solidFill>
              <a:latin typeface="Meiryo UI" panose="020B0604030504040204" pitchFamily="50" charset="-128"/>
              <a:ea typeface="Meiryo UI" panose="020B0604030504040204" pitchFamily="50" charset="-128"/>
            </a:rPr>
            <a:t>実務体制構築</a:t>
          </a:r>
          <a:r>
            <a:rPr kumimoji="1" lang="en-US" altLang="ja-JP" sz="1200" b="0">
              <a:solidFill>
                <a:sysClr val="windowText" lastClr="000000"/>
              </a:solidFill>
              <a:latin typeface="Meiryo UI" panose="020B0604030504040204" pitchFamily="50" charset="-128"/>
              <a:ea typeface="Meiryo UI" panose="020B0604030504040204" pitchFamily="50" charset="-128"/>
            </a:rPr>
            <a:t>\03  </a:t>
          </a:r>
          <a:r>
            <a:rPr kumimoji="1" lang="ja-JP" altLang="en-US" sz="1200" b="0">
              <a:solidFill>
                <a:sysClr val="windowText" lastClr="000000"/>
              </a:solidFill>
              <a:latin typeface="Meiryo UI" panose="020B0604030504040204" pitchFamily="50" charset="-128"/>
              <a:ea typeface="Meiryo UI" panose="020B0604030504040204" pitchFamily="50" charset="-128"/>
            </a:rPr>
            <a:t>開設準備支援業務委託</a:t>
          </a:r>
          <a:r>
            <a:rPr kumimoji="1" lang="en-US" altLang="ja-JP" sz="1200" b="0">
              <a:solidFill>
                <a:sysClr val="windowText" lastClr="000000"/>
              </a:solidFill>
              <a:latin typeface="Meiryo UI" panose="020B0604030504040204" pitchFamily="50" charset="-128"/>
              <a:ea typeface="Meiryo UI" panose="020B0604030504040204" pitchFamily="50" charset="-128"/>
            </a:rPr>
            <a:t>\18 </a:t>
          </a:r>
          <a:r>
            <a:rPr kumimoji="1" lang="ja-JP" altLang="en-US" sz="1200" b="0">
              <a:solidFill>
                <a:sysClr val="windowText" lastClr="000000"/>
              </a:solidFill>
              <a:latin typeface="Meiryo UI" panose="020B0604030504040204" pitchFamily="50" charset="-128"/>
              <a:ea typeface="Meiryo UI" panose="020B0604030504040204" pitchFamily="50" charset="-128"/>
            </a:rPr>
            <a:t>追加オークション募集要綱</a:t>
          </a:r>
          <a:r>
            <a:rPr kumimoji="1" lang="en-US" altLang="ja-JP" sz="1200" b="0">
              <a:solidFill>
                <a:sysClr val="windowText" lastClr="000000"/>
              </a:solidFill>
              <a:latin typeface="Meiryo UI" panose="020B0604030504040204" pitchFamily="50" charset="-128"/>
              <a:ea typeface="Meiryo UI" panose="020B0604030504040204" pitchFamily="50" charset="-128"/>
            </a:rPr>
            <a:t>\2025</a:t>
          </a:r>
          <a:r>
            <a:rPr kumimoji="1" lang="ja-JP" altLang="en-US" sz="1200" b="0">
              <a:solidFill>
                <a:sysClr val="windowText" lastClr="000000"/>
              </a:solidFill>
              <a:latin typeface="Meiryo UI" panose="020B0604030504040204" pitchFamily="50" charset="-128"/>
              <a:ea typeface="Meiryo UI" panose="020B0604030504040204" pitchFamily="50" charset="-128"/>
            </a:rPr>
            <a:t>年追加オークションの要綱作成（実需給</a:t>
          </a:r>
          <a:r>
            <a:rPr kumimoji="1" lang="en-US" altLang="ja-JP" sz="1200" b="0">
              <a:solidFill>
                <a:sysClr val="windowText" lastClr="000000"/>
              </a:solidFill>
              <a:latin typeface="Meiryo UI" panose="020B0604030504040204" pitchFamily="50" charset="-128"/>
              <a:ea typeface="Meiryo UI" panose="020B0604030504040204" pitchFamily="50" charset="-128"/>
            </a:rPr>
            <a:t>2026</a:t>
          </a:r>
          <a:r>
            <a:rPr kumimoji="1" lang="ja-JP" altLang="en-US" sz="1200" b="0">
              <a:solidFill>
                <a:sysClr val="windowText" lastClr="000000"/>
              </a:solidFill>
              <a:latin typeface="Meiryo UI" panose="020B0604030504040204" pitchFamily="50" charset="-128"/>
              <a:ea typeface="Meiryo UI" panose="020B0604030504040204" pitchFamily="50" charset="-128"/>
            </a:rPr>
            <a:t>年度）</a:t>
          </a:r>
          <a:r>
            <a:rPr kumimoji="1" lang="en-US" altLang="ja-JP" sz="1200" b="0">
              <a:solidFill>
                <a:sysClr val="windowText" lastClr="000000"/>
              </a:solidFill>
              <a:latin typeface="Meiryo UI" panose="020B0604030504040204" pitchFamily="50" charset="-128"/>
              <a:ea typeface="Meiryo UI" panose="020B0604030504040204" pitchFamily="50" charset="-128"/>
            </a:rPr>
            <a:t>\08-01.</a:t>
          </a:r>
          <a:r>
            <a:rPr kumimoji="1" lang="ja-JP" altLang="en-US" sz="1200" b="0">
              <a:solidFill>
                <a:sysClr val="windowText" lastClr="000000"/>
              </a:solidFill>
              <a:latin typeface="Meiryo UI" panose="020B0604030504040204" pitchFamily="50" charset="-128"/>
              <a:ea typeface="Meiryo UI" panose="020B0604030504040204" pitchFamily="50" charset="-128"/>
            </a:rPr>
            <a:t>期待容量等算定諸元一覧</a:t>
          </a:r>
          <a:r>
            <a:rPr kumimoji="1" lang="en-US" altLang="ja-JP" sz="1200" b="0">
              <a:solidFill>
                <a:sysClr val="windowText" lastClr="000000"/>
              </a:solidFill>
              <a:latin typeface="Meiryo UI" panose="020B0604030504040204" pitchFamily="50" charset="-128"/>
              <a:ea typeface="Meiryo UI" panose="020B0604030504040204" pitchFamily="50" charset="-128"/>
            </a:rPr>
            <a:t>\01_</a:t>
          </a:r>
          <a:r>
            <a:rPr kumimoji="1" lang="ja-JP" altLang="en-US" sz="1200" b="0">
              <a:solidFill>
                <a:sysClr val="windowText" lastClr="000000"/>
              </a:solidFill>
              <a:latin typeface="Meiryo UI" panose="020B0604030504040204" pitchFamily="50" charset="-128"/>
              <a:ea typeface="Meiryo UI" panose="020B0604030504040204" pitchFamily="50" charset="-128"/>
            </a:rPr>
            <a:t>作業用</a:t>
          </a:r>
          <a:r>
            <a:rPr kumimoji="1" lang="en-US" altLang="ja-JP" sz="1200" b="0">
              <a:solidFill>
                <a:sysClr val="windowText" lastClr="000000"/>
              </a:solidFill>
              <a:latin typeface="Meiryo UI" panose="020B0604030504040204" pitchFamily="50" charset="-128"/>
              <a:ea typeface="Meiryo UI" panose="020B0604030504040204" pitchFamily="50" charset="-128"/>
            </a:rPr>
            <a:t>\02_ </a:t>
          </a:r>
          <a:r>
            <a:rPr kumimoji="1" lang="ja-JP" altLang="en-US" sz="1200" b="0">
              <a:solidFill>
                <a:sysClr val="windowText" lastClr="000000"/>
              </a:solidFill>
              <a:latin typeface="Meiryo UI" panose="020B0604030504040204" pitchFamily="50" charset="-128"/>
              <a:ea typeface="Meiryo UI" panose="020B0604030504040204" pitchFamily="50" charset="-128"/>
            </a:rPr>
            <a:t>調整係数</a:t>
          </a:r>
          <a:r>
            <a:rPr kumimoji="1" lang="en-US" altLang="ja-JP" sz="1200" b="0">
              <a:solidFill>
                <a:sysClr val="windowText" lastClr="000000"/>
              </a:solidFill>
              <a:latin typeface="Meiryo UI" panose="020B0604030504040204" pitchFamily="50" charset="-128"/>
              <a:ea typeface="Meiryo UI" panose="020B0604030504040204" pitchFamily="50" charset="-128"/>
            </a:rPr>
            <a:t>\</a:t>
          </a:r>
          <a:r>
            <a:rPr kumimoji="1" lang="ja-JP" altLang="en-US" sz="1200" b="0">
              <a:solidFill>
                <a:sysClr val="windowText" lastClr="000000"/>
              </a:solidFill>
              <a:latin typeface="Meiryo UI" panose="020B0604030504040204" pitchFamily="50" charset="-128"/>
              <a:ea typeface="Meiryo UI" panose="020B0604030504040204" pitchFamily="50" charset="-128"/>
            </a:rPr>
            <a:t>再エネ</a:t>
          </a:r>
        </a:p>
      </xdr:txBody>
    </xdr:sp>
    <xdr:clientData/>
  </xdr:oneCellAnchor>
  <xdr:twoCellAnchor>
    <xdr:from>
      <xdr:col>2</xdr:col>
      <xdr:colOff>329045</xdr:colOff>
      <xdr:row>8</xdr:row>
      <xdr:rowOff>134758</xdr:rowOff>
    </xdr:from>
    <xdr:to>
      <xdr:col>11</xdr:col>
      <xdr:colOff>232364</xdr:colOff>
      <xdr:row>16</xdr:row>
      <xdr:rowOff>138545</xdr:rowOff>
    </xdr:to>
    <xdr:cxnSp macro="">
      <xdr:nvCxnSpPr>
        <xdr:cNvPr id="19" name="直線コネクタ 18">
          <a:extLst>
            <a:ext uri="{FF2B5EF4-FFF2-40B4-BE49-F238E27FC236}">
              <a16:creationId xmlns:a16="http://schemas.microsoft.com/office/drawing/2014/main" id="{00000000-0008-0000-0D00-000013000000}"/>
            </a:ext>
          </a:extLst>
        </xdr:cNvPr>
        <xdr:cNvCxnSpPr>
          <a:endCxn id="18" idx="1"/>
        </xdr:cNvCxnSpPr>
      </xdr:nvCxnSpPr>
      <xdr:spPr>
        <a:xfrm flipV="1">
          <a:off x="3082636" y="1658758"/>
          <a:ext cx="7055728" cy="152778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19</xdr:col>
      <xdr:colOff>368300</xdr:colOff>
      <xdr:row>80</xdr:row>
      <xdr:rowOff>12700</xdr:rowOff>
    </xdr:from>
    <xdr:to>
      <xdr:col>26</xdr:col>
      <xdr:colOff>365125</xdr:colOff>
      <xdr:row>84</xdr:row>
      <xdr:rowOff>82550</xdr:rowOff>
    </xdr:to>
    <xdr:sp macro="" textlink="">
      <xdr:nvSpPr>
        <xdr:cNvPr id="4" name="吹き出し: 四角形 3">
          <a:extLst>
            <a:ext uri="{FF2B5EF4-FFF2-40B4-BE49-F238E27FC236}">
              <a16:creationId xmlns:a16="http://schemas.microsoft.com/office/drawing/2014/main" id="{00000000-0008-0000-0E00-000004000000}"/>
            </a:ext>
          </a:extLst>
        </xdr:cNvPr>
        <xdr:cNvSpPr/>
      </xdr:nvSpPr>
      <xdr:spPr>
        <a:xfrm>
          <a:off x="17030700" y="15265400"/>
          <a:ext cx="4797425" cy="869950"/>
        </a:xfrm>
        <a:prstGeom prst="wedgeRectCallout">
          <a:avLst>
            <a:gd name="adj1" fmla="val -70124"/>
            <a:gd name="adj2" fmla="val -35913"/>
          </a:avLst>
        </a:prstGeom>
        <a:solidFill>
          <a:srgbClr val="CCFFCC"/>
        </a:solidFill>
        <a:ln>
          <a:solidFill>
            <a:srgbClr val="008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Meiryo UI" panose="020B0604030504040204" pitchFamily="50" charset="-128"/>
              <a:ea typeface="Meiryo UI" panose="020B0604030504040204" pitchFamily="50" charset="-128"/>
            </a:rPr>
            <a:t>2024/4/17</a:t>
          </a:r>
          <a:r>
            <a:rPr kumimoji="1" lang="ja-JP" altLang="en-US" sz="1100">
              <a:solidFill>
                <a:schemeClr val="tx1"/>
              </a:solidFill>
              <a:latin typeface="Meiryo UI" panose="020B0604030504040204" pitchFamily="50" charset="-128"/>
              <a:ea typeface="Meiryo UI" panose="020B0604030504040204" pitchFamily="50" charset="-128"/>
            </a:rPr>
            <a:t>修正</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調達オークション</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提供できる各月の送電可能電力」</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「調整係数（年間）」で算定する方法に変更</a:t>
          </a:r>
          <a:endParaRPr lang="en-US" altLang="ja-JP"/>
        </a:p>
      </xdr:txBody>
    </xdr:sp>
    <xdr:clientData/>
  </xdr:twoCellAnchor>
  <xdr:twoCellAnchor>
    <xdr:from>
      <xdr:col>12</xdr:col>
      <xdr:colOff>418011</xdr:colOff>
      <xdr:row>32</xdr:row>
      <xdr:rowOff>149679</xdr:rowOff>
    </xdr:from>
    <xdr:to>
      <xdr:col>12</xdr:col>
      <xdr:colOff>913583</xdr:colOff>
      <xdr:row>86</xdr:row>
      <xdr:rowOff>65858</xdr:rowOff>
    </xdr:to>
    <xdr:sp macro="" textlink="">
      <xdr:nvSpPr>
        <xdr:cNvPr id="7" name="矢印: 下 6">
          <a:extLst>
            <a:ext uri="{FF2B5EF4-FFF2-40B4-BE49-F238E27FC236}">
              <a16:creationId xmlns:a16="http://schemas.microsoft.com/office/drawing/2014/main" id="{00000000-0008-0000-0E00-000007000000}"/>
            </a:ext>
          </a:extLst>
        </xdr:cNvPr>
        <xdr:cNvSpPr/>
      </xdr:nvSpPr>
      <xdr:spPr>
        <a:xfrm>
          <a:off x="11548654" y="6245679"/>
          <a:ext cx="495572" cy="10257608"/>
        </a:xfrm>
        <a:prstGeom prst="downArrow">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653142</xdr:colOff>
      <xdr:row>86</xdr:row>
      <xdr:rowOff>173220</xdr:rowOff>
    </xdr:from>
    <xdr:to>
      <xdr:col>12</xdr:col>
      <xdr:colOff>761999</xdr:colOff>
      <xdr:row>89</xdr:row>
      <xdr:rowOff>110627</xdr:rowOff>
    </xdr:to>
    <xdr:sp macro="" textlink="">
      <xdr:nvSpPr>
        <xdr:cNvPr id="8" name="矢印: 下 7">
          <a:extLst>
            <a:ext uri="{FF2B5EF4-FFF2-40B4-BE49-F238E27FC236}">
              <a16:creationId xmlns:a16="http://schemas.microsoft.com/office/drawing/2014/main" id="{00000000-0008-0000-0E00-000008000000}"/>
            </a:ext>
          </a:extLst>
        </xdr:cNvPr>
        <xdr:cNvSpPr/>
      </xdr:nvSpPr>
      <xdr:spPr>
        <a:xfrm rot="5400000">
          <a:off x="8202385" y="14749192"/>
          <a:ext cx="508907" cy="4231821"/>
        </a:xfrm>
        <a:prstGeom prst="downArrow">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368300</xdr:colOff>
      <xdr:row>87</xdr:row>
      <xdr:rowOff>131762</xdr:rowOff>
    </xdr:from>
    <xdr:to>
      <xdr:col>26</xdr:col>
      <xdr:colOff>365125</xdr:colOff>
      <xdr:row>92</xdr:row>
      <xdr:rowOff>34925</xdr:rowOff>
    </xdr:to>
    <xdr:sp macro="" textlink="">
      <xdr:nvSpPr>
        <xdr:cNvPr id="10" name="吹き出し: 四角形 9">
          <a:extLst>
            <a:ext uri="{FF2B5EF4-FFF2-40B4-BE49-F238E27FC236}">
              <a16:creationId xmlns:a16="http://schemas.microsoft.com/office/drawing/2014/main" id="{00000000-0008-0000-0E00-00000A000000}"/>
            </a:ext>
          </a:extLst>
        </xdr:cNvPr>
        <xdr:cNvSpPr/>
      </xdr:nvSpPr>
      <xdr:spPr>
        <a:xfrm>
          <a:off x="20287456" y="17788731"/>
          <a:ext cx="5330825" cy="915194"/>
        </a:xfrm>
        <a:prstGeom prst="wedgeRectCallout">
          <a:avLst>
            <a:gd name="adj1" fmla="val -72581"/>
            <a:gd name="adj2" fmla="val -194629"/>
          </a:avLst>
        </a:prstGeom>
        <a:solidFill>
          <a:srgbClr val="CCFFCC"/>
        </a:solidFill>
        <a:ln>
          <a:solidFill>
            <a:srgbClr val="008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Meiryo UI" panose="020B0604030504040204" pitchFamily="50" charset="-128"/>
              <a:ea typeface="Meiryo UI" panose="020B0604030504040204" pitchFamily="50" charset="-128"/>
            </a:rPr>
            <a:t>2025/1/15</a:t>
          </a:r>
          <a:r>
            <a:rPr kumimoji="1" lang="ja-JP" altLang="en-US" sz="1100">
              <a:solidFill>
                <a:schemeClr val="tx1"/>
              </a:solidFill>
              <a:latin typeface="Meiryo UI" panose="020B0604030504040204" pitchFamily="50" charset="-128"/>
              <a:ea typeface="Meiryo UI" panose="020B0604030504040204" pitchFamily="50" charset="-128"/>
            </a:rPr>
            <a:t>修正</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エラーの場合は、</a:t>
          </a:r>
          <a:r>
            <a:rPr kumimoji="1" lang="en-US" altLang="ja-JP" sz="1100">
              <a:solidFill>
                <a:schemeClr val="tx1"/>
              </a:solidFill>
              <a:latin typeface="Meiryo UI" panose="020B0604030504040204" pitchFamily="50" charset="-128"/>
              <a:ea typeface="Meiryo UI" panose="020B0604030504040204" pitchFamily="50" charset="-128"/>
            </a:rPr>
            <a:t>0</a:t>
          </a:r>
          <a:r>
            <a:rPr kumimoji="1" lang="ja-JP" altLang="en-US" sz="1100">
              <a:solidFill>
                <a:schemeClr val="tx1"/>
              </a:solidFill>
              <a:latin typeface="Meiryo UI" panose="020B0604030504040204" pitchFamily="50" charset="-128"/>
              <a:ea typeface="Meiryo UI" panose="020B0604030504040204" pitchFamily="50" charset="-128"/>
            </a:rPr>
            <a:t>表示するように変更</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oneCellAnchor>
    <xdr:from>
      <xdr:col>11</xdr:col>
      <xdr:colOff>27341</xdr:colOff>
      <xdr:row>12</xdr:row>
      <xdr:rowOff>69941</xdr:rowOff>
    </xdr:from>
    <xdr:ext cx="6760029" cy="4113167"/>
    <xdr:sp macro="" textlink="">
      <xdr:nvSpPr>
        <xdr:cNvPr id="13" name="テキスト ボックス 12">
          <a:extLst>
            <a:ext uri="{FF2B5EF4-FFF2-40B4-BE49-F238E27FC236}">
              <a16:creationId xmlns:a16="http://schemas.microsoft.com/office/drawing/2014/main" id="{00000000-0008-0000-0E00-00000D000000}"/>
            </a:ext>
          </a:extLst>
        </xdr:cNvPr>
        <xdr:cNvSpPr txBox="1"/>
      </xdr:nvSpPr>
      <xdr:spPr>
        <a:xfrm>
          <a:off x="10477627" y="2355941"/>
          <a:ext cx="6760029" cy="4113167"/>
        </a:xfrm>
        <a:prstGeom prst="rect">
          <a:avLst/>
        </a:prstGeom>
        <a:solidFill>
          <a:srgbClr val="99CCFF"/>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ファイル名：</a:t>
          </a:r>
        </a:p>
        <a:p>
          <a:pPr algn="l"/>
          <a:r>
            <a:rPr kumimoji="1" lang="en-US" altLang="ja-JP" sz="1200" b="0">
              <a:solidFill>
                <a:sysClr val="windowText" lastClr="000000"/>
              </a:solidFill>
              <a:latin typeface="Meiryo UI" panose="020B0604030504040204" pitchFamily="50" charset="-128"/>
              <a:ea typeface="Meiryo UI" panose="020B0604030504040204" pitchFamily="50" charset="-128"/>
            </a:rPr>
            <a:t>【2026</a:t>
          </a:r>
          <a:r>
            <a:rPr kumimoji="1" lang="ja-JP" altLang="en-US" sz="1200" b="0">
              <a:solidFill>
                <a:sysClr val="windowText" lastClr="000000"/>
              </a:solidFill>
              <a:latin typeface="Meiryo UI" panose="020B0604030504040204" pitchFamily="50" charset="-128"/>
              <a:ea typeface="Meiryo UI" panose="020B0604030504040204" pitchFamily="50" charset="-128"/>
            </a:rPr>
            <a:t>年度</a:t>
          </a:r>
          <a:r>
            <a:rPr kumimoji="1" lang="en-US" altLang="ja-JP" sz="1200" b="0">
              <a:solidFill>
                <a:sysClr val="windowText" lastClr="000000"/>
              </a:solidFill>
              <a:latin typeface="Meiryo UI" panose="020B0604030504040204" pitchFamily="50" charset="-128"/>
              <a:ea typeface="Meiryo UI" panose="020B0604030504040204" pitchFamily="50" charset="-128"/>
            </a:rPr>
            <a:t>】</a:t>
          </a:r>
          <a:r>
            <a:rPr kumimoji="1" lang="ja-JP" altLang="en-US" sz="1200" b="0">
              <a:solidFill>
                <a:sysClr val="windowText" lastClr="000000"/>
              </a:solidFill>
              <a:latin typeface="Meiryo UI" panose="020B0604030504040204" pitchFamily="50" charset="-128"/>
              <a:ea typeface="Meiryo UI" panose="020B0604030504040204" pitchFamily="50" charset="-128"/>
            </a:rPr>
            <a:t>再エネ各月年間調整係数算定</a:t>
          </a:r>
          <a:r>
            <a:rPr kumimoji="1" lang="en-US" altLang="ja-JP" sz="1200" b="0">
              <a:solidFill>
                <a:sysClr val="windowText" lastClr="000000"/>
              </a:solidFill>
              <a:latin typeface="Meiryo UI" panose="020B0604030504040204" pitchFamily="50" charset="-128"/>
              <a:ea typeface="Meiryo UI" panose="020B0604030504040204" pitchFamily="50" charset="-128"/>
            </a:rPr>
            <a:t>.ver3_</a:t>
          </a:r>
          <a:r>
            <a:rPr kumimoji="1" lang="ja-JP" altLang="en-US" sz="1200" b="0">
              <a:solidFill>
                <a:sysClr val="windowText" lastClr="000000"/>
              </a:solidFill>
              <a:latin typeface="Meiryo UI" panose="020B0604030504040204" pitchFamily="50" charset="-128"/>
              <a:ea typeface="Meiryo UI" panose="020B0604030504040204" pitchFamily="50" charset="-128"/>
            </a:rPr>
            <a:t>春秋厳気象考慮</a:t>
          </a:r>
          <a:r>
            <a:rPr kumimoji="1" lang="en-US" altLang="ja-JP" sz="1200" b="0">
              <a:solidFill>
                <a:sysClr val="windowText" lastClr="000000"/>
              </a:solidFill>
              <a:latin typeface="Meiryo UI" panose="020B0604030504040204" pitchFamily="50" charset="-128"/>
              <a:ea typeface="Meiryo UI" panose="020B0604030504040204" pitchFamily="50" charset="-128"/>
            </a:rPr>
            <a:t>.xlsm</a:t>
          </a:r>
        </a:p>
        <a:p>
          <a:pPr algn="l"/>
          <a:endParaRPr kumimoji="1" lang="en-US" altLang="ja-JP" sz="12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データ引用箇所：</a:t>
          </a:r>
        </a:p>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　「各月％」ワークシート</a:t>
          </a:r>
        </a:p>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　「風力」に記載の値（</a:t>
          </a:r>
          <a:r>
            <a:rPr kumimoji="1" lang="en-US" altLang="ja-JP" sz="1200" b="0">
              <a:solidFill>
                <a:sysClr val="windowText" lastClr="000000"/>
              </a:solidFill>
              <a:latin typeface="Meiryo UI" panose="020B0604030504040204" pitchFamily="50" charset="-128"/>
              <a:ea typeface="Meiryo UI" panose="020B0604030504040204" pitchFamily="50" charset="-128"/>
            </a:rPr>
            <a:t>C27</a:t>
          </a:r>
          <a:r>
            <a:rPr kumimoji="1" lang="ja-JP" altLang="en-US" sz="1200" b="0">
              <a:solidFill>
                <a:sysClr val="windowText" lastClr="000000"/>
              </a:solidFill>
              <a:latin typeface="Meiryo UI" panose="020B0604030504040204" pitchFamily="50" charset="-128"/>
              <a:ea typeface="Meiryo UI" panose="020B0604030504040204" pitchFamily="50" charset="-128"/>
            </a:rPr>
            <a:t>～</a:t>
          </a:r>
          <a:r>
            <a:rPr kumimoji="1" lang="en-US" altLang="ja-JP" sz="1200" b="0">
              <a:solidFill>
                <a:sysClr val="windowText" lastClr="000000"/>
              </a:solidFill>
              <a:latin typeface="Meiryo UI" panose="020B0604030504040204" pitchFamily="50" charset="-128"/>
              <a:ea typeface="Meiryo UI" panose="020B0604030504040204" pitchFamily="50" charset="-128"/>
            </a:rPr>
            <a:t>N26</a:t>
          </a:r>
          <a:r>
            <a:rPr kumimoji="1" lang="ja-JP" altLang="en-US" sz="1200" b="0">
              <a:solidFill>
                <a:sysClr val="windowText" lastClr="000000"/>
              </a:solidFill>
              <a:latin typeface="Meiryo UI" panose="020B0604030504040204" pitchFamily="50" charset="-128"/>
              <a:ea typeface="Meiryo UI" panose="020B0604030504040204" pitchFamily="50" charset="-128"/>
            </a:rPr>
            <a:t>）を行列入れ替え</a:t>
          </a:r>
        </a:p>
        <a:p>
          <a:pPr algn="l"/>
          <a:endParaRPr kumimoji="1" lang="ja-JP" altLang="en-US" sz="12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ファイル保管場所：</a:t>
          </a:r>
          <a:endParaRPr kumimoji="1" lang="en-US" altLang="ja-JP" sz="12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200" b="0">
              <a:solidFill>
                <a:sysClr val="windowText" lastClr="000000"/>
              </a:solidFill>
              <a:latin typeface="Meiryo UI" panose="020B0604030504040204" pitchFamily="50" charset="-128"/>
              <a:ea typeface="Meiryo UI" panose="020B0604030504040204" pitchFamily="50" charset="-128"/>
            </a:rPr>
            <a:t>\\172.18.25.71\</a:t>
          </a:r>
          <a:r>
            <a:rPr kumimoji="1" lang="ja-JP" altLang="en-US" sz="1200" b="0">
              <a:solidFill>
                <a:sysClr val="windowText" lastClr="000000"/>
              </a:solidFill>
              <a:latin typeface="Meiryo UI" panose="020B0604030504040204" pitchFamily="50" charset="-128"/>
              <a:ea typeface="Meiryo UI" panose="020B0604030504040204" pitchFamily="50" charset="-128"/>
            </a:rPr>
            <a:t>容量市場</a:t>
          </a:r>
          <a:r>
            <a:rPr kumimoji="1" lang="en-US" altLang="ja-JP" sz="1200" b="0">
              <a:solidFill>
                <a:sysClr val="windowText" lastClr="000000"/>
              </a:solidFill>
              <a:latin typeface="Meiryo UI" panose="020B0604030504040204" pitchFamily="50" charset="-128"/>
              <a:ea typeface="Meiryo UI" panose="020B0604030504040204" pitchFamily="50" charset="-128"/>
            </a:rPr>
            <a:t>\05_</a:t>
          </a:r>
          <a:r>
            <a:rPr kumimoji="1" lang="ja-JP" altLang="en-US" sz="1200" b="0">
              <a:solidFill>
                <a:sysClr val="windowText" lastClr="000000"/>
              </a:solidFill>
              <a:latin typeface="Meiryo UI" panose="020B0604030504040204" pitchFamily="50" charset="-128"/>
              <a:ea typeface="Meiryo UI" panose="020B0604030504040204" pitchFamily="50" charset="-128"/>
            </a:rPr>
            <a:t>実務体制構築</a:t>
          </a:r>
          <a:r>
            <a:rPr kumimoji="1" lang="en-US" altLang="ja-JP" sz="1200" b="0">
              <a:solidFill>
                <a:sysClr val="windowText" lastClr="000000"/>
              </a:solidFill>
              <a:latin typeface="Meiryo UI" panose="020B0604030504040204" pitchFamily="50" charset="-128"/>
              <a:ea typeface="Meiryo UI" panose="020B0604030504040204" pitchFamily="50" charset="-128"/>
            </a:rPr>
            <a:t>\03  </a:t>
          </a:r>
          <a:r>
            <a:rPr kumimoji="1" lang="ja-JP" altLang="en-US" sz="1200" b="0">
              <a:solidFill>
                <a:sysClr val="windowText" lastClr="000000"/>
              </a:solidFill>
              <a:latin typeface="Meiryo UI" panose="020B0604030504040204" pitchFamily="50" charset="-128"/>
              <a:ea typeface="Meiryo UI" panose="020B0604030504040204" pitchFamily="50" charset="-128"/>
            </a:rPr>
            <a:t>開設準備支援業務委託</a:t>
          </a:r>
          <a:r>
            <a:rPr kumimoji="1" lang="en-US" altLang="ja-JP" sz="1200" b="0">
              <a:solidFill>
                <a:sysClr val="windowText" lastClr="000000"/>
              </a:solidFill>
              <a:latin typeface="Meiryo UI" panose="020B0604030504040204" pitchFamily="50" charset="-128"/>
              <a:ea typeface="Meiryo UI" panose="020B0604030504040204" pitchFamily="50" charset="-128"/>
            </a:rPr>
            <a:t>\18 </a:t>
          </a:r>
          <a:r>
            <a:rPr kumimoji="1" lang="ja-JP" altLang="en-US" sz="1200" b="0">
              <a:solidFill>
                <a:sysClr val="windowText" lastClr="000000"/>
              </a:solidFill>
              <a:latin typeface="Meiryo UI" panose="020B0604030504040204" pitchFamily="50" charset="-128"/>
              <a:ea typeface="Meiryo UI" panose="020B0604030504040204" pitchFamily="50" charset="-128"/>
            </a:rPr>
            <a:t>追加オークション募集要綱</a:t>
          </a:r>
          <a:r>
            <a:rPr kumimoji="1" lang="en-US" altLang="ja-JP" sz="1200" b="0">
              <a:solidFill>
                <a:sysClr val="windowText" lastClr="000000"/>
              </a:solidFill>
              <a:latin typeface="Meiryo UI" panose="020B0604030504040204" pitchFamily="50" charset="-128"/>
              <a:ea typeface="Meiryo UI" panose="020B0604030504040204" pitchFamily="50" charset="-128"/>
            </a:rPr>
            <a:t>\2025</a:t>
          </a:r>
          <a:r>
            <a:rPr kumimoji="1" lang="ja-JP" altLang="en-US" sz="1200" b="0">
              <a:solidFill>
                <a:sysClr val="windowText" lastClr="000000"/>
              </a:solidFill>
              <a:latin typeface="Meiryo UI" panose="020B0604030504040204" pitchFamily="50" charset="-128"/>
              <a:ea typeface="Meiryo UI" panose="020B0604030504040204" pitchFamily="50" charset="-128"/>
            </a:rPr>
            <a:t>年追加オークションの要綱作成（実需給</a:t>
          </a:r>
          <a:r>
            <a:rPr kumimoji="1" lang="en-US" altLang="ja-JP" sz="1200" b="0">
              <a:solidFill>
                <a:sysClr val="windowText" lastClr="000000"/>
              </a:solidFill>
              <a:latin typeface="Meiryo UI" panose="020B0604030504040204" pitchFamily="50" charset="-128"/>
              <a:ea typeface="Meiryo UI" panose="020B0604030504040204" pitchFamily="50" charset="-128"/>
            </a:rPr>
            <a:t>2026</a:t>
          </a:r>
          <a:r>
            <a:rPr kumimoji="1" lang="ja-JP" altLang="en-US" sz="1200" b="0">
              <a:solidFill>
                <a:sysClr val="windowText" lastClr="000000"/>
              </a:solidFill>
              <a:latin typeface="Meiryo UI" panose="020B0604030504040204" pitchFamily="50" charset="-128"/>
              <a:ea typeface="Meiryo UI" panose="020B0604030504040204" pitchFamily="50" charset="-128"/>
            </a:rPr>
            <a:t>年度）</a:t>
          </a:r>
          <a:r>
            <a:rPr kumimoji="1" lang="en-US" altLang="ja-JP" sz="1200" b="0">
              <a:solidFill>
                <a:sysClr val="windowText" lastClr="000000"/>
              </a:solidFill>
              <a:latin typeface="Meiryo UI" panose="020B0604030504040204" pitchFamily="50" charset="-128"/>
              <a:ea typeface="Meiryo UI" panose="020B0604030504040204" pitchFamily="50" charset="-128"/>
            </a:rPr>
            <a:t>\08-01.</a:t>
          </a:r>
          <a:r>
            <a:rPr kumimoji="1" lang="ja-JP" altLang="en-US" sz="1200" b="0">
              <a:solidFill>
                <a:sysClr val="windowText" lastClr="000000"/>
              </a:solidFill>
              <a:latin typeface="Meiryo UI" panose="020B0604030504040204" pitchFamily="50" charset="-128"/>
              <a:ea typeface="Meiryo UI" panose="020B0604030504040204" pitchFamily="50" charset="-128"/>
            </a:rPr>
            <a:t>期待容量等算定諸元一覧</a:t>
          </a:r>
          <a:r>
            <a:rPr kumimoji="1" lang="en-US" altLang="ja-JP" sz="1200" b="0">
              <a:solidFill>
                <a:sysClr val="windowText" lastClr="000000"/>
              </a:solidFill>
              <a:latin typeface="Meiryo UI" panose="020B0604030504040204" pitchFamily="50" charset="-128"/>
              <a:ea typeface="Meiryo UI" panose="020B0604030504040204" pitchFamily="50" charset="-128"/>
            </a:rPr>
            <a:t>\01_</a:t>
          </a:r>
          <a:r>
            <a:rPr kumimoji="1" lang="ja-JP" altLang="en-US" sz="1200" b="0">
              <a:solidFill>
                <a:sysClr val="windowText" lastClr="000000"/>
              </a:solidFill>
              <a:latin typeface="Meiryo UI" panose="020B0604030504040204" pitchFamily="50" charset="-128"/>
              <a:ea typeface="Meiryo UI" panose="020B0604030504040204" pitchFamily="50" charset="-128"/>
            </a:rPr>
            <a:t>作業用</a:t>
          </a:r>
          <a:r>
            <a:rPr kumimoji="1" lang="en-US" altLang="ja-JP" sz="1200" b="0">
              <a:solidFill>
                <a:sysClr val="windowText" lastClr="000000"/>
              </a:solidFill>
              <a:latin typeface="Meiryo UI" panose="020B0604030504040204" pitchFamily="50" charset="-128"/>
              <a:ea typeface="Meiryo UI" panose="020B0604030504040204" pitchFamily="50" charset="-128"/>
            </a:rPr>
            <a:t>\02_ </a:t>
          </a:r>
          <a:r>
            <a:rPr kumimoji="1" lang="ja-JP" altLang="en-US" sz="1200" b="0">
              <a:solidFill>
                <a:sysClr val="windowText" lastClr="000000"/>
              </a:solidFill>
              <a:latin typeface="Meiryo UI" panose="020B0604030504040204" pitchFamily="50" charset="-128"/>
              <a:ea typeface="Meiryo UI" panose="020B0604030504040204" pitchFamily="50" charset="-128"/>
            </a:rPr>
            <a:t>調整係数</a:t>
          </a:r>
          <a:r>
            <a:rPr kumimoji="1" lang="en-US" altLang="ja-JP" sz="1200" b="0">
              <a:solidFill>
                <a:sysClr val="windowText" lastClr="000000"/>
              </a:solidFill>
              <a:latin typeface="Meiryo UI" panose="020B0604030504040204" pitchFamily="50" charset="-128"/>
              <a:ea typeface="Meiryo UI" panose="020B0604030504040204" pitchFamily="50" charset="-128"/>
            </a:rPr>
            <a:t>\</a:t>
          </a:r>
          <a:r>
            <a:rPr kumimoji="1" lang="ja-JP" altLang="en-US" sz="1200" b="0">
              <a:solidFill>
                <a:sysClr val="windowText" lastClr="000000"/>
              </a:solidFill>
              <a:latin typeface="Meiryo UI" panose="020B0604030504040204" pitchFamily="50" charset="-128"/>
              <a:ea typeface="Meiryo UI" panose="020B0604030504040204" pitchFamily="50" charset="-128"/>
            </a:rPr>
            <a:t>再エネ</a:t>
          </a:r>
          <a:endParaRPr kumimoji="1" lang="en-US" altLang="ja-JP" sz="1200" b="0">
            <a:solidFill>
              <a:sysClr val="windowText" lastClr="000000"/>
            </a:solidFill>
            <a:latin typeface="Meiryo UI" panose="020B0604030504040204" pitchFamily="50" charset="-128"/>
            <a:ea typeface="Meiryo UI" panose="020B0604030504040204" pitchFamily="50" charset="-128"/>
          </a:endParaRPr>
        </a:p>
      </xdr:txBody>
    </xdr:sp>
    <xdr:clientData/>
  </xdr:oneCellAnchor>
  <xdr:twoCellAnchor>
    <xdr:from>
      <xdr:col>10</xdr:col>
      <xdr:colOff>40821</xdr:colOff>
      <xdr:row>23</xdr:row>
      <xdr:rowOff>29120</xdr:rowOff>
    </xdr:from>
    <xdr:to>
      <xdr:col>11</xdr:col>
      <xdr:colOff>25436</xdr:colOff>
      <xdr:row>24</xdr:row>
      <xdr:rowOff>136071</xdr:rowOff>
    </xdr:to>
    <xdr:cxnSp macro="">
      <xdr:nvCxnSpPr>
        <xdr:cNvPr id="14" name="直線コネクタ 13">
          <a:extLst>
            <a:ext uri="{FF2B5EF4-FFF2-40B4-BE49-F238E27FC236}">
              <a16:creationId xmlns:a16="http://schemas.microsoft.com/office/drawing/2014/main" id="{00000000-0008-0000-0E00-00000E000000}"/>
            </a:ext>
          </a:extLst>
        </xdr:cNvPr>
        <xdr:cNvCxnSpPr>
          <a:endCxn id="13" idx="1"/>
        </xdr:cNvCxnSpPr>
      </xdr:nvCxnSpPr>
      <xdr:spPr>
        <a:xfrm flipV="1">
          <a:off x="9715500" y="4410620"/>
          <a:ext cx="760222" cy="29745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355732</xdr:colOff>
      <xdr:row>97</xdr:row>
      <xdr:rowOff>141688</xdr:rowOff>
    </xdr:from>
    <xdr:ext cx="6760029" cy="4113167"/>
    <xdr:sp macro="" textlink="">
      <xdr:nvSpPr>
        <xdr:cNvPr id="15" name="テキスト ボックス 14">
          <a:extLst>
            <a:ext uri="{FF2B5EF4-FFF2-40B4-BE49-F238E27FC236}">
              <a16:creationId xmlns:a16="http://schemas.microsoft.com/office/drawing/2014/main" id="{00000000-0008-0000-0E00-00000F000000}"/>
            </a:ext>
          </a:extLst>
        </xdr:cNvPr>
        <xdr:cNvSpPr txBox="1"/>
      </xdr:nvSpPr>
      <xdr:spPr>
        <a:xfrm>
          <a:off x="3798339" y="18674617"/>
          <a:ext cx="6760029" cy="4113167"/>
        </a:xfrm>
        <a:prstGeom prst="rect">
          <a:avLst/>
        </a:prstGeom>
        <a:solidFill>
          <a:srgbClr val="99CCFF"/>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ファイル名：</a:t>
          </a:r>
        </a:p>
        <a:p>
          <a:pPr algn="l"/>
          <a:r>
            <a:rPr kumimoji="1" lang="en-US" altLang="ja-JP" sz="1200" b="0">
              <a:solidFill>
                <a:sysClr val="windowText" lastClr="000000"/>
              </a:solidFill>
              <a:latin typeface="Meiryo UI" panose="020B0604030504040204" pitchFamily="50" charset="-128"/>
              <a:ea typeface="Meiryo UI" panose="020B0604030504040204" pitchFamily="50" charset="-128"/>
            </a:rPr>
            <a:t>【2026</a:t>
          </a:r>
          <a:r>
            <a:rPr kumimoji="1" lang="ja-JP" altLang="en-US" sz="1200" b="0">
              <a:solidFill>
                <a:sysClr val="windowText" lastClr="000000"/>
              </a:solidFill>
              <a:latin typeface="Meiryo UI" panose="020B0604030504040204" pitchFamily="50" charset="-128"/>
              <a:ea typeface="Meiryo UI" panose="020B0604030504040204" pitchFamily="50" charset="-128"/>
            </a:rPr>
            <a:t>年度</a:t>
          </a:r>
          <a:r>
            <a:rPr kumimoji="1" lang="en-US" altLang="ja-JP" sz="1200" b="0">
              <a:solidFill>
                <a:sysClr val="windowText" lastClr="000000"/>
              </a:solidFill>
              <a:latin typeface="Meiryo UI" panose="020B0604030504040204" pitchFamily="50" charset="-128"/>
              <a:ea typeface="Meiryo UI" panose="020B0604030504040204" pitchFamily="50" charset="-128"/>
            </a:rPr>
            <a:t>】</a:t>
          </a:r>
          <a:r>
            <a:rPr kumimoji="1" lang="ja-JP" altLang="en-US" sz="1200" b="0">
              <a:solidFill>
                <a:sysClr val="windowText" lastClr="000000"/>
              </a:solidFill>
              <a:latin typeface="Meiryo UI" panose="020B0604030504040204" pitchFamily="50" charset="-128"/>
              <a:ea typeface="Meiryo UI" panose="020B0604030504040204" pitchFamily="50" charset="-128"/>
            </a:rPr>
            <a:t>再エネ各月年間調整係数算定</a:t>
          </a:r>
          <a:r>
            <a:rPr kumimoji="1" lang="en-US" altLang="ja-JP" sz="1200" b="0">
              <a:solidFill>
                <a:sysClr val="windowText" lastClr="000000"/>
              </a:solidFill>
              <a:latin typeface="Meiryo UI" panose="020B0604030504040204" pitchFamily="50" charset="-128"/>
              <a:ea typeface="Meiryo UI" panose="020B0604030504040204" pitchFamily="50" charset="-128"/>
            </a:rPr>
            <a:t>.ver3_</a:t>
          </a:r>
          <a:r>
            <a:rPr kumimoji="1" lang="ja-JP" altLang="en-US" sz="1200" b="0">
              <a:solidFill>
                <a:sysClr val="windowText" lastClr="000000"/>
              </a:solidFill>
              <a:latin typeface="Meiryo UI" panose="020B0604030504040204" pitchFamily="50" charset="-128"/>
              <a:ea typeface="Meiryo UI" panose="020B0604030504040204" pitchFamily="50" charset="-128"/>
            </a:rPr>
            <a:t>春秋厳気象考慮</a:t>
          </a:r>
          <a:r>
            <a:rPr kumimoji="1" lang="en-US" altLang="ja-JP" sz="1200" b="0">
              <a:solidFill>
                <a:sysClr val="windowText" lastClr="000000"/>
              </a:solidFill>
              <a:latin typeface="Meiryo UI" panose="020B0604030504040204" pitchFamily="50" charset="-128"/>
              <a:ea typeface="Meiryo UI" panose="020B0604030504040204" pitchFamily="50" charset="-128"/>
            </a:rPr>
            <a:t>.xlsm</a:t>
          </a:r>
        </a:p>
        <a:p>
          <a:pPr algn="l"/>
          <a:endParaRPr kumimoji="1" lang="en-US" altLang="ja-JP" sz="12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データ引用箇所：</a:t>
          </a:r>
        </a:p>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　「年間」ワークシート（</a:t>
          </a:r>
          <a:r>
            <a:rPr kumimoji="1" lang="en-US" altLang="ja-JP" sz="1200" b="0">
              <a:solidFill>
                <a:sysClr val="windowText" lastClr="000000"/>
              </a:solidFill>
              <a:latin typeface="Meiryo UI" panose="020B0604030504040204" pitchFamily="50" charset="-128"/>
              <a:ea typeface="Meiryo UI" panose="020B0604030504040204" pitchFamily="50" charset="-128"/>
            </a:rPr>
            <a:t>AK19</a:t>
          </a:r>
          <a:r>
            <a:rPr kumimoji="1" lang="ja-JP" altLang="en-US" sz="1200" b="0">
              <a:solidFill>
                <a:sysClr val="windowText" lastClr="000000"/>
              </a:solidFill>
              <a:latin typeface="Meiryo UI" panose="020B0604030504040204" pitchFamily="50" charset="-128"/>
              <a:ea typeface="Meiryo UI" panose="020B0604030504040204" pitchFamily="50" charset="-128"/>
            </a:rPr>
            <a:t>～</a:t>
          </a:r>
          <a:r>
            <a:rPr kumimoji="1" lang="en-US" altLang="ja-JP" sz="1200" b="0">
              <a:solidFill>
                <a:sysClr val="windowText" lastClr="000000"/>
              </a:solidFill>
              <a:latin typeface="Meiryo UI" panose="020B0604030504040204" pitchFamily="50" charset="-128"/>
              <a:ea typeface="Meiryo UI" panose="020B0604030504040204" pitchFamily="50" charset="-128"/>
            </a:rPr>
            <a:t>27</a:t>
          </a:r>
          <a:r>
            <a:rPr kumimoji="1" lang="ja-JP" altLang="en-US" sz="1200" b="0">
              <a:solidFill>
                <a:sysClr val="windowText" lastClr="000000"/>
              </a:solidFill>
              <a:latin typeface="Meiryo UI" panose="020B0604030504040204" pitchFamily="50" charset="-128"/>
              <a:ea typeface="Meiryo UI" panose="020B0604030504040204" pitchFamily="50" charset="-128"/>
            </a:rPr>
            <a:t>）</a:t>
          </a:r>
        </a:p>
        <a:p>
          <a:pPr algn="l"/>
          <a:endParaRPr kumimoji="1" lang="ja-JP" altLang="en-US" sz="12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ファイル保管場所：</a:t>
          </a:r>
          <a:endParaRPr kumimoji="1" lang="en-US" altLang="ja-JP" sz="12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200" b="0">
              <a:solidFill>
                <a:sysClr val="windowText" lastClr="000000"/>
              </a:solidFill>
              <a:latin typeface="Meiryo UI" panose="020B0604030504040204" pitchFamily="50" charset="-128"/>
              <a:ea typeface="Meiryo UI" panose="020B0604030504040204" pitchFamily="50" charset="-128"/>
            </a:rPr>
            <a:t>\\Hn2nasf01a\</a:t>
          </a:r>
          <a:r>
            <a:rPr kumimoji="1" lang="ja-JP" altLang="en-US" sz="1200" b="0">
              <a:solidFill>
                <a:sysClr val="windowText" lastClr="000000"/>
              </a:solidFill>
              <a:latin typeface="Meiryo UI" panose="020B0604030504040204" pitchFamily="50" charset="-128"/>
              <a:ea typeface="Meiryo UI" panose="020B0604030504040204" pitchFamily="50" charset="-128"/>
            </a:rPr>
            <a:t>企画部</a:t>
          </a:r>
          <a:r>
            <a:rPr kumimoji="1" lang="en-US" altLang="ja-JP" sz="1200" b="0">
              <a:solidFill>
                <a:sysClr val="windowText" lastClr="000000"/>
              </a:solidFill>
              <a:latin typeface="Meiryo UI" panose="020B0604030504040204" pitchFamily="50" charset="-128"/>
              <a:ea typeface="Meiryo UI" panose="020B0604030504040204" pitchFamily="50" charset="-128"/>
            </a:rPr>
            <a:t>\data</a:t>
          </a:r>
          <a:r>
            <a:rPr kumimoji="1" lang="ja-JP" altLang="en-US" sz="1200" b="0">
              <a:solidFill>
                <a:sysClr val="windowText" lastClr="000000"/>
              </a:solidFill>
              <a:latin typeface="Meiryo UI" panose="020B0604030504040204" pitchFamily="50" charset="-128"/>
              <a:ea typeface="Meiryo UI" panose="020B0604030504040204" pitchFamily="50" charset="-128"/>
            </a:rPr>
            <a:t>受渡し</a:t>
          </a:r>
          <a:r>
            <a:rPr kumimoji="1" lang="en-US" altLang="ja-JP" sz="1200" b="0">
              <a:solidFill>
                <a:sysClr val="windowText" lastClr="000000"/>
              </a:solidFill>
              <a:latin typeface="Meiryo UI" panose="020B0604030504040204" pitchFamily="50" charset="-128"/>
              <a:ea typeface="Meiryo UI" panose="020B0604030504040204" pitchFamily="50" charset="-128"/>
            </a:rPr>
            <a:t>\2026</a:t>
          </a:r>
          <a:r>
            <a:rPr kumimoji="1" lang="ja-JP" altLang="en-US" sz="1200" b="0">
              <a:solidFill>
                <a:sysClr val="windowText" lastClr="000000"/>
              </a:solidFill>
              <a:latin typeface="Meiryo UI" panose="020B0604030504040204" pitchFamily="50" charset="-128"/>
              <a:ea typeface="Meiryo UI" panose="020B0604030504040204" pitchFamily="50" charset="-128"/>
            </a:rPr>
            <a:t>容量市場追加</a:t>
          </a:r>
          <a:r>
            <a:rPr kumimoji="1" lang="en-US" altLang="ja-JP" sz="1200" b="0">
              <a:solidFill>
                <a:sysClr val="windowText" lastClr="000000"/>
              </a:solidFill>
              <a:latin typeface="Meiryo UI" panose="020B0604030504040204" pitchFamily="50" charset="-128"/>
              <a:ea typeface="Meiryo UI" panose="020B0604030504040204" pitchFamily="50" charset="-128"/>
            </a:rPr>
            <a:t>AX</a:t>
          </a:r>
          <a:r>
            <a:rPr kumimoji="1" lang="ja-JP" altLang="en-US" sz="1200" b="0">
              <a:solidFill>
                <a:sysClr val="windowText" lastClr="000000"/>
              </a:solidFill>
              <a:latin typeface="Meiryo UI" panose="020B0604030504040204" pitchFamily="50" charset="-128"/>
              <a:ea typeface="Meiryo UI" panose="020B0604030504040204" pitchFamily="50" charset="-128"/>
            </a:rPr>
            <a:t>向けデータ</a:t>
          </a:r>
          <a:r>
            <a:rPr kumimoji="1" lang="en-US" altLang="ja-JP" sz="1200" b="0">
              <a:solidFill>
                <a:sysClr val="windowText" lastClr="000000"/>
              </a:solidFill>
              <a:latin typeface="Meiryo UI" panose="020B0604030504040204" pitchFamily="50" charset="-128"/>
              <a:ea typeface="Meiryo UI" panose="020B0604030504040204" pitchFamily="50" charset="-128"/>
            </a:rPr>
            <a:t>\04 </a:t>
          </a:r>
          <a:r>
            <a:rPr kumimoji="1" lang="ja-JP" altLang="en-US" sz="1200" b="0">
              <a:solidFill>
                <a:sysClr val="windowText" lastClr="000000"/>
              </a:solidFill>
              <a:latin typeface="Meiryo UI" panose="020B0604030504040204" pitchFamily="50" charset="-128"/>
              <a:ea typeface="Meiryo UI" panose="020B0604030504040204" pitchFamily="50" charset="-128"/>
            </a:rPr>
            <a:t>調整係数</a:t>
          </a:r>
          <a:r>
            <a:rPr kumimoji="1" lang="en-US" altLang="ja-JP" sz="1200" b="0">
              <a:solidFill>
                <a:sysClr val="windowText" lastClr="000000"/>
              </a:solidFill>
              <a:latin typeface="Meiryo UI" panose="020B0604030504040204" pitchFamily="50" charset="-128"/>
              <a:ea typeface="Meiryo UI" panose="020B0604030504040204" pitchFamily="50" charset="-128"/>
            </a:rPr>
            <a:t>\</a:t>
          </a:r>
          <a:r>
            <a:rPr kumimoji="1" lang="ja-JP" altLang="en-US" sz="1200" b="0">
              <a:solidFill>
                <a:sysClr val="windowText" lastClr="000000"/>
              </a:solidFill>
              <a:latin typeface="Meiryo UI" panose="020B0604030504040204" pitchFamily="50" charset="-128"/>
              <a:ea typeface="Meiryo UI" panose="020B0604030504040204" pitchFamily="50" charset="-128"/>
            </a:rPr>
            <a:t>再エネ</a:t>
          </a:r>
        </a:p>
      </xdr:txBody>
    </xdr:sp>
    <xdr:clientData/>
  </xdr:oneCellAnchor>
  <xdr:twoCellAnchor>
    <xdr:from>
      <xdr:col>2</xdr:col>
      <xdr:colOff>340179</xdr:colOff>
      <xdr:row>96</xdr:row>
      <xdr:rowOff>25909</xdr:rowOff>
    </xdr:from>
    <xdr:to>
      <xdr:col>3</xdr:col>
      <xdr:colOff>359542</xdr:colOff>
      <xdr:row>108</xdr:row>
      <xdr:rowOff>106582</xdr:rowOff>
    </xdr:to>
    <xdr:cxnSp macro="">
      <xdr:nvCxnSpPr>
        <xdr:cNvPr id="16" name="直線コネクタ 15">
          <a:extLst>
            <a:ext uri="{FF2B5EF4-FFF2-40B4-BE49-F238E27FC236}">
              <a16:creationId xmlns:a16="http://schemas.microsoft.com/office/drawing/2014/main" id="{00000000-0008-0000-0E00-000010000000}"/>
            </a:ext>
          </a:extLst>
        </xdr:cNvPr>
        <xdr:cNvCxnSpPr>
          <a:endCxn id="15" idx="1"/>
        </xdr:cNvCxnSpPr>
      </xdr:nvCxnSpPr>
      <xdr:spPr>
        <a:xfrm>
          <a:off x="3116036" y="18368338"/>
          <a:ext cx="686113" cy="236667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3</xdr:row>
      <xdr:rowOff>0</xdr:rowOff>
    </xdr:from>
    <xdr:ext cx="6760029" cy="2434036"/>
    <xdr:sp macro="" textlink="">
      <xdr:nvSpPr>
        <xdr:cNvPr id="18" name="テキスト ボックス 17">
          <a:extLst>
            <a:ext uri="{FF2B5EF4-FFF2-40B4-BE49-F238E27FC236}">
              <a16:creationId xmlns:a16="http://schemas.microsoft.com/office/drawing/2014/main" id="{00000000-0008-0000-0E00-000012000000}"/>
            </a:ext>
          </a:extLst>
        </xdr:cNvPr>
        <xdr:cNvSpPr txBox="1"/>
      </xdr:nvSpPr>
      <xdr:spPr>
        <a:xfrm>
          <a:off x="2000250" y="571500"/>
          <a:ext cx="6760029" cy="2434036"/>
        </a:xfrm>
        <a:prstGeom prst="rect">
          <a:avLst/>
        </a:prstGeom>
        <a:solidFill>
          <a:srgbClr val="99CCFF"/>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0">
              <a:solidFill>
                <a:sysClr val="windowText" lastClr="000000"/>
              </a:solidFill>
              <a:latin typeface="Meiryo UI" panose="020B0604030504040204" pitchFamily="50" charset="-128"/>
              <a:ea typeface="Meiryo UI" panose="020B0604030504040204" pitchFamily="50" charset="-128"/>
            </a:rPr>
            <a:t>更新不要</a:t>
          </a:r>
        </a:p>
      </xdr:txBody>
    </xdr:sp>
    <xdr:clientData/>
  </xdr:oneCellAnchor>
  <xdr:oneCellAnchor>
    <xdr:from>
      <xdr:col>1</xdr:col>
      <xdr:colOff>3810</xdr:colOff>
      <xdr:row>32</xdr:row>
      <xdr:rowOff>78765</xdr:rowOff>
    </xdr:from>
    <xdr:ext cx="6760029" cy="8672598"/>
    <xdr:sp macro="" textlink="">
      <xdr:nvSpPr>
        <xdr:cNvPr id="19" name="テキスト ボックス 18">
          <a:extLst>
            <a:ext uri="{FF2B5EF4-FFF2-40B4-BE49-F238E27FC236}">
              <a16:creationId xmlns:a16="http://schemas.microsoft.com/office/drawing/2014/main" id="{00000000-0008-0000-0E00-000013000000}"/>
            </a:ext>
          </a:extLst>
        </xdr:cNvPr>
        <xdr:cNvSpPr txBox="1"/>
      </xdr:nvSpPr>
      <xdr:spPr>
        <a:xfrm>
          <a:off x="2004060" y="6174765"/>
          <a:ext cx="6760029" cy="8672598"/>
        </a:xfrm>
        <a:prstGeom prst="rect">
          <a:avLst/>
        </a:prstGeom>
        <a:solidFill>
          <a:srgbClr val="99CCFF"/>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0">
              <a:solidFill>
                <a:sysClr val="windowText" lastClr="000000"/>
              </a:solidFill>
              <a:latin typeface="Meiryo UI" panose="020B0604030504040204" pitchFamily="50" charset="-128"/>
              <a:ea typeface="Meiryo UI" panose="020B0604030504040204" pitchFamily="50" charset="-128"/>
            </a:rPr>
            <a:t>更新不要</a:t>
          </a:r>
        </a:p>
      </xdr:txBody>
    </xdr:sp>
    <xdr:clientData/>
  </xdr:oneCellAnchor>
  <xdr:oneCellAnchor>
    <xdr:from>
      <xdr:col>3</xdr:col>
      <xdr:colOff>870857</xdr:colOff>
      <xdr:row>87</xdr:row>
      <xdr:rowOff>190501</xdr:rowOff>
    </xdr:from>
    <xdr:ext cx="2082719" cy="1277469"/>
    <xdr:sp macro="" textlink="">
      <xdr:nvSpPr>
        <xdr:cNvPr id="21" name="テキスト ボックス 20">
          <a:extLst>
            <a:ext uri="{FF2B5EF4-FFF2-40B4-BE49-F238E27FC236}">
              <a16:creationId xmlns:a16="http://schemas.microsoft.com/office/drawing/2014/main" id="{00000000-0008-0000-0E00-000015000000}"/>
            </a:ext>
          </a:extLst>
        </xdr:cNvPr>
        <xdr:cNvSpPr txBox="1"/>
      </xdr:nvSpPr>
      <xdr:spPr>
        <a:xfrm>
          <a:off x="4694464" y="17947822"/>
          <a:ext cx="2082719" cy="1277469"/>
        </a:xfrm>
        <a:prstGeom prst="rect">
          <a:avLst/>
        </a:prstGeom>
        <a:solidFill>
          <a:srgbClr val="99CCFF"/>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0">
              <a:solidFill>
                <a:sysClr val="windowText" lastClr="000000"/>
              </a:solidFill>
              <a:latin typeface="Meiryo UI" panose="020B0604030504040204" pitchFamily="50" charset="-128"/>
              <a:ea typeface="Meiryo UI" panose="020B0604030504040204" pitchFamily="50" charset="-128"/>
            </a:rPr>
            <a:t>更新不要</a:t>
          </a:r>
        </a:p>
      </xdr:txBody>
    </xdr:sp>
    <xdr:clientData/>
  </xdr:oneCellAnchor>
</xdr:wsDr>
</file>

<file path=xl/drawings/drawing15.xml><?xml version="1.0" encoding="utf-8"?>
<xdr:wsDr xmlns:xdr="http://schemas.openxmlformats.org/drawingml/2006/spreadsheetDrawing" xmlns:a="http://schemas.openxmlformats.org/drawingml/2006/main">
  <xdr:twoCellAnchor>
    <xdr:from>
      <xdr:col>19</xdr:col>
      <xdr:colOff>215900</xdr:colOff>
      <xdr:row>79</xdr:row>
      <xdr:rowOff>190500</xdr:rowOff>
    </xdr:from>
    <xdr:to>
      <xdr:col>25</xdr:col>
      <xdr:colOff>288925</xdr:colOff>
      <xdr:row>84</xdr:row>
      <xdr:rowOff>57150</xdr:rowOff>
    </xdr:to>
    <xdr:sp macro="" textlink="">
      <xdr:nvSpPr>
        <xdr:cNvPr id="4" name="吹き出し: 四角形 3">
          <a:extLst>
            <a:ext uri="{FF2B5EF4-FFF2-40B4-BE49-F238E27FC236}">
              <a16:creationId xmlns:a16="http://schemas.microsoft.com/office/drawing/2014/main" id="{00000000-0008-0000-0F00-000004000000}"/>
            </a:ext>
          </a:extLst>
        </xdr:cNvPr>
        <xdr:cNvSpPr/>
      </xdr:nvSpPr>
      <xdr:spPr>
        <a:xfrm>
          <a:off x="17792700" y="15240000"/>
          <a:ext cx="4797425" cy="869950"/>
        </a:xfrm>
        <a:prstGeom prst="wedgeRectCallout">
          <a:avLst>
            <a:gd name="adj1" fmla="val -70124"/>
            <a:gd name="adj2" fmla="val -35913"/>
          </a:avLst>
        </a:prstGeom>
        <a:solidFill>
          <a:srgbClr val="CCFFCC"/>
        </a:solidFill>
        <a:ln>
          <a:solidFill>
            <a:srgbClr val="008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Meiryo UI" panose="020B0604030504040204" pitchFamily="50" charset="-128"/>
              <a:ea typeface="Meiryo UI" panose="020B0604030504040204" pitchFamily="50" charset="-128"/>
            </a:rPr>
            <a:t>4/17</a:t>
          </a:r>
          <a:r>
            <a:rPr kumimoji="1" lang="ja-JP" altLang="en-US" sz="1100">
              <a:solidFill>
                <a:schemeClr val="tx1"/>
              </a:solidFill>
              <a:latin typeface="Meiryo UI" panose="020B0604030504040204" pitchFamily="50" charset="-128"/>
              <a:ea typeface="Meiryo UI" panose="020B0604030504040204" pitchFamily="50" charset="-128"/>
            </a:rPr>
            <a:t>修正</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調達オークション</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提供できる各月の送電可能電力」</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「調整係数（年間）」で算定する方法に変更</a:t>
          </a:r>
          <a:endParaRPr lang="en-US" altLang="ja-JP"/>
        </a:p>
      </xdr:txBody>
    </xdr:sp>
    <xdr:clientData/>
  </xdr:twoCellAnchor>
  <xdr:twoCellAnchor>
    <xdr:from>
      <xdr:col>12</xdr:col>
      <xdr:colOff>341675</xdr:colOff>
      <xdr:row>32</xdr:row>
      <xdr:rowOff>107156</xdr:rowOff>
    </xdr:from>
    <xdr:to>
      <xdr:col>12</xdr:col>
      <xdr:colOff>837247</xdr:colOff>
      <xdr:row>85</xdr:row>
      <xdr:rowOff>89263</xdr:rowOff>
    </xdr:to>
    <xdr:sp macro="" textlink="">
      <xdr:nvSpPr>
        <xdr:cNvPr id="7" name="矢印: 下 6">
          <a:extLst>
            <a:ext uri="{FF2B5EF4-FFF2-40B4-BE49-F238E27FC236}">
              <a16:creationId xmlns:a16="http://schemas.microsoft.com/office/drawing/2014/main" id="{00000000-0008-0000-0F00-000007000000}"/>
            </a:ext>
          </a:extLst>
        </xdr:cNvPr>
        <xdr:cNvSpPr/>
      </xdr:nvSpPr>
      <xdr:spPr>
        <a:xfrm>
          <a:off x="11926456" y="6203156"/>
          <a:ext cx="495572" cy="10126232"/>
        </a:xfrm>
        <a:prstGeom prst="downArrow">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226218</xdr:colOff>
      <xdr:row>86</xdr:row>
      <xdr:rowOff>11840</xdr:rowOff>
    </xdr:from>
    <xdr:to>
      <xdr:col>12</xdr:col>
      <xdr:colOff>685663</xdr:colOff>
      <xdr:row>88</xdr:row>
      <xdr:rowOff>139747</xdr:rowOff>
    </xdr:to>
    <xdr:sp macro="" textlink="">
      <xdr:nvSpPr>
        <xdr:cNvPr id="8" name="矢印: 下 7">
          <a:extLst>
            <a:ext uri="{FF2B5EF4-FFF2-40B4-BE49-F238E27FC236}">
              <a16:creationId xmlns:a16="http://schemas.microsoft.com/office/drawing/2014/main" id="{00000000-0008-0000-0F00-000008000000}"/>
            </a:ext>
          </a:extLst>
        </xdr:cNvPr>
        <xdr:cNvSpPr/>
      </xdr:nvSpPr>
      <xdr:spPr>
        <a:xfrm rot="5400000">
          <a:off x="8684690" y="14580056"/>
          <a:ext cx="508907" cy="4233726"/>
        </a:xfrm>
        <a:prstGeom prst="downArrow">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261937</xdr:colOff>
      <xdr:row>87</xdr:row>
      <xdr:rowOff>83344</xdr:rowOff>
    </xdr:from>
    <xdr:to>
      <xdr:col>25</xdr:col>
      <xdr:colOff>306387</xdr:colOff>
      <xdr:row>91</xdr:row>
      <xdr:rowOff>188913</xdr:rowOff>
    </xdr:to>
    <xdr:sp macro="" textlink="">
      <xdr:nvSpPr>
        <xdr:cNvPr id="10" name="吹き出し: 四角形 9">
          <a:extLst>
            <a:ext uri="{FF2B5EF4-FFF2-40B4-BE49-F238E27FC236}">
              <a16:creationId xmlns:a16="http://schemas.microsoft.com/office/drawing/2014/main" id="{00000000-0008-0000-0F00-00000A000000}"/>
            </a:ext>
          </a:extLst>
        </xdr:cNvPr>
        <xdr:cNvSpPr/>
      </xdr:nvSpPr>
      <xdr:spPr>
        <a:xfrm>
          <a:off x="21097875" y="17740313"/>
          <a:ext cx="5330825" cy="915194"/>
        </a:xfrm>
        <a:prstGeom prst="wedgeRectCallout">
          <a:avLst>
            <a:gd name="adj1" fmla="val -72581"/>
            <a:gd name="adj2" fmla="val -194629"/>
          </a:avLst>
        </a:prstGeom>
        <a:solidFill>
          <a:srgbClr val="CCFFCC"/>
        </a:solidFill>
        <a:ln>
          <a:solidFill>
            <a:srgbClr val="008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Meiryo UI" panose="020B0604030504040204" pitchFamily="50" charset="-128"/>
              <a:ea typeface="Meiryo UI" panose="020B0604030504040204" pitchFamily="50" charset="-128"/>
            </a:rPr>
            <a:t>2025/1/15</a:t>
          </a:r>
          <a:r>
            <a:rPr kumimoji="1" lang="ja-JP" altLang="en-US" sz="1100">
              <a:solidFill>
                <a:schemeClr val="tx1"/>
              </a:solidFill>
              <a:latin typeface="Meiryo UI" panose="020B0604030504040204" pitchFamily="50" charset="-128"/>
              <a:ea typeface="Meiryo UI" panose="020B0604030504040204" pitchFamily="50" charset="-128"/>
            </a:rPr>
            <a:t>修正</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エラーの場合は、</a:t>
          </a:r>
          <a:r>
            <a:rPr kumimoji="1" lang="en-US" altLang="ja-JP" sz="1100">
              <a:solidFill>
                <a:schemeClr val="tx1"/>
              </a:solidFill>
              <a:latin typeface="Meiryo UI" panose="020B0604030504040204" pitchFamily="50" charset="-128"/>
              <a:ea typeface="Meiryo UI" panose="020B0604030504040204" pitchFamily="50" charset="-128"/>
            </a:rPr>
            <a:t>0</a:t>
          </a:r>
          <a:r>
            <a:rPr kumimoji="1" lang="ja-JP" altLang="en-US" sz="1100">
              <a:solidFill>
                <a:schemeClr val="tx1"/>
              </a:solidFill>
              <a:latin typeface="Meiryo UI" panose="020B0604030504040204" pitchFamily="50" charset="-128"/>
              <a:ea typeface="Meiryo UI" panose="020B0604030504040204" pitchFamily="50" charset="-128"/>
            </a:rPr>
            <a:t>表示するように変更</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oneCellAnchor>
    <xdr:from>
      <xdr:col>10</xdr:col>
      <xdr:colOff>694703</xdr:colOff>
      <xdr:row>12</xdr:row>
      <xdr:rowOff>97154</xdr:rowOff>
    </xdr:from>
    <xdr:ext cx="6760029" cy="4113167"/>
    <xdr:sp macro="" textlink="">
      <xdr:nvSpPr>
        <xdr:cNvPr id="11" name="テキスト ボックス 10">
          <a:extLst>
            <a:ext uri="{FF2B5EF4-FFF2-40B4-BE49-F238E27FC236}">
              <a16:creationId xmlns:a16="http://schemas.microsoft.com/office/drawing/2014/main" id="{00000000-0008-0000-0F00-00000B000000}"/>
            </a:ext>
          </a:extLst>
        </xdr:cNvPr>
        <xdr:cNvSpPr txBox="1"/>
      </xdr:nvSpPr>
      <xdr:spPr>
        <a:xfrm>
          <a:off x="10505453" y="2383154"/>
          <a:ext cx="6760029" cy="4113167"/>
        </a:xfrm>
        <a:prstGeom prst="rect">
          <a:avLst/>
        </a:prstGeom>
        <a:solidFill>
          <a:srgbClr val="99CCFF"/>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ファイル名：</a:t>
          </a:r>
        </a:p>
        <a:p>
          <a:pPr algn="l"/>
          <a:r>
            <a:rPr kumimoji="1" lang="en-US" altLang="ja-JP" sz="1200" b="0">
              <a:solidFill>
                <a:sysClr val="windowText" lastClr="000000"/>
              </a:solidFill>
              <a:latin typeface="Meiryo UI" panose="020B0604030504040204" pitchFamily="50" charset="-128"/>
              <a:ea typeface="Meiryo UI" panose="020B0604030504040204" pitchFamily="50" charset="-128"/>
            </a:rPr>
            <a:t>【2026</a:t>
          </a:r>
          <a:r>
            <a:rPr kumimoji="1" lang="ja-JP" altLang="en-US" sz="1200" b="0">
              <a:solidFill>
                <a:sysClr val="windowText" lastClr="000000"/>
              </a:solidFill>
              <a:latin typeface="Meiryo UI" panose="020B0604030504040204" pitchFamily="50" charset="-128"/>
              <a:ea typeface="Meiryo UI" panose="020B0604030504040204" pitchFamily="50" charset="-128"/>
            </a:rPr>
            <a:t>年度</a:t>
          </a:r>
          <a:r>
            <a:rPr kumimoji="1" lang="en-US" altLang="ja-JP" sz="1200" b="0">
              <a:solidFill>
                <a:sysClr val="windowText" lastClr="000000"/>
              </a:solidFill>
              <a:latin typeface="Meiryo UI" panose="020B0604030504040204" pitchFamily="50" charset="-128"/>
              <a:ea typeface="Meiryo UI" panose="020B0604030504040204" pitchFamily="50" charset="-128"/>
            </a:rPr>
            <a:t>】</a:t>
          </a:r>
          <a:r>
            <a:rPr kumimoji="1" lang="ja-JP" altLang="en-US" sz="1200" b="0">
              <a:solidFill>
                <a:sysClr val="windowText" lastClr="000000"/>
              </a:solidFill>
              <a:latin typeface="Meiryo UI" panose="020B0604030504040204" pitchFamily="50" charset="-128"/>
              <a:ea typeface="Meiryo UI" panose="020B0604030504040204" pitchFamily="50" charset="-128"/>
            </a:rPr>
            <a:t>再エネ各月年間調整係数算定</a:t>
          </a:r>
          <a:r>
            <a:rPr kumimoji="1" lang="en-US" altLang="ja-JP" sz="1200" b="0">
              <a:solidFill>
                <a:sysClr val="windowText" lastClr="000000"/>
              </a:solidFill>
              <a:latin typeface="Meiryo UI" panose="020B0604030504040204" pitchFamily="50" charset="-128"/>
              <a:ea typeface="Meiryo UI" panose="020B0604030504040204" pitchFamily="50" charset="-128"/>
            </a:rPr>
            <a:t>.ver3_</a:t>
          </a:r>
          <a:r>
            <a:rPr kumimoji="1" lang="ja-JP" altLang="en-US" sz="1200" b="0">
              <a:solidFill>
                <a:sysClr val="windowText" lastClr="000000"/>
              </a:solidFill>
              <a:latin typeface="Meiryo UI" panose="020B0604030504040204" pitchFamily="50" charset="-128"/>
              <a:ea typeface="Meiryo UI" panose="020B0604030504040204" pitchFamily="50" charset="-128"/>
            </a:rPr>
            <a:t>春秋厳気象考慮</a:t>
          </a:r>
          <a:r>
            <a:rPr kumimoji="1" lang="en-US" altLang="ja-JP" sz="1200" b="0">
              <a:solidFill>
                <a:sysClr val="windowText" lastClr="000000"/>
              </a:solidFill>
              <a:latin typeface="Meiryo UI" panose="020B0604030504040204" pitchFamily="50" charset="-128"/>
              <a:ea typeface="Meiryo UI" panose="020B0604030504040204" pitchFamily="50" charset="-128"/>
            </a:rPr>
            <a:t>.xlsm</a:t>
          </a:r>
        </a:p>
        <a:p>
          <a:pPr algn="l"/>
          <a:endParaRPr kumimoji="1" lang="en-US" altLang="ja-JP" sz="12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データ引用箇所：</a:t>
          </a:r>
        </a:p>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　「各月％」ワークシート</a:t>
          </a:r>
        </a:p>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　「水力」に記載の値（</a:t>
          </a:r>
          <a:r>
            <a:rPr kumimoji="1" lang="en-US" altLang="ja-JP" sz="1200" b="0">
              <a:solidFill>
                <a:sysClr val="windowText" lastClr="000000"/>
              </a:solidFill>
              <a:latin typeface="Meiryo UI" panose="020B0604030504040204" pitchFamily="50" charset="-128"/>
              <a:ea typeface="Meiryo UI" panose="020B0604030504040204" pitchFamily="50" charset="-128"/>
            </a:rPr>
            <a:t>C30</a:t>
          </a:r>
          <a:r>
            <a:rPr kumimoji="1" lang="ja-JP" altLang="en-US" sz="1200" b="0">
              <a:solidFill>
                <a:sysClr val="windowText" lastClr="000000"/>
              </a:solidFill>
              <a:latin typeface="Meiryo UI" panose="020B0604030504040204" pitchFamily="50" charset="-128"/>
              <a:ea typeface="Meiryo UI" panose="020B0604030504040204" pitchFamily="50" charset="-128"/>
            </a:rPr>
            <a:t>～</a:t>
          </a:r>
          <a:r>
            <a:rPr kumimoji="1" lang="en-US" altLang="ja-JP" sz="1200" b="0">
              <a:solidFill>
                <a:sysClr val="windowText" lastClr="000000"/>
              </a:solidFill>
              <a:latin typeface="Meiryo UI" panose="020B0604030504040204" pitchFamily="50" charset="-128"/>
              <a:ea typeface="Meiryo UI" panose="020B0604030504040204" pitchFamily="50" charset="-128"/>
            </a:rPr>
            <a:t>N39</a:t>
          </a:r>
          <a:r>
            <a:rPr kumimoji="1" lang="ja-JP" altLang="en-US" sz="1200" b="0">
              <a:solidFill>
                <a:sysClr val="windowText" lastClr="000000"/>
              </a:solidFill>
              <a:latin typeface="Meiryo UI" panose="020B0604030504040204" pitchFamily="50" charset="-128"/>
              <a:ea typeface="Meiryo UI" panose="020B0604030504040204" pitchFamily="50" charset="-128"/>
            </a:rPr>
            <a:t>）を行列入れ替え</a:t>
          </a:r>
        </a:p>
        <a:p>
          <a:pPr algn="l"/>
          <a:endParaRPr kumimoji="1" lang="ja-JP" altLang="en-US" sz="12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ファイル保管場所：</a:t>
          </a:r>
          <a:endParaRPr kumimoji="1" lang="en-US" altLang="ja-JP" sz="12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200" b="0">
              <a:solidFill>
                <a:sysClr val="windowText" lastClr="000000"/>
              </a:solidFill>
              <a:latin typeface="Meiryo UI" panose="020B0604030504040204" pitchFamily="50" charset="-128"/>
              <a:ea typeface="Meiryo UI" panose="020B0604030504040204" pitchFamily="50" charset="-128"/>
            </a:rPr>
            <a:t>\\172.18.25.71\</a:t>
          </a:r>
          <a:r>
            <a:rPr kumimoji="1" lang="ja-JP" altLang="en-US" sz="1200" b="0">
              <a:solidFill>
                <a:sysClr val="windowText" lastClr="000000"/>
              </a:solidFill>
              <a:latin typeface="Meiryo UI" panose="020B0604030504040204" pitchFamily="50" charset="-128"/>
              <a:ea typeface="Meiryo UI" panose="020B0604030504040204" pitchFamily="50" charset="-128"/>
            </a:rPr>
            <a:t>容量市場</a:t>
          </a:r>
          <a:r>
            <a:rPr kumimoji="1" lang="en-US" altLang="ja-JP" sz="1200" b="0">
              <a:solidFill>
                <a:sysClr val="windowText" lastClr="000000"/>
              </a:solidFill>
              <a:latin typeface="Meiryo UI" panose="020B0604030504040204" pitchFamily="50" charset="-128"/>
              <a:ea typeface="Meiryo UI" panose="020B0604030504040204" pitchFamily="50" charset="-128"/>
            </a:rPr>
            <a:t>\05_</a:t>
          </a:r>
          <a:r>
            <a:rPr kumimoji="1" lang="ja-JP" altLang="en-US" sz="1200" b="0">
              <a:solidFill>
                <a:sysClr val="windowText" lastClr="000000"/>
              </a:solidFill>
              <a:latin typeface="Meiryo UI" panose="020B0604030504040204" pitchFamily="50" charset="-128"/>
              <a:ea typeface="Meiryo UI" panose="020B0604030504040204" pitchFamily="50" charset="-128"/>
            </a:rPr>
            <a:t>実務体制構築</a:t>
          </a:r>
          <a:r>
            <a:rPr kumimoji="1" lang="en-US" altLang="ja-JP" sz="1200" b="0">
              <a:solidFill>
                <a:sysClr val="windowText" lastClr="000000"/>
              </a:solidFill>
              <a:latin typeface="Meiryo UI" panose="020B0604030504040204" pitchFamily="50" charset="-128"/>
              <a:ea typeface="Meiryo UI" panose="020B0604030504040204" pitchFamily="50" charset="-128"/>
            </a:rPr>
            <a:t>\03  </a:t>
          </a:r>
          <a:r>
            <a:rPr kumimoji="1" lang="ja-JP" altLang="en-US" sz="1200" b="0">
              <a:solidFill>
                <a:sysClr val="windowText" lastClr="000000"/>
              </a:solidFill>
              <a:latin typeface="Meiryo UI" panose="020B0604030504040204" pitchFamily="50" charset="-128"/>
              <a:ea typeface="Meiryo UI" panose="020B0604030504040204" pitchFamily="50" charset="-128"/>
            </a:rPr>
            <a:t>開設準備支援業務委託</a:t>
          </a:r>
          <a:r>
            <a:rPr kumimoji="1" lang="en-US" altLang="ja-JP" sz="1200" b="0">
              <a:solidFill>
                <a:sysClr val="windowText" lastClr="000000"/>
              </a:solidFill>
              <a:latin typeface="Meiryo UI" panose="020B0604030504040204" pitchFamily="50" charset="-128"/>
              <a:ea typeface="Meiryo UI" panose="020B0604030504040204" pitchFamily="50" charset="-128"/>
            </a:rPr>
            <a:t>\18 </a:t>
          </a:r>
          <a:r>
            <a:rPr kumimoji="1" lang="ja-JP" altLang="en-US" sz="1200" b="0">
              <a:solidFill>
                <a:sysClr val="windowText" lastClr="000000"/>
              </a:solidFill>
              <a:latin typeface="Meiryo UI" panose="020B0604030504040204" pitchFamily="50" charset="-128"/>
              <a:ea typeface="Meiryo UI" panose="020B0604030504040204" pitchFamily="50" charset="-128"/>
            </a:rPr>
            <a:t>追加オークション募集要綱</a:t>
          </a:r>
          <a:r>
            <a:rPr kumimoji="1" lang="en-US" altLang="ja-JP" sz="1200" b="0">
              <a:solidFill>
                <a:sysClr val="windowText" lastClr="000000"/>
              </a:solidFill>
              <a:latin typeface="Meiryo UI" panose="020B0604030504040204" pitchFamily="50" charset="-128"/>
              <a:ea typeface="Meiryo UI" panose="020B0604030504040204" pitchFamily="50" charset="-128"/>
            </a:rPr>
            <a:t>\2025</a:t>
          </a:r>
          <a:r>
            <a:rPr kumimoji="1" lang="ja-JP" altLang="en-US" sz="1200" b="0">
              <a:solidFill>
                <a:sysClr val="windowText" lastClr="000000"/>
              </a:solidFill>
              <a:latin typeface="Meiryo UI" panose="020B0604030504040204" pitchFamily="50" charset="-128"/>
              <a:ea typeface="Meiryo UI" panose="020B0604030504040204" pitchFamily="50" charset="-128"/>
            </a:rPr>
            <a:t>年追加オークションの要綱作成（実需給</a:t>
          </a:r>
          <a:r>
            <a:rPr kumimoji="1" lang="en-US" altLang="ja-JP" sz="1200" b="0">
              <a:solidFill>
                <a:sysClr val="windowText" lastClr="000000"/>
              </a:solidFill>
              <a:latin typeface="Meiryo UI" panose="020B0604030504040204" pitchFamily="50" charset="-128"/>
              <a:ea typeface="Meiryo UI" panose="020B0604030504040204" pitchFamily="50" charset="-128"/>
            </a:rPr>
            <a:t>2026</a:t>
          </a:r>
          <a:r>
            <a:rPr kumimoji="1" lang="ja-JP" altLang="en-US" sz="1200" b="0">
              <a:solidFill>
                <a:sysClr val="windowText" lastClr="000000"/>
              </a:solidFill>
              <a:latin typeface="Meiryo UI" panose="020B0604030504040204" pitchFamily="50" charset="-128"/>
              <a:ea typeface="Meiryo UI" panose="020B0604030504040204" pitchFamily="50" charset="-128"/>
            </a:rPr>
            <a:t>年度）</a:t>
          </a:r>
          <a:r>
            <a:rPr kumimoji="1" lang="en-US" altLang="ja-JP" sz="1200" b="0">
              <a:solidFill>
                <a:sysClr val="windowText" lastClr="000000"/>
              </a:solidFill>
              <a:latin typeface="Meiryo UI" panose="020B0604030504040204" pitchFamily="50" charset="-128"/>
              <a:ea typeface="Meiryo UI" panose="020B0604030504040204" pitchFamily="50" charset="-128"/>
            </a:rPr>
            <a:t>\08-01.</a:t>
          </a:r>
          <a:r>
            <a:rPr kumimoji="1" lang="ja-JP" altLang="en-US" sz="1200" b="0">
              <a:solidFill>
                <a:sysClr val="windowText" lastClr="000000"/>
              </a:solidFill>
              <a:latin typeface="Meiryo UI" panose="020B0604030504040204" pitchFamily="50" charset="-128"/>
              <a:ea typeface="Meiryo UI" panose="020B0604030504040204" pitchFamily="50" charset="-128"/>
            </a:rPr>
            <a:t>期待容量等算定諸元一覧</a:t>
          </a:r>
          <a:r>
            <a:rPr kumimoji="1" lang="en-US" altLang="ja-JP" sz="1200" b="0">
              <a:solidFill>
                <a:sysClr val="windowText" lastClr="000000"/>
              </a:solidFill>
              <a:latin typeface="Meiryo UI" panose="020B0604030504040204" pitchFamily="50" charset="-128"/>
              <a:ea typeface="Meiryo UI" panose="020B0604030504040204" pitchFamily="50" charset="-128"/>
            </a:rPr>
            <a:t>\01_</a:t>
          </a:r>
          <a:r>
            <a:rPr kumimoji="1" lang="ja-JP" altLang="en-US" sz="1200" b="0">
              <a:solidFill>
                <a:sysClr val="windowText" lastClr="000000"/>
              </a:solidFill>
              <a:latin typeface="Meiryo UI" panose="020B0604030504040204" pitchFamily="50" charset="-128"/>
              <a:ea typeface="Meiryo UI" panose="020B0604030504040204" pitchFamily="50" charset="-128"/>
            </a:rPr>
            <a:t>作業用</a:t>
          </a:r>
          <a:r>
            <a:rPr kumimoji="1" lang="en-US" altLang="ja-JP" sz="1200" b="0">
              <a:solidFill>
                <a:sysClr val="windowText" lastClr="000000"/>
              </a:solidFill>
              <a:latin typeface="Meiryo UI" panose="020B0604030504040204" pitchFamily="50" charset="-128"/>
              <a:ea typeface="Meiryo UI" panose="020B0604030504040204" pitchFamily="50" charset="-128"/>
            </a:rPr>
            <a:t>\02_ </a:t>
          </a:r>
          <a:r>
            <a:rPr kumimoji="1" lang="ja-JP" altLang="en-US" sz="1200" b="0">
              <a:solidFill>
                <a:sysClr val="windowText" lastClr="000000"/>
              </a:solidFill>
              <a:latin typeface="Meiryo UI" panose="020B0604030504040204" pitchFamily="50" charset="-128"/>
              <a:ea typeface="Meiryo UI" panose="020B0604030504040204" pitchFamily="50" charset="-128"/>
            </a:rPr>
            <a:t>調整係数</a:t>
          </a:r>
          <a:r>
            <a:rPr kumimoji="1" lang="en-US" altLang="ja-JP" sz="1200" b="0">
              <a:solidFill>
                <a:sysClr val="windowText" lastClr="000000"/>
              </a:solidFill>
              <a:latin typeface="Meiryo UI" panose="020B0604030504040204" pitchFamily="50" charset="-128"/>
              <a:ea typeface="Meiryo UI" panose="020B0604030504040204" pitchFamily="50" charset="-128"/>
            </a:rPr>
            <a:t>\</a:t>
          </a:r>
          <a:r>
            <a:rPr kumimoji="1" lang="ja-JP" altLang="en-US" sz="1200" b="0">
              <a:solidFill>
                <a:sysClr val="windowText" lastClr="000000"/>
              </a:solidFill>
              <a:latin typeface="Meiryo UI" panose="020B0604030504040204" pitchFamily="50" charset="-128"/>
              <a:ea typeface="Meiryo UI" panose="020B0604030504040204" pitchFamily="50" charset="-128"/>
            </a:rPr>
            <a:t>再エネ</a:t>
          </a:r>
          <a:endParaRPr kumimoji="1" lang="en-US" altLang="ja-JP" sz="1200" b="0">
            <a:solidFill>
              <a:sysClr val="windowText" lastClr="000000"/>
            </a:solidFill>
            <a:latin typeface="Meiryo UI" panose="020B0604030504040204" pitchFamily="50" charset="-128"/>
            <a:ea typeface="Meiryo UI" panose="020B0604030504040204" pitchFamily="50" charset="-128"/>
          </a:endParaRPr>
        </a:p>
      </xdr:txBody>
    </xdr:sp>
    <xdr:clientData/>
  </xdr:oneCellAnchor>
  <xdr:twoCellAnchor>
    <xdr:from>
      <xdr:col>10</xdr:col>
      <xdr:colOff>11906</xdr:colOff>
      <xdr:row>23</xdr:row>
      <xdr:rowOff>54428</xdr:rowOff>
    </xdr:from>
    <xdr:to>
      <xdr:col>10</xdr:col>
      <xdr:colOff>696608</xdr:colOff>
      <xdr:row>24</xdr:row>
      <xdr:rowOff>166687</xdr:rowOff>
    </xdr:to>
    <xdr:cxnSp macro="">
      <xdr:nvCxnSpPr>
        <xdr:cNvPr id="12" name="直線コネクタ 11">
          <a:extLst>
            <a:ext uri="{FF2B5EF4-FFF2-40B4-BE49-F238E27FC236}">
              <a16:creationId xmlns:a16="http://schemas.microsoft.com/office/drawing/2014/main" id="{00000000-0008-0000-0F00-00000C000000}"/>
            </a:ext>
          </a:extLst>
        </xdr:cNvPr>
        <xdr:cNvCxnSpPr>
          <a:endCxn id="11" idx="1"/>
        </xdr:cNvCxnSpPr>
      </xdr:nvCxnSpPr>
      <xdr:spPr>
        <a:xfrm flipV="1">
          <a:off x="9822656" y="4435928"/>
          <a:ext cx="684702" cy="30275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372741</xdr:colOff>
      <xdr:row>96</xdr:row>
      <xdr:rowOff>150192</xdr:rowOff>
    </xdr:from>
    <xdr:ext cx="6760029" cy="4113167"/>
    <xdr:sp macro="" textlink="">
      <xdr:nvSpPr>
        <xdr:cNvPr id="13" name="テキスト ボックス 12">
          <a:extLst>
            <a:ext uri="{FF2B5EF4-FFF2-40B4-BE49-F238E27FC236}">
              <a16:creationId xmlns:a16="http://schemas.microsoft.com/office/drawing/2014/main" id="{00000000-0008-0000-0F00-00000D000000}"/>
            </a:ext>
          </a:extLst>
        </xdr:cNvPr>
        <xdr:cNvSpPr txBox="1"/>
      </xdr:nvSpPr>
      <xdr:spPr>
        <a:xfrm>
          <a:off x="4051772" y="18485817"/>
          <a:ext cx="6760029" cy="4113167"/>
        </a:xfrm>
        <a:prstGeom prst="rect">
          <a:avLst/>
        </a:prstGeom>
        <a:solidFill>
          <a:srgbClr val="99CCFF"/>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ファイル名：</a:t>
          </a:r>
        </a:p>
        <a:p>
          <a:pPr algn="l"/>
          <a:r>
            <a:rPr kumimoji="1" lang="en-US" altLang="ja-JP" sz="1200" b="0">
              <a:solidFill>
                <a:sysClr val="windowText" lastClr="000000"/>
              </a:solidFill>
              <a:latin typeface="Meiryo UI" panose="020B0604030504040204" pitchFamily="50" charset="-128"/>
              <a:ea typeface="Meiryo UI" panose="020B0604030504040204" pitchFamily="50" charset="-128"/>
            </a:rPr>
            <a:t>【2026</a:t>
          </a:r>
          <a:r>
            <a:rPr kumimoji="1" lang="ja-JP" altLang="en-US" sz="1200" b="0">
              <a:solidFill>
                <a:sysClr val="windowText" lastClr="000000"/>
              </a:solidFill>
              <a:latin typeface="Meiryo UI" panose="020B0604030504040204" pitchFamily="50" charset="-128"/>
              <a:ea typeface="Meiryo UI" panose="020B0604030504040204" pitchFamily="50" charset="-128"/>
            </a:rPr>
            <a:t>年度</a:t>
          </a:r>
          <a:r>
            <a:rPr kumimoji="1" lang="en-US" altLang="ja-JP" sz="1200" b="0">
              <a:solidFill>
                <a:sysClr val="windowText" lastClr="000000"/>
              </a:solidFill>
              <a:latin typeface="Meiryo UI" panose="020B0604030504040204" pitchFamily="50" charset="-128"/>
              <a:ea typeface="Meiryo UI" panose="020B0604030504040204" pitchFamily="50" charset="-128"/>
            </a:rPr>
            <a:t>】</a:t>
          </a:r>
          <a:r>
            <a:rPr kumimoji="1" lang="ja-JP" altLang="en-US" sz="1200" b="0">
              <a:solidFill>
                <a:sysClr val="windowText" lastClr="000000"/>
              </a:solidFill>
              <a:latin typeface="Meiryo UI" panose="020B0604030504040204" pitchFamily="50" charset="-128"/>
              <a:ea typeface="Meiryo UI" panose="020B0604030504040204" pitchFamily="50" charset="-128"/>
            </a:rPr>
            <a:t>再エネ各月年間調整係数算定</a:t>
          </a:r>
          <a:r>
            <a:rPr kumimoji="1" lang="en-US" altLang="ja-JP" sz="1200" b="0">
              <a:solidFill>
                <a:sysClr val="windowText" lastClr="000000"/>
              </a:solidFill>
              <a:latin typeface="Meiryo UI" panose="020B0604030504040204" pitchFamily="50" charset="-128"/>
              <a:ea typeface="Meiryo UI" panose="020B0604030504040204" pitchFamily="50" charset="-128"/>
            </a:rPr>
            <a:t>.ver3_</a:t>
          </a:r>
          <a:r>
            <a:rPr kumimoji="1" lang="ja-JP" altLang="en-US" sz="1200" b="0">
              <a:solidFill>
                <a:sysClr val="windowText" lastClr="000000"/>
              </a:solidFill>
              <a:latin typeface="Meiryo UI" panose="020B0604030504040204" pitchFamily="50" charset="-128"/>
              <a:ea typeface="Meiryo UI" panose="020B0604030504040204" pitchFamily="50" charset="-128"/>
            </a:rPr>
            <a:t>春秋厳気象考慮</a:t>
          </a:r>
          <a:r>
            <a:rPr kumimoji="1" lang="en-US" altLang="ja-JP" sz="1200" b="0">
              <a:solidFill>
                <a:sysClr val="windowText" lastClr="000000"/>
              </a:solidFill>
              <a:latin typeface="Meiryo UI" panose="020B0604030504040204" pitchFamily="50" charset="-128"/>
              <a:ea typeface="Meiryo UI" panose="020B0604030504040204" pitchFamily="50" charset="-128"/>
            </a:rPr>
            <a:t>.xlsm</a:t>
          </a:r>
        </a:p>
        <a:p>
          <a:pPr algn="l"/>
          <a:endParaRPr kumimoji="1" lang="en-US" altLang="ja-JP" sz="12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データ引用箇所：</a:t>
          </a:r>
        </a:p>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　「年間」ワークシート（</a:t>
          </a:r>
          <a:r>
            <a:rPr kumimoji="1" lang="en-US" altLang="ja-JP" sz="1200" b="0">
              <a:solidFill>
                <a:sysClr val="windowText" lastClr="000000"/>
              </a:solidFill>
              <a:latin typeface="Meiryo UI" panose="020B0604030504040204" pitchFamily="50" charset="-128"/>
              <a:ea typeface="Meiryo UI" panose="020B0604030504040204" pitchFamily="50" charset="-128"/>
            </a:rPr>
            <a:t>AK30</a:t>
          </a:r>
          <a:r>
            <a:rPr kumimoji="1" lang="ja-JP" altLang="en-US" sz="1200" b="0">
              <a:solidFill>
                <a:sysClr val="windowText" lastClr="000000"/>
              </a:solidFill>
              <a:latin typeface="Meiryo UI" panose="020B0604030504040204" pitchFamily="50" charset="-128"/>
              <a:ea typeface="Meiryo UI" panose="020B0604030504040204" pitchFamily="50" charset="-128"/>
            </a:rPr>
            <a:t>～</a:t>
          </a:r>
          <a:r>
            <a:rPr kumimoji="1" lang="en-US" altLang="ja-JP" sz="1200" b="0">
              <a:solidFill>
                <a:sysClr val="windowText" lastClr="000000"/>
              </a:solidFill>
              <a:latin typeface="Meiryo UI" panose="020B0604030504040204" pitchFamily="50" charset="-128"/>
              <a:ea typeface="Meiryo UI" panose="020B0604030504040204" pitchFamily="50" charset="-128"/>
            </a:rPr>
            <a:t>38</a:t>
          </a:r>
          <a:r>
            <a:rPr kumimoji="1" lang="ja-JP" altLang="en-US" sz="1200" b="0">
              <a:solidFill>
                <a:sysClr val="windowText" lastClr="000000"/>
              </a:solidFill>
              <a:latin typeface="Meiryo UI" panose="020B0604030504040204" pitchFamily="50" charset="-128"/>
              <a:ea typeface="Meiryo UI" panose="020B0604030504040204" pitchFamily="50" charset="-128"/>
            </a:rPr>
            <a:t>）</a:t>
          </a:r>
        </a:p>
        <a:p>
          <a:pPr algn="l"/>
          <a:endParaRPr kumimoji="1" lang="ja-JP" altLang="en-US" sz="12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ファイル保管場所：</a:t>
          </a:r>
          <a:endParaRPr kumimoji="1" lang="en-US" altLang="ja-JP" sz="12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200" b="0">
              <a:solidFill>
                <a:sysClr val="windowText" lastClr="000000"/>
              </a:solidFill>
              <a:latin typeface="Meiryo UI" panose="020B0604030504040204" pitchFamily="50" charset="-128"/>
              <a:ea typeface="Meiryo UI" panose="020B0604030504040204" pitchFamily="50" charset="-128"/>
            </a:rPr>
            <a:t>\\Hn2nasf01a\</a:t>
          </a:r>
          <a:r>
            <a:rPr kumimoji="1" lang="ja-JP" altLang="en-US" sz="1200" b="0">
              <a:solidFill>
                <a:sysClr val="windowText" lastClr="000000"/>
              </a:solidFill>
              <a:latin typeface="Meiryo UI" panose="020B0604030504040204" pitchFamily="50" charset="-128"/>
              <a:ea typeface="Meiryo UI" panose="020B0604030504040204" pitchFamily="50" charset="-128"/>
            </a:rPr>
            <a:t>企画部</a:t>
          </a:r>
          <a:r>
            <a:rPr kumimoji="1" lang="en-US" altLang="ja-JP" sz="1200" b="0">
              <a:solidFill>
                <a:sysClr val="windowText" lastClr="000000"/>
              </a:solidFill>
              <a:latin typeface="Meiryo UI" panose="020B0604030504040204" pitchFamily="50" charset="-128"/>
              <a:ea typeface="Meiryo UI" panose="020B0604030504040204" pitchFamily="50" charset="-128"/>
            </a:rPr>
            <a:t>\data</a:t>
          </a:r>
          <a:r>
            <a:rPr kumimoji="1" lang="ja-JP" altLang="en-US" sz="1200" b="0">
              <a:solidFill>
                <a:sysClr val="windowText" lastClr="000000"/>
              </a:solidFill>
              <a:latin typeface="Meiryo UI" panose="020B0604030504040204" pitchFamily="50" charset="-128"/>
              <a:ea typeface="Meiryo UI" panose="020B0604030504040204" pitchFamily="50" charset="-128"/>
            </a:rPr>
            <a:t>受渡し</a:t>
          </a:r>
          <a:r>
            <a:rPr kumimoji="1" lang="en-US" altLang="ja-JP" sz="1200" b="0">
              <a:solidFill>
                <a:sysClr val="windowText" lastClr="000000"/>
              </a:solidFill>
              <a:latin typeface="Meiryo UI" panose="020B0604030504040204" pitchFamily="50" charset="-128"/>
              <a:ea typeface="Meiryo UI" panose="020B0604030504040204" pitchFamily="50" charset="-128"/>
            </a:rPr>
            <a:t>\2026</a:t>
          </a:r>
          <a:r>
            <a:rPr kumimoji="1" lang="ja-JP" altLang="en-US" sz="1200" b="0">
              <a:solidFill>
                <a:sysClr val="windowText" lastClr="000000"/>
              </a:solidFill>
              <a:latin typeface="Meiryo UI" panose="020B0604030504040204" pitchFamily="50" charset="-128"/>
              <a:ea typeface="Meiryo UI" panose="020B0604030504040204" pitchFamily="50" charset="-128"/>
            </a:rPr>
            <a:t>容量市場追加</a:t>
          </a:r>
          <a:r>
            <a:rPr kumimoji="1" lang="en-US" altLang="ja-JP" sz="1200" b="0">
              <a:solidFill>
                <a:sysClr val="windowText" lastClr="000000"/>
              </a:solidFill>
              <a:latin typeface="Meiryo UI" panose="020B0604030504040204" pitchFamily="50" charset="-128"/>
              <a:ea typeface="Meiryo UI" panose="020B0604030504040204" pitchFamily="50" charset="-128"/>
            </a:rPr>
            <a:t>AX</a:t>
          </a:r>
          <a:r>
            <a:rPr kumimoji="1" lang="ja-JP" altLang="en-US" sz="1200" b="0">
              <a:solidFill>
                <a:sysClr val="windowText" lastClr="000000"/>
              </a:solidFill>
              <a:latin typeface="Meiryo UI" panose="020B0604030504040204" pitchFamily="50" charset="-128"/>
              <a:ea typeface="Meiryo UI" panose="020B0604030504040204" pitchFamily="50" charset="-128"/>
            </a:rPr>
            <a:t>向けデータ</a:t>
          </a:r>
          <a:r>
            <a:rPr kumimoji="1" lang="en-US" altLang="ja-JP" sz="1200" b="0">
              <a:solidFill>
                <a:sysClr val="windowText" lastClr="000000"/>
              </a:solidFill>
              <a:latin typeface="Meiryo UI" panose="020B0604030504040204" pitchFamily="50" charset="-128"/>
              <a:ea typeface="Meiryo UI" panose="020B0604030504040204" pitchFamily="50" charset="-128"/>
            </a:rPr>
            <a:t>\04 </a:t>
          </a:r>
          <a:r>
            <a:rPr kumimoji="1" lang="ja-JP" altLang="en-US" sz="1200" b="0">
              <a:solidFill>
                <a:sysClr val="windowText" lastClr="000000"/>
              </a:solidFill>
              <a:latin typeface="Meiryo UI" panose="020B0604030504040204" pitchFamily="50" charset="-128"/>
              <a:ea typeface="Meiryo UI" panose="020B0604030504040204" pitchFamily="50" charset="-128"/>
            </a:rPr>
            <a:t>調整係数</a:t>
          </a:r>
          <a:r>
            <a:rPr kumimoji="1" lang="en-US" altLang="ja-JP" sz="1200" b="0">
              <a:solidFill>
                <a:sysClr val="windowText" lastClr="000000"/>
              </a:solidFill>
              <a:latin typeface="Meiryo UI" panose="020B0604030504040204" pitchFamily="50" charset="-128"/>
              <a:ea typeface="Meiryo UI" panose="020B0604030504040204" pitchFamily="50" charset="-128"/>
            </a:rPr>
            <a:t>\</a:t>
          </a:r>
          <a:r>
            <a:rPr kumimoji="1" lang="ja-JP" altLang="en-US" sz="1200" b="0">
              <a:solidFill>
                <a:sysClr val="windowText" lastClr="000000"/>
              </a:solidFill>
              <a:latin typeface="Meiryo UI" panose="020B0604030504040204" pitchFamily="50" charset="-128"/>
              <a:ea typeface="Meiryo UI" panose="020B0604030504040204" pitchFamily="50" charset="-128"/>
            </a:rPr>
            <a:t>再エネ</a:t>
          </a:r>
        </a:p>
      </xdr:txBody>
    </xdr:sp>
    <xdr:clientData/>
  </xdr:oneCellAnchor>
  <xdr:twoCellAnchor>
    <xdr:from>
      <xdr:col>2</xdr:col>
      <xdr:colOff>357188</xdr:colOff>
      <xdr:row>95</xdr:row>
      <xdr:rowOff>32508</xdr:rowOff>
    </xdr:from>
    <xdr:to>
      <xdr:col>3</xdr:col>
      <xdr:colOff>376551</xdr:colOff>
      <xdr:row>107</xdr:row>
      <xdr:rowOff>115086</xdr:rowOff>
    </xdr:to>
    <xdr:cxnSp macro="">
      <xdr:nvCxnSpPr>
        <xdr:cNvPr id="14" name="直線コネクタ 13">
          <a:extLst>
            <a:ext uri="{FF2B5EF4-FFF2-40B4-BE49-F238E27FC236}">
              <a16:creationId xmlns:a16="http://schemas.microsoft.com/office/drawing/2014/main" id="{00000000-0008-0000-0F00-00000E000000}"/>
            </a:ext>
          </a:extLst>
        </xdr:cNvPr>
        <xdr:cNvCxnSpPr>
          <a:endCxn id="13" idx="1"/>
        </xdr:cNvCxnSpPr>
      </xdr:nvCxnSpPr>
      <xdr:spPr>
        <a:xfrm>
          <a:off x="3369469" y="18177633"/>
          <a:ext cx="686113" cy="236857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3</xdr:row>
      <xdr:rowOff>0</xdr:rowOff>
    </xdr:from>
    <xdr:ext cx="6760029" cy="2667000"/>
    <xdr:sp macro="" textlink="">
      <xdr:nvSpPr>
        <xdr:cNvPr id="16" name="テキスト ボックス 15">
          <a:extLst>
            <a:ext uri="{FF2B5EF4-FFF2-40B4-BE49-F238E27FC236}">
              <a16:creationId xmlns:a16="http://schemas.microsoft.com/office/drawing/2014/main" id="{00000000-0008-0000-0F00-000010000000}"/>
            </a:ext>
          </a:extLst>
        </xdr:cNvPr>
        <xdr:cNvSpPr txBox="1"/>
      </xdr:nvSpPr>
      <xdr:spPr>
        <a:xfrm>
          <a:off x="2000250" y="571500"/>
          <a:ext cx="6760029" cy="2667000"/>
        </a:xfrm>
        <a:prstGeom prst="rect">
          <a:avLst/>
        </a:prstGeom>
        <a:solidFill>
          <a:srgbClr val="99CCFF"/>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0">
              <a:solidFill>
                <a:sysClr val="windowText" lastClr="000000"/>
              </a:solidFill>
              <a:latin typeface="Meiryo UI" panose="020B0604030504040204" pitchFamily="50" charset="-128"/>
              <a:ea typeface="Meiryo UI" panose="020B0604030504040204" pitchFamily="50" charset="-128"/>
            </a:rPr>
            <a:t>更新不要</a:t>
          </a:r>
        </a:p>
      </xdr:txBody>
    </xdr:sp>
    <xdr:clientData/>
  </xdr:oneCellAnchor>
  <xdr:oneCellAnchor>
    <xdr:from>
      <xdr:col>1</xdr:col>
      <xdr:colOff>3810</xdr:colOff>
      <xdr:row>32</xdr:row>
      <xdr:rowOff>78765</xdr:rowOff>
    </xdr:from>
    <xdr:ext cx="6760029" cy="8672598"/>
    <xdr:sp macro="" textlink="">
      <xdr:nvSpPr>
        <xdr:cNvPr id="17" name="テキスト ボックス 16">
          <a:extLst>
            <a:ext uri="{FF2B5EF4-FFF2-40B4-BE49-F238E27FC236}">
              <a16:creationId xmlns:a16="http://schemas.microsoft.com/office/drawing/2014/main" id="{00000000-0008-0000-0F00-000011000000}"/>
            </a:ext>
          </a:extLst>
        </xdr:cNvPr>
        <xdr:cNvSpPr txBox="1"/>
      </xdr:nvSpPr>
      <xdr:spPr>
        <a:xfrm>
          <a:off x="2004060" y="6174765"/>
          <a:ext cx="6760029" cy="8672598"/>
        </a:xfrm>
        <a:prstGeom prst="rect">
          <a:avLst/>
        </a:prstGeom>
        <a:solidFill>
          <a:srgbClr val="99CCFF"/>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0">
              <a:solidFill>
                <a:sysClr val="windowText" lastClr="000000"/>
              </a:solidFill>
              <a:latin typeface="Meiryo UI" panose="020B0604030504040204" pitchFamily="50" charset="-128"/>
              <a:ea typeface="Meiryo UI" panose="020B0604030504040204" pitchFamily="50" charset="-128"/>
            </a:rPr>
            <a:t>更新不要</a:t>
          </a:r>
        </a:p>
      </xdr:txBody>
    </xdr:sp>
    <xdr:clientData/>
  </xdr:oneCellAnchor>
  <xdr:oneCellAnchor>
    <xdr:from>
      <xdr:col>3</xdr:col>
      <xdr:colOff>547687</xdr:colOff>
      <xdr:row>87</xdr:row>
      <xdr:rowOff>71437</xdr:rowOff>
    </xdr:from>
    <xdr:ext cx="2082719" cy="1277469"/>
    <xdr:sp macro="" textlink="">
      <xdr:nvSpPr>
        <xdr:cNvPr id="18" name="テキスト ボックス 17">
          <a:extLst>
            <a:ext uri="{FF2B5EF4-FFF2-40B4-BE49-F238E27FC236}">
              <a16:creationId xmlns:a16="http://schemas.microsoft.com/office/drawing/2014/main" id="{00000000-0008-0000-0F00-000012000000}"/>
            </a:ext>
          </a:extLst>
        </xdr:cNvPr>
        <xdr:cNvSpPr txBox="1"/>
      </xdr:nvSpPr>
      <xdr:spPr>
        <a:xfrm>
          <a:off x="4619625" y="17728406"/>
          <a:ext cx="2082719" cy="1277469"/>
        </a:xfrm>
        <a:prstGeom prst="rect">
          <a:avLst/>
        </a:prstGeom>
        <a:solidFill>
          <a:srgbClr val="99CCFF"/>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0">
              <a:solidFill>
                <a:sysClr val="windowText" lastClr="000000"/>
              </a:solidFill>
              <a:latin typeface="Meiryo UI" panose="020B0604030504040204" pitchFamily="50" charset="-128"/>
              <a:ea typeface="Meiryo UI" panose="020B0604030504040204" pitchFamily="50" charset="-128"/>
            </a:rPr>
            <a:t>更新不要</a:t>
          </a:r>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20</xdr:col>
      <xdr:colOff>190500</xdr:colOff>
      <xdr:row>79</xdr:row>
      <xdr:rowOff>95250</xdr:rowOff>
    </xdr:from>
    <xdr:to>
      <xdr:col>25</xdr:col>
      <xdr:colOff>441098</xdr:colOff>
      <xdr:row>81</xdr:row>
      <xdr:rowOff>99469</xdr:rowOff>
    </xdr:to>
    <xdr:sp macro="" textlink="">
      <xdr:nvSpPr>
        <xdr:cNvPr id="2" name="吹き出し: 四角形 1">
          <a:extLst>
            <a:ext uri="{FF2B5EF4-FFF2-40B4-BE49-F238E27FC236}">
              <a16:creationId xmlns:a16="http://schemas.microsoft.com/office/drawing/2014/main" id="{00000000-0008-0000-1000-000002000000}"/>
            </a:ext>
          </a:extLst>
        </xdr:cNvPr>
        <xdr:cNvSpPr/>
      </xdr:nvSpPr>
      <xdr:spPr>
        <a:xfrm>
          <a:off x="17553214" y="15144750"/>
          <a:ext cx="3992563" cy="412433"/>
        </a:xfrm>
        <a:prstGeom prst="wedgeRectCallout">
          <a:avLst>
            <a:gd name="adj1" fmla="val -93372"/>
            <a:gd name="adj2" fmla="val 7096"/>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メインオークション</a:t>
          </a:r>
          <a:r>
            <a:rPr kumimoji="1" lang="en-US" altLang="ja-JP" sz="1100">
              <a:solidFill>
                <a:sysClr val="windowText" lastClr="000000"/>
              </a:solidFill>
            </a:rPr>
            <a:t>】</a:t>
          </a:r>
          <a:r>
            <a:rPr kumimoji="1" lang="ja-JP" altLang="en-US" sz="1100">
              <a:solidFill>
                <a:sysClr val="windowText" lastClr="000000"/>
              </a:solidFill>
            </a:rPr>
            <a:t>契約容量」に、ここの値を入力する。</a:t>
          </a:r>
        </a:p>
      </xdr:txBody>
    </xdr:sp>
    <xdr:clientData/>
  </xdr:twoCellAnchor>
  <xdr:twoCellAnchor>
    <xdr:from>
      <xdr:col>17</xdr:col>
      <xdr:colOff>27215</xdr:colOff>
      <xdr:row>25</xdr:row>
      <xdr:rowOff>122465</xdr:rowOff>
    </xdr:from>
    <xdr:to>
      <xdr:col>22</xdr:col>
      <xdr:colOff>264161</xdr:colOff>
      <xdr:row>28</xdr:row>
      <xdr:rowOff>118655</xdr:rowOff>
    </xdr:to>
    <xdr:sp macro="" textlink="">
      <xdr:nvSpPr>
        <xdr:cNvPr id="3" name="吹き出し: 四角形 2">
          <a:extLst>
            <a:ext uri="{FF2B5EF4-FFF2-40B4-BE49-F238E27FC236}">
              <a16:creationId xmlns:a16="http://schemas.microsoft.com/office/drawing/2014/main" id="{00000000-0008-0000-1000-000003000000}"/>
            </a:ext>
          </a:extLst>
        </xdr:cNvPr>
        <xdr:cNvSpPr/>
      </xdr:nvSpPr>
      <xdr:spPr>
        <a:xfrm>
          <a:off x="15144751" y="4884965"/>
          <a:ext cx="3978910" cy="567690"/>
        </a:xfrm>
        <a:prstGeom prst="wedgeRectCallout">
          <a:avLst>
            <a:gd name="adj1" fmla="val -16481"/>
            <a:gd name="adj2" fmla="val 125000"/>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メインオークション</a:t>
          </a:r>
          <a:r>
            <a:rPr kumimoji="1" lang="en-US" altLang="ja-JP" sz="1100">
              <a:solidFill>
                <a:sysClr val="windowText" lastClr="000000"/>
              </a:solidFill>
            </a:rPr>
            <a:t>】</a:t>
          </a:r>
          <a:r>
            <a:rPr kumimoji="1" lang="ja-JP" altLang="en-US" sz="1100">
              <a:solidFill>
                <a:sysClr val="windowText" lastClr="000000"/>
              </a:solidFill>
            </a:rPr>
            <a:t>提供する各月の供給力」に値を入力すると、ここに引用されて、調整係数を掛けた数字が出てくる。</a:t>
          </a:r>
          <a:endParaRPr kumimoji="1" lang="en-US" altLang="ja-JP" sz="1100">
            <a:solidFill>
              <a:sysClr val="windowText" lastClr="000000"/>
            </a:solidFill>
          </a:endParaRPr>
        </a:p>
        <a:p>
          <a:pPr algn="l"/>
          <a:endParaRPr kumimoji="1" lang="ja-JP" altLang="en-US" sz="1100">
            <a:solidFill>
              <a:sysClr val="windowText" lastClr="000000"/>
            </a:solidFill>
          </a:endParaRPr>
        </a:p>
        <a:p>
          <a:pPr algn="l"/>
          <a:endParaRPr kumimoji="1" lang="ja-JP" altLang="en-US" sz="1100">
            <a:solidFill>
              <a:sysClr val="windowText" lastClr="000000"/>
            </a:solidFill>
          </a:endParaRPr>
        </a:p>
      </xdr:txBody>
    </xdr:sp>
    <xdr:clientData/>
  </xdr:twoCellAnchor>
  <xdr:oneCellAnchor>
    <xdr:from>
      <xdr:col>1</xdr:col>
      <xdr:colOff>0</xdr:colOff>
      <xdr:row>32</xdr:row>
      <xdr:rowOff>200024</xdr:rowOff>
    </xdr:from>
    <xdr:ext cx="15792450" cy="10277476"/>
    <xdr:sp macro="" textlink="">
      <xdr:nvSpPr>
        <xdr:cNvPr id="10" name="テキスト ボックス 9">
          <a:extLst>
            <a:ext uri="{FF2B5EF4-FFF2-40B4-BE49-F238E27FC236}">
              <a16:creationId xmlns:a16="http://schemas.microsoft.com/office/drawing/2014/main" id="{00000000-0008-0000-1000-00000A000000}"/>
            </a:ext>
          </a:extLst>
        </xdr:cNvPr>
        <xdr:cNvSpPr txBox="1"/>
      </xdr:nvSpPr>
      <xdr:spPr>
        <a:xfrm>
          <a:off x="2219325" y="6600824"/>
          <a:ext cx="15792450" cy="10277476"/>
        </a:xfrm>
        <a:prstGeom prst="rect">
          <a:avLst/>
        </a:prstGeom>
        <a:solidFill>
          <a:srgbClr val="99CCFF"/>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0">
              <a:solidFill>
                <a:sysClr val="windowText" lastClr="000000"/>
              </a:solidFill>
              <a:latin typeface="Meiryo UI" panose="020B0604030504040204" pitchFamily="50" charset="-128"/>
              <a:ea typeface="Meiryo UI" panose="020B0604030504040204" pitchFamily="50" charset="-128"/>
            </a:rPr>
            <a:t>更新不要</a:t>
          </a:r>
        </a:p>
      </xdr:txBody>
    </xdr:sp>
    <xdr:clientData/>
  </xdr:oneCellAnchor>
  <xdr:oneCellAnchor>
    <xdr:from>
      <xdr:col>10</xdr:col>
      <xdr:colOff>628650</xdr:colOff>
      <xdr:row>1</xdr:row>
      <xdr:rowOff>57150</xdr:rowOff>
    </xdr:from>
    <xdr:ext cx="6760029" cy="3228975"/>
    <xdr:sp macro="" textlink="">
      <xdr:nvSpPr>
        <xdr:cNvPr id="11" name="テキスト ボックス 10">
          <a:extLst>
            <a:ext uri="{FF2B5EF4-FFF2-40B4-BE49-F238E27FC236}">
              <a16:creationId xmlns:a16="http://schemas.microsoft.com/office/drawing/2014/main" id="{00000000-0008-0000-1000-00000B000000}"/>
            </a:ext>
          </a:extLst>
        </xdr:cNvPr>
        <xdr:cNvSpPr txBox="1"/>
      </xdr:nvSpPr>
      <xdr:spPr>
        <a:xfrm>
          <a:off x="9886950" y="257175"/>
          <a:ext cx="6760029" cy="3228975"/>
        </a:xfrm>
        <a:prstGeom prst="rect">
          <a:avLst/>
        </a:prstGeom>
        <a:solidFill>
          <a:srgbClr val="99CCFF"/>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ファイル名：</a:t>
          </a:r>
        </a:p>
        <a:p>
          <a:pPr algn="l"/>
          <a:r>
            <a:rPr kumimoji="1" lang="en-US" altLang="ja-JP" sz="1200" b="0">
              <a:solidFill>
                <a:sysClr val="windowText" lastClr="000000"/>
              </a:solidFill>
              <a:latin typeface="Meiryo UI" panose="020B0604030504040204" pitchFamily="50" charset="-128"/>
              <a:ea typeface="Meiryo UI" panose="020B0604030504040204" pitchFamily="50" charset="-128"/>
            </a:rPr>
            <a:t>2026_youshiki2_hendou.xlsx</a:t>
          </a:r>
          <a:br>
            <a:rPr kumimoji="1" lang="en-US" altLang="ja-JP" sz="1200" b="0">
              <a:solidFill>
                <a:sysClr val="windowText" lastClr="000000"/>
              </a:solidFill>
              <a:latin typeface="Meiryo UI" panose="020B0604030504040204" pitchFamily="50" charset="-128"/>
              <a:ea typeface="Meiryo UI" panose="020B0604030504040204" pitchFamily="50" charset="-128"/>
            </a:rPr>
          </a:br>
          <a:endParaRPr kumimoji="1" lang="en-US" altLang="ja-JP" sz="12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データ引用箇所：</a:t>
          </a:r>
        </a:p>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　「計算用（太陽光）」ワークシート</a:t>
          </a:r>
        </a:p>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　「太陽光」に記載の値（</a:t>
          </a:r>
          <a:r>
            <a:rPr kumimoji="1" lang="en-US" altLang="ja-JP" sz="1200" b="0">
              <a:solidFill>
                <a:sysClr val="windowText" lastClr="000000"/>
              </a:solidFill>
              <a:latin typeface="Meiryo UI" panose="020B0604030504040204" pitchFamily="50" charset="-128"/>
              <a:ea typeface="Meiryo UI" panose="020B0604030504040204" pitchFamily="50" charset="-128"/>
            </a:rPr>
            <a:t>B</a:t>
          </a:r>
          <a:r>
            <a:rPr kumimoji="1" lang="ja-JP" altLang="en-US" sz="1200" b="0">
              <a:solidFill>
                <a:sysClr val="windowText" lastClr="000000"/>
              </a:solidFill>
              <a:latin typeface="Meiryo UI" panose="020B0604030504040204" pitchFamily="50" charset="-128"/>
              <a:ea typeface="Meiryo UI" panose="020B0604030504040204" pitchFamily="50" charset="-128"/>
            </a:rPr>
            <a:t>２０～</a:t>
          </a:r>
          <a:r>
            <a:rPr kumimoji="1" lang="en-US" altLang="ja-JP" sz="1200" b="0">
              <a:solidFill>
                <a:sysClr val="windowText" lastClr="000000"/>
              </a:solidFill>
              <a:latin typeface="Meiryo UI" panose="020B0604030504040204" pitchFamily="50" charset="-128"/>
              <a:ea typeface="Meiryo UI" panose="020B0604030504040204" pitchFamily="50" charset="-128"/>
            </a:rPr>
            <a:t>J31</a:t>
          </a:r>
          <a:r>
            <a:rPr kumimoji="1" lang="ja-JP" altLang="en-US" sz="1200" b="0">
              <a:solidFill>
                <a:sysClr val="windowText" lastClr="000000"/>
              </a:solidFill>
              <a:latin typeface="Meiryo UI" panose="020B0604030504040204" pitchFamily="50" charset="-128"/>
              <a:ea typeface="Meiryo UI" panose="020B0604030504040204" pitchFamily="50" charset="-128"/>
            </a:rPr>
            <a:t>）</a:t>
          </a:r>
        </a:p>
        <a:p>
          <a:pPr algn="l"/>
          <a:endParaRPr kumimoji="1" lang="ja-JP" altLang="en-US" sz="12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ファイル保管場所：</a:t>
          </a:r>
          <a:br>
            <a:rPr kumimoji="1" lang="en-US" altLang="ja-JP" sz="1200" b="0">
              <a:solidFill>
                <a:sysClr val="windowText" lastClr="000000"/>
              </a:solidFill>
              <a:latin typeface="Meiryo UI" panose="020B0604030504040204" pitchFamily="50" charset="-128"/>
              <a:ea typeface="Meiryo UI" panose="020B0604030504040204" pitchFamily="50" charset="-128"/>
            </a:rPr>
          </a:br>
          <a:r>
            <a:rPr kumimoji="1" lang="en-US" altLang="ja-JP" sz="1200" b="0">
              <a:solidFill>
                <a:sysClr val="windowText" lastClr="000000"/>
              </a:solidFill>
              <a:latin typeface="Meiryo UI" panose="020B0604030504040204" pitchFamily="50" charset="-128"/>
              <a:ea typeface="Meiryo UI" panose="020B0604030504040204" pitchFamily="50" charset="-128"/>
            </a:rPr>
            <a:t>\\172.18.25.71\</a:t>
          </a:r>
          <a:r>
            <a:rPr kumimoji="1" lang="ja-JP" altLang="en-US" sz="1200" b="0">
              <a:solidFill>
                <a:sysClr val="windowText" lastClr="000000"/>
              </a:solidFill>
              <a:latin typeface="Meiryo UI" panose="020B0604030504040204" pitchFamily="50" charset="-128"/>
              <a:ea typeface="Meiryo UI" panose="020B0604030504040204" pitchFamily="50" charset="-128"/>
            </a:rPr>
            <a:t>容量市場</a:t>
          </a:r>
          <a:r>
            <a:rPr kumimoji="1" lang="en-US" altLang="ja-JP" sz="1200" b="0">
              <a:solidFill>
                <a:sysClr val="windowText" lastClr="000000"/>
              </a:solidFill>
              <a:latin typeface="Meiryo UI" panose="020B0604030504040204" pitchFamily="50" charset="-128"/>
              <a:ea typeface="Meiryo UI" panose="020B0604030504040204" pitchFamily="50" charset="-128"/>
            </a:rPr>
            <a:t>\05_</a:t>
          </a:r>
          <a:r>
            <a:rPr kumimoji="1" lang="ja-JP" altLang="en-US" sz="1200" b="0">
              <a:solidFill>
                <a:sysClr val="windowText" lastClr="000000"/>
              </a:solidFill>
              <a:latin typeface="Meiryo UI" panose="020B0604030504040204" pitchFamily="50" charset="-128"/>
              <a:ea typeface="Meiryo UI" panose="020B0604030504040204" pitchFamily="50" charset="-128"/>
            </a:rPr>
            <a:t>実務体制構築</a:t>
          </a:r>
          <a:r>
            <a:rPr kumimoji="1" lang="en-US" altLang="ja-JP" sz="1200" b="0">
              <a:solidFill>
                <a:sysClr val="windowText" lastClr="000000"/>
              </a:solidFill>
              <a:latin typeface="Meiryo UI" panose="020B0604030504040204" pitchFamily="50" charset="-128"/>
              <a:ea typeface="Meiryo UI" panose="020B0604030504040204" pitchFamily="50" charset="-128"/>
            </a:rPr>
            <a:t>\03  </a:t>
          </a:r>
          <a:r>
            <a:rPr kumimoji="1" lang="ja-JP" altLang="en-US" sz="1200" b="0">
              <a:solidFill>
                <a:sysClr val="windowText" lastClr="000000"/>
              </a:solidFill>
              <a:latin typeface="Meiryo UI" panose="020B0604030504040204" pitchFamily="50" charset="-128"/>
              <a:ea typeface="Meiryo UI" panose="020B0604030504040204" pitchFamily="50" charset="-128"/>
            </a:rPr>
            <a:t>開設準備支援業務委託</a:t>
          </a:r>
          <a:r>
            <a:rPr kumimoji="1" lang="en-US" altLang="ja-JP" sz="1200" b="0">
              <a:solidFill>
                <a:sysClr val="windowText" lastClr="000000"/>
              </a:solidFill>
              <a:latin typeface="Meiryo UI" panose="020B0604030504040204" pitchFamily="50" charset="-128"/>
              <a:ea typeface="Meiryo UI" panose="020B0604030504040204" pitchFamily="50" charset="-128"/>
            </a:rPr>
            <a:t>\18 </a:t>
          </a:r>
          <a:r>
            <a:rPr kumimoji="1" lang="ja-JP" altLang="en-US" sz="1200" b="0">
              <a:solidFill>
                <a:sysClr val="windowText" lastClr="000000"/>
              </a:solidFill>
              <a:latin typeface="Meiryo UI" panose="020B0604030504040204" pitchFamily="50" charset="-128"/>
              <a:ea typeface="Meiryo UI" panose="020B0604030504040204" pitchFamily="50" charset="-128"/>
            </a:rPr>
            <a:t>追加オークション募集要綱</a:t>
          </a:r>
          <a:r>
            <a:rPr kumimoji="1" lang="en-US" altLang="ja-JP" sz="1200" b="0">
              <a:solidFill>
                <a:sysClr val="windowText" lastClr="000000"/>
              </a:solidFill>
              <a:latin typeface="Meiryo UI" panose="020B0604030504040204" pitchFamily="50" charset="-128"/>
              <a:ea typeface="Meiryo UI" panose="020B0604030504040204" pitchFamily="50" charset="-128"/>
            </a:rPr>
            <a:t>\2025</a:t>
          </a:r>
          <a:r>
            <a:rPr kumimoji="1" lang="ja-JP" altLang="en-US" sz="1200" b="0">
              <a:solidFill>
                <a:sysClr val="windowText" lastClr="000000"/>
              </a:solidFill>
              <a:latin typeface="Meiryo UI" panose="020B0604030504040204" pitchFamily="50" charset="-128"/>
              <a:ea typeface="Meiryo UI" panose="020B0604030504040204" pitchFamily="50" charset="-128"/>
            </a:rPr>
            <a:t>年追加オークションの要綱作成（実需給</a:t>
          </a:r>
          <a:r>
            <a:rPr kumimoji="1" lang="en-US" altLang="ja-JP" sz="1200" b="0">
              <a:solidFill>
                <a:sysClr val="windowText" lastClr="000000"/>
              </a:solidFill>
              <a:latin typeface="Meiryo UI" panose="020B0604030504040204" pitchFamily="50" charset="-128"/>
              <a:ea typeface="Meiryo UI" panose="020B0604030504040204" pitchFamily="50" charset="-128"/>
            </a:rPr>
            <a:t>2026</a:t>
          </a:r>
          <a:r>
            <a:rPr kumimoji="1" lang="ja-JP" altLang="en-US" sz="1200" b="0">
              <a:solidFill>
                <a:sysClr val="windowText" lastClr="000000"/>
              </a:solidFill>
              <a:latin typeface="Meiryo UI" panose="020B0604030504040204" pitchFamily="50" charset="-128"/>
              <a:ea typeface="Meiryo UI" panose="020B0604030504040204" pitchFamily="50" charset="-128"/>
            </a:rPr>
            <a:t>年度）</a:t>
          </a:r>
          <a:r>
            <a:rPr kumimoji="1" lang="en-US" altLang="ja-JP" sz="1200" b="0">
              <a:solidFill>
                <a:sysClr val="windowText" lastClr="000000"/>
              </a:solidFill>
              <a:latin typeface="Meiryo UI" panose="020B0604030504040204" pitchFamily="50" charset="-128"/>
              <a:ea typeface="Meiryo UI" panose="020B0604030504040204" pitchFamily="50" charset="-128"/>
            </a:rPr>
            <a:t>\08-01.</a:t>
          </a:r>
          <a:r>
            <a:rPr kumimoji="1" lang="ja-JP" altLang="en-US" sz="1200" b="0">
              <a:solidFill>
                <a:sysClr val="windowText" lastClr="000000"/>
              </a:solidFill>
              <a:latin typeface="Meiryo UI" panose="020B0604030504040204" pitchFamily="50" charset="-128"/>
              <a:ea typeface="Meiryo UI" panose="020B0604030504040204" pitchFamily="50" charset="-128"/>
            </a:rPr>
            <a:t>期待容量等算定諸元一覧</a:t>
          </a:r>
          <a:r>
            <a:rPr kumimoji="1" lang="en-US" altLang="ja-JP" sz="1200" b="0">
              <a:solidFill>
                <a:sysClr val="windowText" lastClr="000000"/>
              </a:solidFill>
              <a:latin typeface="Meiryo UI" panose="020B0604030504040204" pitchFamily="50" charset="-128"/>
              <a:ea typeface="Meiryo UI" panose="020B0604030504040204" pitchFamily="50" charset="-128"/>
            </a:rPr>
            <a:t>\01_</a:t>
          </a:r>
          <a:r>
            <a:rPr kumimoji="1" lang="ja-JP" altLang="en-US" sz="1200" b="0">
              <a:solidFill>
                <a:sysClr val="windowText" lastClr="000000"/>
              </a:solidFill>
              <a:latin typeface="Meiryo UI" panose="020B0604030504040204" pitchFamily="50" charset="-128"/>
              <a:ea typeface="Meiryo UI" panose="020B0604030504040204" pitchFamily="50" charset="-128"/>
            </a:rPr>
            <a:t>作業用</a:t>
          </a:r>
          <a:r>
            <a:rPr kumimoji="1" lang="en-US" altLang="ja-JP" sz="1200" b="0">
              <a:solidFill>
                <a:sysClr val="windowText" lastClr="000000"/>
              </a:solidFill>
              <a:latin typeface="Meiryo UI" panose="020B0604030504040204" pitchFamily="50" charset="-128"/>
              <a:ea typeface="Meiryo UI" panose="020B0604030504040204" pitchFamily="50" charset="-128"/>
            </a:rPr>
            <a:t>\03_2026</a:t>
          </a:r>
          <a:r>
            <a:rPr kumimoji="1" lang="ja-JP" altLang="en-US" sz="1200" b="0">
              <a:solidFill>
                <a:sysClr val="windowText" lastClr="000000"/>
              </a:solidFill>
              <a:latin typeface="Meiryo UI" panose="020B0604030504040204" pitchFamily="50" charset="-128"/>
              <a:ea typeface="Meiryo UI" panose="020B0604030504040204" pitchFamily="50" charset="-128"/>
            </a:rPr>
            <a:t>年度メインオークション調整係数</a:t>
          </a:r>
          <a:endParaRPr kumimoji="1" lang="en-US" altLang="ja-JP" sz="1200" b="0">
            <a:solidFill>
              <a:sysClr val="windowText" lastClr="000000"/>
            </a:solidFill>
            <a:latin typeface="Meiryo UI" panose="020B0604030504040204" pitchFamily="50" charset="-128"/>
            <a:ea typeface="Meiryo UI" panose="020B0604030504040204" pitchFamily="50" charset="-128"/>
          </a:endParaRPr>
        </a:p>
      </xdr:txBody>
    </xdr:sp>
    <xdr:clientData/>
  </xdr:oneCellAnchor>
  <xdr:twoCellAnchor>
    <xdr:from>
      <xdr:col>10</xdr:col>
      <xdr:colOff>47625</xdr:colOff>
      <xdr:row>9</xdr:row>
      <xdr:rowOff>71438</xdr:rowOff>
    </xdr:from>
    <xdr:to>
      <xdr:col>10</xdr:col>
      <xdr:colOff>628650</xdr:colOff>
      <xdr:row>24</xdr:row>
      <xdr:rowOff>142875</xdr:rowOff>
    </xdr:to>
    <xdr:cxnSp macro="">
      <xdr:nvCxnSpPr>
        <xdr:cNvPr id="14" name="直線コネクタ 13">
          <a:extLst>
            <a:ext uri="{FF2B5EF4-FFF2-40B4-BE49-F238E27FC236}">
              <a16:creationId xmlns:a16="http://schemas.microsoft.com/office/drawing/2014/main" id="{00000000-0008-0000-1000-00000E000000}"/>
            </a:ext>
          </a:extLst>
        </xdr:cNvPr>
        <xdr:cNvCxnSpPr>
          <a:endCxn id="11" idx="1"/>
        </xdr:cNvCxnSpPr>
      </xdr:nvCxnSpPr>
      <xdr:spPr>
        <a:xfrm flipV="1">
          <a:off x="9305925" y="1871663"/>
          <a:ext cx="581025" cy="307181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3</xdr:row>
      <xdr:rowOff>0</xdr:rowOff>
    </xdr:from>
    <xdr:ext cx="6760029" cy="2667000"/>
    <xdr:sp macro="" textlink="">
      <xdr:nvSpPr>
        <xdr:cNvPr id="16" name="テキスト ボックス 15">
          <a:extLst>
            <a:ext uri="{FF2B5EF4-FFF2-40B4-BE49-F238E27FC236}">
              <a16:creationId xmlns:a16="http://schemas.microsoft.com/office/drawing/2014/main" id="{00000000-0008-0000-1000-000010000000}"/>
            </a:ext>
          </a:extLst>
        </xdr:cNvPr>
        <xdr:cNvSpPr txBox="1"/>
      </xdr:nvSpPr>
      <xdr:spPr>
        <a:xfrm>
          <a:off x="2219325" y="600075"/>
          <a:ext cx="6760029" cy="2667000"/>
        </a:xfrm>
        <a:prstGeom prst="rect">
          <a:avLst/>
        </a:prstGeom>
        <a:solidFill>
          <a:srgbClr val="99CCFF"/>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0">
              <a:solidFill>
                <a:sysClr val="windowText" lastClr="000000"/>
              </a:solidFill>
              <a:latin typeface="Meiryo UI" panose="020B0604030504040204" pitchFamily="50" charset="-128"/>
              <a:ea typeface="Meiryo UI" panose="020B0604030504040204" pitchFamily="50" charset="-128"/>
            </a:rPr>
            <a:t>更新不要</a:t>
          </a:r>
        </a:p>
      </xdr:txBody>
    </xdr:sp>
    <xdr:clientData/>
  </xdr:oneCellAnchor>
</xdr:wsDr>
</file>

<file path=xl/drawings/drawing17.xml><?xml version="1.0" encoding="utf-8"?>
<xdr:wsDr xmlns:xdr="http://schemas.openxmlformats.org/drawingml/2006/spreadsheetDrawing" xmlns:a="http://schemas.openxmlformats.org/drawingml/2006/main">
  <xdr:twoCellAnchor>
    <xdr:from>
      <xdr:col>20</xdr:col>
      <xdr:colOff>394606</xdr:colOff>
      <xdr:row>79</xdr:row>
      <xdr:rowOff>81643</xdr:rowOff>
    </xdr:from>
    <xdr:to>
      <xdr:col>26</xdr:col>
      <xdr:colOff>305027</xdr:colOff>
      <xdr:row>81</xdr:row>
      <xdr:rowOff>82052</xdr:rowOff>
    </xdr:to>
    <xdr:sp macro="" textlink="">
      <xdr:nvSpPr>
        <xdr:cNvPr id="2" name="吹き出し: 四角形 1">
          <a:extLst>
            <a:ext uri="{FF2B5EF4-FFF2-40B4-BE49-F238E27FC236}">
              <a16:creationId xmlns:a16="http://schemas.microsoft.com/office/drawing/2014/main" id="{00000000-0008-0000-1100-000002000000}"/>
            </a:ext>
          </a:extLst>
        </xdr:cNvPr>
        <xdr:cNvSpPr/>
      </xdr:nvSpPr>
      <xdr:spPr>
        <a:xfrm>
          <a:off x="17689285" y="15131143"/>
          <a:ext cx="3992563" cy="408623"/>
        </a:xfrm>
        <a:prstGeom prst="wedgeRectCallout">
          <a:avLst>
            <a:gd name="adj1" fmla="val -93372"/>
            <a:gd name="adj2" fmla="val 7096"/>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メインオークション</a:t>
          </a:r>
          <a:r>
            <a:rPr kumimoji="1" lang="en-US" altLang="ja-JP" sz="1100">
              <a:solidFill>
                <a:sysClr val="windowText" lastClr="000000"/>
              </a:solidFill>
            </a:rPr>
            <a:t>】</a:t>
          </a:r>
          <a:r>
            <a:rPr kumimoji="1" lang="ja-JP" altLang="en-US" sz="1100">
              <a:solidFill>
                <a:sysClr val="windowText" lastClr="000000"/>
              </a:solidFill>
            </a:rPr>
            <a:t>契約容量」に、ここの値を入力する。</a:t>
          </a:r>
        </a:p>
      </xdr:txBody>
    </xdr:sp>
    <xdr:clientData/>
  </xdr:twoCellAnchor>
  <xdr:twoCellAnchor>
    <xdr:from>
      <xdr:col>16</xdr:col>
      <xdr:colOff>2054679</xdr:colOff>
      <xdr:row>25</xdr:row>
      <xdr:rowOff>122464</xdr:rowOff>
    </xdr:from>
    <xdr:to>
      <xdr:col>22</xdr:col>
      <xdr:colOff>184422</xdr:colOff>
      <xdr:row>28</xdr:row>
      <xdr:rowOff>118654</xdr:rowOff>
    </xdr:to>
    <xdr:sp macro="" textlink="">
      <xdr:nvSpPr>
        <xdr:cNvPr id="3" name="吹き出し: 四角形 2">
          <a:extLst>
            <a:ext uri="{FF2B5EF4-FFF2-40B4-BE49-F238E27FC236}">
              <a16:creationId xmlns:a16="http://schemas.microsoft.com/office/drawing/2014/main" id="{00000000-0008-0000-1100-000003000000}"/>
            </a:ext>
          </a:extLst>
        </xdr:cNvPr>
        <xdr:cNvSpPr/>
      </xdr:nvSpPr>
      <xdr:spPr>
        <a:xfrm>
          <a:off x="14859000" y="4884964"/>
          <a:ext cx="3980815" cy="567690"/>
        </a:xfrm>
        <a:prstGeom prst="wedgeRectCallout">
          <a:avLst>
            <a:gd name="adj1" fmla="val -16481"/>
            <a:gd name="adj2" fmla="val 125000"/>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メインオークション</a:t>
          </a:r>
          <a:r>
            <a:rPr kumimoji="1" lang="en-US" altLang="ja-JP" sz="1100">
              <a:solidFill>
                <a:sysClr val="windowText" lastClr="000000"/>
              </a:solidFill>
            </a:rPr>
            <a:t>】</a:t>
          </a:r>
          <a:r>
            <a:rPr kumimoji="1" lang="ja-JP" altLang="en-US" sz="1100">
              <a:solidFill>
                <a:sysClr val="windowText" lastClr="000000"/>
              </a:solidFill>
            </a:rPr>
            <a:t>提供する各月の供給力」に値を入力すると、ここに引用されて、調整係数を掛けた数字が出てくる。</a:t>
          </a:r>
          <a:endParaRPr kumimoji="1" lang="en-US" altLang="ja-JP" sz="1100">
            <a:solidFill>
              <a:sysClr val="windowText" lastClr="000000"/>
            </a:solidFill>
          </a:endParaRPr>
        </a:p>
        <a:p>
          <a:pPr algn="l"/>
          <a:endParaRPr kumimoji="1" lang="ja-JP" altLang="en-US" sz="1100">
            <a:solidFill>
              <a:sysClr val="windowText" lastClr="000000"/>
            </a:solidFill>
          </a:endParaRPr>
        </a:p>
        <a:p>
          <a:pPr algn="l"/>
          <a:endParaRPr kumimoji="1" lang="ja-JP" altLang="en-US" sz="1100">
            <a:solidFill>
              <a:sysClr val="windowText" lastClr="000000"/>
            </a:solidFill>
          </a:endParaRPr>
        </a:p>
      </xdr:txBody>
    </xdr:sp>
    <xdr:clientData/>
  </xdr:twoCellAnchor>
  <xdr:oneCellAnchor>
    <xdr:from>
      <xdr:col>1</xdr:col>
      <xdr:colOff>0</xdr:colOff>
      <xdr:row>33</xdr:row>
      <xdr:rowOff>66675</xdr:rowOff>
    </xdr:from>
    <xdr:ext cx="15792450" cy="10277476"/>
    <xdr:sp macro="" textlink="">
      <xdr:nvSpPr>
        <xdr:cNvPr id="7" name="テキスト ボックス 6">
          <a:extLst>
            <a:ext uri="{FF2B5EF4-FFF2-40B4-BE49-F238E27FC236}">
              <a16:creationId xmlns:a16="http://schemas.microsoft.com/office/drawing/2014/main" id="{00000000-0008-0000-1100-000007000000}"/>
            </a:ext>
          </a:extLst>
        </xdr:cNvPr>
        <xdr:cNvSpPr txBox="1"/>
      </xdr:nvSpPr>
      <xdr:spPr>
        <a:xfrm>
          <a:off x="2219325" y="6667500"/>
          <a:ext cx="15792450" cy="10277476"/>
        </a:xfrm>
        <a:prstGeom prst="rect">
          <a:avLst/>
        </a:prstGeom>
        <a:solidFill>
          <a:srgbClr val="99CCFF"/>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0">
              <a:solidFill>
                <a:sysClr val="windowText" lastClr="000000"/>
              </a:solidFill>
              <a:latin typeface="Meiryo UI" panose="020B0604030504040204" pitchFamily="50" charset="-128"/>
              <a:ea typeface="Meiryo UI" panose="020B0604030504040204" pitchFamily="50" charset="-128"/>
            </a:rPr>
            <a:t>更新不要</a:t>
          </a:r>
        </a:p>
      </xdr:txBody>
    </xdr:sp>
    <xdr:clientData/>
  </xdr:oneCellAnchor>
  <xdr:twoCellAnchor>
    <xdr:from>
      <xdr:col>9</xdr:col>
      <xdr:colOff>733425</xdr:colOff>
      <xdr:row>9</xdr:row>
      <xdr:rowOff>128588</xdr:rowOff>
    </xdr:from>
    <xdr:to>
      <xdr:col>10</xdr:col>
      <xdr:colOff>514350</xdr:colOff>
      <xdr:row>26</xdr:row>
      <xdr:rowOff>161926</xdr:rowOff>
    </xdr:to>
    <xdr:cxnSp macro="">
      <xdr:nvCxnSpPr>
        <xdr:cNvPr id="9" name="直線コネクタ 8">
          <a:extLst>
            <a:ext uri="{FF2B5EF4-FFF2-40B4-BE49-F238E27FC236}">
              <a16:creationId xmlns:a16="http://schemas.microsoft.com/office/drawing/2014/main" id="{00000000-0008-0000-1100-000009000000}"/>
            </a:ext>
          </a:extLst>
        </xdr:cNvPr>
        <xdr:cNvCxnSpPr>
          <a:endCxn id="10" idx="1"/>
        </xdr:cNvCxnSpPr>
      </xdr:nvCxnSpPr>
      <xdr:spPr>
        <a:xfrm flipV="1">
          <a:off x="9286875" y="1928813"/>
          <a:ext cx="523875" cy="34337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514350</xdr:colOff>
      <xdr:row>1</xdr:row>
      <xdr:rowOff>114300</xdr:rowOff>
    </xdr:from>
    <xdr:ext cx="6760029" cy="3228975"/>
    <xdr:sp macro="" textlink="">
      <xdr:nvSpPr>
        <xdr:cNvPr id="10" name="テキスト ボックス 9">
          <a:extLst>
            <a:ext uri="{FF2B5EF4-FFF2-40B4-BE49-F238E27FC236}">
              <a16:creationId xmlns:a16="http://schemas.microsoft.com/office/drawing/2014/main" id="{00000000-0008-0000-1100-00000A000000}"/>
            </a:ext>
          </a:extLst>
        </xdr:cNvPr>
        <xdr:cNvSpPr txBox="1"/>
      </xdr:nvSpPr>
      <xdr:spPr>
        <a:xfrm>
          <a:off x="9810750" y="314325"/>
          <a:ext cx="6760029" cy="3228975"/>
        </a:xfrm>
        <a:prstGeom prst="rect">
          <a:avLst/>
        </a:prstGeom>
        <a:solidFill>
          <a:srgbClr val="99CCFF"/>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ファイル名：</a:t>
          </a:r>
        </a:p>
        <a:p>
          <a:pPr algn="l"/>
          <a:r>
            <a:rPr kumimoji="1" lang="en-US" altLang="ja-JP" sz="1200" b="0">
              <a:solidFill>
                <a:sysClr val="windowText" lastClr="000000"/>
              </a:solidFill>
              <a:latin typeface="Meiryo UI" panose="020B0604030504040204" pitchFamily="50" charset="-128"/>
              <a:ea typeface="Meiryo UI" panose="020B0604030504040204" pitchFamily="50" charset="-128"/>
            </a:rPr>
            <a:t>2026_youshiki2_hendou.xlsx</a:t>
          </a:r>
          <a:br>
            <a:rPr kumimoji="1" lang="en-US" altLang="ja-JP" sz="1200" b="0">
              <a:solidFill>
                <a:sysClr val="windowText" lastClr="000000"/>
              </a:solidFill>
              <a:latin typeface="Meiryo UI" panose="020B0604030504040204" pitchFamily="50" charset="-128"/>
              <a:ea typeface="Meiryo UI" panose="020B0604030504040204" pitchFamily="50" charset="-128"/>
            </a:rPr>
          </a:br>
          <a:endParaRPr kumimoji="1" lang="en-US" altLang="ja-JP" sz="12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データ引用箇所：</a:t>
          </a:r>
        </a:p>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　「計算用（風力）」ワークシート</a:t>
          </a:r>
        </a:p>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　「風力」に記載の値（</a:t>
          </a:r>
          <a:r>
            <a:rPr kumimoji="1" lang="en-US" altLang="ja-JP" sz="1200" b="0">
              <a:solidFill>
                <a:sysClr val="windowText" lastClr="000000"/>
              </a:solidFill>
              <a:latin typeface="Meiryo UI" panose="020B0604030504040204" pitchFamily="50" charset="-128"/>
              <a:ea typeface="Meiryo UI" panose="020B0604030504040204" pitchFamily="50" charset="-128"/>
            </a:rPr>
            <a:t>B20</a:t>
          </a:r>
          <a:r>
            <a:rPr kumimoji="1" lang="ja-JP" altLang="en-US" sz="1200" b="0">
              <a:solidFill>
                <a:sysClr val="windowText" lastClr="000000"/>
              </a:solidFill>
              <a:latin typeface="Meiryo UI" panose="020B0604030504040204" pitchFamily="50" charset="-128"/>
              <a:ea typeface="Meiryo UI" panose="020B0604030504040204" pitchFamily="50" charset="-128"/>
            </a:rPr>
            <a:t>～</a:t>
          </a:r>
          <a:r>
            <a:rPr kumimoji="1" lang="en-US" altLang="ja-JP" sz="1200" b="0">
              <a:solidFill>
                <a:sysClr val="windowText" lastClr="000000"/>
              </a:solidFill>
              <a:latin typeface="Meiryo UI" panose="020B0604030504040204" pitchFamily="50" charset="-128"/>
              <a:ea typeface="Meiryo UI" panose="020B0604030504040204" pitchFamily="50" charset="-128"/>
            </a:rPr>
            <a:t>J31</a:t>
          </a:r>
          <a:r>
            <a:rPr kumimoji="1" lang="ja-JP" altLang="en-US" sz="1200" b="0">
              <a:solidFill>
                <a:sysClr val="windowText" lastClr="000000"/>
              </a:solidFill>
              <a:latin typeface="Meiryo UI" panose="020B0604030504040204" pitchFamily="50" charset="-128"/>
              <a:ea typeface="Meiryo UI" panose="020B0604030504040204" pitchFamily="50" charset="-128"/>
            </a:rPr>
            <a:t>）</a:t>
          </a:r>
        </a:p>
        <a:p>
          <a:pPr algn="l"/>
          <a:endParaRPr kumimoji="1" lang="ja-JP" altLang="en-US" sz="12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ファイル保管場所：</a:t>
          </a:r>
          <a:br>
            <a:rPr kumimoji="1" lang="en-US" altLang="ja-JP" sz="1200" b="0">
              <a:solidFill>
                <a:sysClr val="windowText" lastClr="000000"/>
              </a:solidFill>
              <a:latin typeface="Meiryo UI" panose="020B0604030504040204" pitchFamily="50" charset="-128"/>
              <a:ea typeface="Meiryo UI" panose="020B0604030504040204" pitchFamily="50" charset="-128"/>
            </a:rPr>
          </a:br>
          <a:r>
            <a:rPr kumimoji="1" lang="en-US" altLang="ja-JP" sz="1200" b="0">
              <a:solidFill>
                <a:sysClr val="windowText" lastClr="000000"/>
              </a:solidFill>
              <a:latin typeface="Meiryo UI" panose="020B0604030504040204" pitchFamily="50" charset="-128"/>
              <a:ea typeface="Meiryo UI" panose="020B0604030504040204" pitchFamily="50" charset="-128"/>
            </a:rPr>
            <a:t>\\172.18.25.71\</a:t>
          </a:r>
          <a:r>
            <a:rPr kumimoji="1" lang="ja-JP" altLang="en-US" sz="1200" b="0">
              <a:solidFill>
                <a:sysClr val="windowText" lastClr="000000"/>
              </a:solidFill>
              <a:latin typeface="Meiryo UI" panose="020B0604030504040204" pitchFamily="50" charset="-128"/>
              <a:ea typeface="Meiryo UI" panose="020B0604030504040204" pitchFamily="50" charset="-128"/>
            </a:rPr>
            <a:t>容量市場</a:t>
          </a:r>
          <a:r>
            <a:rPr kumimoji="1" lang="en-US" altLang="ja-JP" sz="1200" b="0">
              <a:solidFill>
                <a:sysClr val="windowText" lastClr="000000"/>
              </a:solidFill>
              <a:latin typeface="Meiryo UI" panose="020B0604030504040204" pitchFamily="50" charset="-128"/>
              <a:ea typeface="Meiryo UI" panose="020B0604030504040204" pitchFamily="50" charset="-128"/>
            </a:rPr>
            <a:t>\05_</a:t>
          </a:r>
          <a:r>
            <a:rPr kumimoji="1" lang="ja-JP" altLang="en-US" sz="1200" b="0">
              <a:solidFill>
                <a:sysClr val="windowText" lastClr="000000"/>
              </a:solidFill>
              <a:latin typeface="Meiryo UI" panose="020B0604030504040204" pitchFamily="50" charset="-128"/>
              <a:ea typeface="Meiryo UI" panose="020B0604030504040204" pitchFamily="50" charset="-128"/>
            </a:rPr>
            <a:t>実務体制構築</a:t>
          </a:r>
          <a:r>
            <a:rPr kumimoji="1" lang="en-US" altLang="ja-JP" sz="1200" b="0">
              <a:solidFill>
                <a:sysClr val="windowText" lastClr="000000"/>
              </a:solidFill>
              <a:latin typeface="Meiryo UI" panose="020B0604030504040204" pitchFamily="50" charset="-128"/>
              <a:ea typeface="Meiryo UI" panose="020B0604030504040204" pitchFamily="50" charset="-128"/>
            </a:rPr>
            <a:t>\03  </a:t>
          </a:r>
          <a:r>
            <a:rPr kumimoji="1" lang="ja-JP" altLang="en-US" sz="1200" b="0">
              <a:solidFill>
                <a:sysClr val="windowText" lastClr="000000"/>
              </a:solidFill>
              <a:latin typeface="Meiryo UI" panose="020B0604030504040204" pitchFamily="50" charset="-128"/>
              <a:ea typeface="Meiryo UI" panose="020B0604030504040204" pitchFamily="50" charset="-128"/>
            </a:rPr>
            <a:t>開設準備支援業務委託</a:t>
          </a:r>
          <a:r>
            <a:rPr kumimoji="1" lang="en-US" altLang="ja-JP" sz="1200" b="0">
              <a:solidFill>
                <a:sysClr val="windowText" lastClr="000000"/>
              </a:solidFill>
              <a:latin typeface="Meiryo UI" panose="020B0604030504040204" pitchFamily="50" charset="-128"/>
              <a:ea typeface="Meiryo UI" panose="020B0604030504040204" pitchFamily="50" charset="-128"/>
            </a:rPr>
            <a:t>\18 </a:t>
          </a:r>
          <a:r>
            <a:rPr kumimoji="1" lang="ja-JP" altLang="en-US" sz="1200" b="0">
              <a:solidFill>
                <a:sysClr val="windowText" lastClr="000000"/>
              </a:solidFill>
              <a:latin typeface="Meiryo UI" panose="020B0604030504040204" pitchFamily="50" charset="-128"/>
              <a:ea typeface="Meiryo UI" panose="020B0604030504040204" pitchFamily="50" charset="-128"/>
            </a:rPr>
            <a:t>追加オークション募集要綱</a:t>
          </a:r>
          <a:r>
            <a:rPr kumimoji="1" lang="en-US" altLang="ja-JP" sz="1200" b="0">
              <a:solidFill>
                <a:sysClr val="windowText" lastClr="000000"/>
              </a:solidFill>
              <a:latin typeface="Meiryo UI" panose="020B0604030504040204" pitchFamily="50" charset="-128"/>
              <a:ea typeface="Meiryo UI" panose="020B0604030504040204" pitchFamily="50" charset="-128"/>
            </a:rPr>
            <a:t>\2025</a:t>
          </a:r>
          <a:r>
            <a:rPr kumimoji="1" lang="ja-JP" altLang="en-US" sz="1200" b="0">
              <a:solidFill>
                <a:sysClr val="windowText" lastClr="000000"/>
              </a:solidFill>
              <a:latin typeface="Meiryo UI" panose="020B0604030504040204" pitchFamily="50" charset="-128"/>
              <a:ea typeface="Meiryo UI" panose="020B0604030504040204" pitchFamily="50" charset="-128"/>
            </a:rPr>
            <a:t>年追加オークションの要綱作成（実需給</a:t>
          </a:r>
          <a:r>
            <a:rPr kumimoji="1" lang="en-US" altLang="ja-JP" sz="1200" b="0">
              <a:solidFill>
                <a:sysClr val="windowText" lastClr="000000"/>
              </a:solidFill>
              <a:latin typeface="Meiryo UI" panose="020B0604030504040204" pitchFamily="50" charset="-128"/>
              <a:ea typeface="Meiryo UI" panose="020B0604030504040204" pitchFamily="50" charset="-128"/>
            </a:rPr>
            <a:t>2026</a:t>
          </a:r>
          <a:r>
            <a:rPr kumimoji="1" lang="ja-JP" altLang="en-US" sz="1200" b="0">
              <a:solidFill>
                <a:sysClr val="windowText" lastClr="000000"/>
              </a:solidFill>
              <a:latin typeface="Meiryo UI" panose="020B0604030504040204" pitchFamily="50" charset="-128"/>
              <a:ea typeface="Meiryo UI" panose="020B0604030504040204" pitchFamily="50" charset="-128"/>
            </a:rPr>
            <a:t>年度）</a:t>
          </a:r>
          <a:r>
            <a:rPr kumimoji="1" lang="en-US" altLang="ja-JP" sz="1200" b="0">
              <a:solidFill>
                <a:sysClr val="windowText" lastClr="000000"/>
              </a:solidFill>
              <a:latin typeface="Meiryo UI" panose="020B0604030504040204" pitchFamily="50" charset="-128"/>
              <a:ea typeface="Meiryo UI" panose="020B0604030504040204" pitchFamily="50" charset="-128"/>
            </a:rPr>
            <a:t>\08-01.</a:t>
          </a:r>
          <a:r>
            <a:rPr kumimoji="1" lang="ja-JP" altLang="en-US" sz="1200" b="0">
              <a:solidFill>
                <a:sysClr val="windowText" lastClr="000000"/>
              </a:solidFill>
              <a:latin typeface="Meiryo UI" panose="020B0604030504040204" pitchFamily="50" charset="-128"/>
              <a:ea typeface="Meiryo UI" panose="020B0604030504040204" pitchFamily="50" charset="-128"/>
            </a:rPr>
            <a:t>期待容量等算定諸元一覧</a:t>
          </a:r>
          <a:r>
            <a:rPr kumimoji="1" lang="en-US" altLang="ja-JP" sz="1200" b="0">
              <a:solidFill>
                <a:sysClr val="windowText" lastClr="000000"/>
              </a:solidFill>
              <a:latin typeface="Meiryo UI" panose="020B0604030504040204" pitchFamily="50" charset="-128"/>
              <a:ea typeface="Meiryo UI" panose="020B0604030504040204" pitchFamily="50" charset="-128"/>
            </a:rPr>
            <a:t>\01_</a:t>
          </a:r>
          <a:r>
            <a:rPr kumimoji="1" lang="ja-JP" altLang="en-US" sz="1200" b="0">
              <a:solidFill>
                <a:sysClr val="windowText" lastClr="000000"/>
              </a:solidFill>
              <a:latin typeface="Meiryo UI" panose="020B0604030504040204" pitchFamily="50" charset="-128"/>
              <a:ea typeface="Meiryo UI" panose="020B0604030504040204" pitchFamily="50" charset="-128"/>
            </a:rPr>
            <a:t>作業用</a:t>
          </a:r>
          <a:r>
            <a:rPr kumimoji="1" lang="en-US" altLang="ja-JP" sz="1200" b="0">
              <a:solidFill>
                <a:sysClr val="windowText" lastClr="000000"/>
              </a:solidFill>
              <a:latin typeface="Meiryo UI" panose="020B0604030504040204" pitchFamily="50" charset="-128"/>
              <a:ea typeface="Meiryo UI" panose="020B0604030504040204" pitchFamily="50" charset="-128"/>
            </a:rPr>
            <a:t>\03_2026</a:t>
          </a:r>
          <a:r>
            <a:rPr kumimoji="1" lang="ja-JP" altLang="en-US" sz="1200" b="0">
              <a:solidFill>
                <a:sysClr val="windowText" lastClr="000000"/>
              </a:solidFill>
              <a:latin typeface="Meiryo UI" panose="020B0604030504040204" pitchFamily="50" charset="-128"/>
              <a:ea typeface="Meiryo UI" panose="020B0604030504040204" pitchFamily="50" charset="-128"/>
            </a:rPr>
            <a:t>年度メインオークション調整係数</a:t>
          </a:r>
          <a:endParaRPr kumimoji="1" lang="en-US" altLang="ja-JP" sz="1200" b="0">
            <a:solidFill>
              <a:sysClr val="windowText" lastClr="000000"/>
            </a:solidFill>
            <a:latin typeface="Meiryo UI" panose="020B0604030504040204" pitchFamily="50" charset="-128"/>
            <a:ea typeface="Meiryo UI" panose="020B0604030504040204" pitchFamily="50" charset="-128"/>
          </a:endParaRPr>
        </a:p>
      </xdr:txBody>
    </xdr:sp>
    <xdr:clientData/>
  </xdr:oneCellAnchor>
  <xdr:oneCellAnchor>
    <xdr:from>
      <xdr:col>1</xdr:col>
      <xdr:colOff>0</xdr:colOff>
      <xdr:row>3</xdr:row>
      <xdr:rowOff>0</xdr:rowOff>
    </xdr:from>
    <xdr:ext cx="6760029" cy="2667000"/>
    <xdr:sp macro="" textlink="">
      <xdr:nvSpPr>
        <xdr:cNvPr id="12" name="テキスト ボックス 11">
          <a:extLst>
            <a:ext uri="{FF2B5EF4-FFF2-40B4-BE49-F238E27FC236}">
              <a16:creationId xmlns:a16="http://schemas.microsoft.com/office/drawing/2014/main" id="{00000000-0008-0000-1100-00000C000000}"/>
            </a:ext>
          </a:extLst>
        </xdr:cNvPr>
        <xdr:cNvSpPr txBox="1"/>
      </xdr:nvSpPr>
      <xdr:spPr>
        <a:xfrm>
          <a:off x="2219325" y="600075"/>
          <a:ext cx="6760029" cy="2667000"/>
        </a:xfrm>
        <a:prstGeom prst="rect">
          <a:avLst/>
        </a:prstGeom>
        <a:solidFill>
          <a:srgbClr val="99CCFF"/>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0">
              <a:solidFill>
                <a:sysClr val="windowText" lastClr="000000"/>
              </a:solidFill>
              <a:latin typeface="Meiryo UI" panose="020B0604030504040204" pitchFamily="50" charset="-128"/>
              <a:ea typeface="Meiryo UI" panose="020B0604030504040204" pitchFamily="50" charset="-128"/>
            </a:rPr>
            <a:t>更新不要</a:t>
          </a:r>
        </a:p>
      </xdr:txBody>
    </xdr:sp>
    <xdr:clientData/>
  </xdr:oneCellAnchor>
</xdr:wsDr>
</file>

<file path=xl/drawings/drawing18.xml><?xml version="1.0" encoding="utf-8"?>
<xdr:wsDr xmlns:xdr="http://schemas.openxmlformats.org/drawingml/2006/spreadsheetDrawing" xmlns:a="http://schemas.openxmlformats.org/drawingml/2006/main">
  <xdr:twoCellAnchor>
    <xdr:from>
      <xdr:col>17</xdr:col>
      <xdr:colOff>59055</xdr:colOff>
      <xdr:row>25</xdr:row>
      <xdr:rowOff>130810</xdr:rowOff>
    </xdr:from>
    <xdr:to>
      <xdr:col>21</xdr:col>
      <xdr:colOff>650875</xdr:colOff>
      <xdr:row>28</xdr:row>
      <xdr:rowOff>134620</xdr:rowOff>
    </xdr:to>
    <xdr:sp macro="" textlink="">
      <xdr:nvSpPr>
        <xdr:cNvPr id="2" name="吹き出し: 四角形 1">
          <a:extLst>
            <a:ext uri="{FF2B5EF4-FFF2-40B4-BE49-F238E27FC236}">
              <a16:creationId xmlns:a16="http://schemas.microsoft.com/office/drawing/2014/main" id="{00000000-0008-0000-1200-000002000000}"/>
            </a:ext>
          </a:extLst>
        </xdr:cNvPr>
        <xdr:cNvSpPr/>
      </xdr:nvSpPr>
      <xdr:spPr>
        <a:xfrm>
          <a:off x="15791180" y="4893310"/>
          <a:ext cx="3941445" cy="575310"/>
        </a:xfrm>
        <a:prstGeom prst="wedgeRectCallout">
          <a:avLst>
            <a:gd name="adj1" fmla="val -16481"/>
            <a:gd name="adj2" fmla="val 125000"/>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メインオークション</a:t>
          </a:r>
          <a:r>
            <a:rPr kumimoji="1" lang="en-US" altLang="ja-JP" sz="1100">
              <a:solidFill>
                <a:sysClr val="windowText" lastClr="000000"/>
              </a:solidFill>
            </a:rPr>
            <a:t>】</a:t>
          </a:r>
          <a:r>
            <a:rPr kumimoji="1" lang="ja-JP" altLang="en-US" sz="1100">
              <a:solidFill>
                <a:sysClr val="windowText" lastClr="000000"/>
              </a:solidFill>
            </a:rPr>
            <a:t>提供する各月の供給力」に値を入力すると、ここに引用されて、調整係数を掛けた数字が出てくる。</a:t>
          </a:r>
          <a:endParaRPr kumimoji="1" lang="en-US" altLang="ja-JP" sz="1100">
            <a:solidFill>
              <a:sysClr val="windowText" lastClr="000000"/>
            </a:solidFill>
          </a:endParaRPr>
        </a:p>
        <a:p>
          <a:pPr algn="l"/>
          <a:endParaRPr kumimoji="1" lang="ja-JP" altLang="en-US"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20</xdr:col>
      <xdr:colOff>100965</xdr:colOff>
      <xdr:row>79</xdr:row>
      <xdr:rowOff>95251</xdr:rowOff>
    </xdr:from>
    <xdr:to>
      <xdr:col>25</xdr:col>
      <xdr:colOff>162560</xdr:colOff>
      <xdr:row>81</xdr:row>
      <xdr:rowOff>91441</xdr:rowOff>
    </xdr:to>
    <xdr:sp macro="" textlink="">
      <xdr:nvSpPr>
        <xdr:cNvPr id="3" name="吹き出し: 四角形 2">
          <a:extLst>
            <a:ext uri="{FF2B5EF4-FFF2-40B4-BE49-F238E27FC236}">
              <a16:creationId xmlns:a16="http://schemas.microsoft.com/office/drawing/2014/main" id="{00000000-0008-0000-1200-000003000000}"/>
            </a:ext>
          </a:extLst>
        </xdr:cNvPr>
        <xdr:cNvSpPr/>
      </xdr:nvSpPr>
      <xdr:spPr>
        <a:xfrm>
          <a:off x="18404840" y="15144751"/>
          <a:ext cx="3950970" cy="408940"/>
        </a:xfrm>
        <a:prstGeom prst="wedgeRectCallout">
          <a:avLst>
            <a:gd name="adj1" fmla="val -93372"/>
            <a:gd name="adj2" fmla="val 7096"/>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メインオークション</a:t>
          </a:r>
          <a:r>
            <a:rPr kumimoji="1" lang="en-US" altLang="ja-JP" sz="1100">
              <a:solidFill>
                <a:sysClr val="windowText" lastClr="000000"/>
              </a:solidFill>
            </a:rPr>
            <a:t>】</a:t>
          </a:r>
          <a:r>
            <a:rPr kumimoji="1" lang="ja-JP" altLang="en-US" sz="1100">
              <a:solidFill>
                <a:sysClr val="windowText" lastClr="000000"/>
              </a:solidFill>
            </a:rPr>
            <a:t>契約容量」に、ここの値を入力する。</a:t>
          </a:r>
        </a:p>
      </xdr:txBody>
    </xdr:sp>
    <xdr:clientData/>
  </xdr:twoCellAnchor>
  <xdr:oneCellAnchor>
    <xdr:from>
      <xdr:col>1</xdr:col>
      <xdr:colOff>0</xdr:colOff>
      <xdr:row>33</xdr:row>
      <xdr:rowOff>66675</xdr:rowOff>
    </xdr:from>
    <xdr:ext cx="15792450" cy="10277476"/>
    <xdr:sp macro="" textlink="">
      <xdr:nvSpPr>
        <xdr:cNvPr id="7" name="テキスト ボックス 6">
          <a:extLst>
            <a:ext uri="{FF2B5EF4-FFF2-40B4-BE49-F238E27FC236}">
              <a16:creationId xmlns:a16="http://schemas.microsoft.com/office/drawing/2014/main" id="{00000000-0008-0000-1200-000007000000}"/>
            </a:ext>
          </a:extLst>
        </xdr:cNvPr>
        <xdr:cNvSpPr txBox="1"/>
      </xdr:nvSpPr>
      <xdr:spPr>
        <a:xfrm>
          <a:off x="2219325" y="6667500"/>
          <a:ext cx="15792450" cy="10277476"/>
        </a:xfrm>
        <a:prstGeom prst="rect">
          <a:avLst/>
        </a:prstGeom>
        <a:solidFill>
          <a:srgbClr val="99CCFF"/>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0">
              <a:solidFill>
                <a:sysClr val="windowText" lastClr="000000"/>
              </a:solidFill>
              <a:latin typeface="Meiryo UI" panose="020B0604030504040204" pitchFamily="50" charset="-128"/>
              <a:ea typeface="Meiryo UI" panose="020B0604030504040204" pitchFamily="50" charset="-128"/>
            </a:rPr>
            <a:t>更新不要</a:t>
          </a:r>
        </a:p>
      </xdr:txBody>
    </xdr:sp>
    <xdr:clientData/>
  </xdr:oneCellAnchor>
  <xdr:oneCellAnchor>
    <xdr:from>
      <xdr:col>10</xdr:col>
      <xdr:colOff>1114425</xdr:colOff>
      <xdr:row>0</xdr:row>
      <xdr:rowOff>123826</xdr:rowOff>
    </xdr:from>
    <xdr:ext cx="6760029" cy="3314700"/>
    <xdr:sp macro="" textlink="">
      <xdr:nvSpPr>
        <xdr:cNvPr id="8" name="テキスト ボックス 7">
          <a:extLst>
            <a:ext uri="{FF2B5EF4-FFF2-40B4-BE49-F238E27FC236}">
              <a16:creationId xmlns:a16="http://schemas.microsoft.com/office/drawing/2014/main" id="{00000000-0008-0000-1200-000008000000}"/>
            </a:ext>
          </a:extLst>
        </xdr:cNvPr>
        <xdr:cNvSpPr txBox="1"/>
      </xdr:nvSpPr>
      <xdr:spPr>
        <a:xfrm>
          <a:off x="10668000" y="123826"/>
          <a:ext cx="6760029" cy="3314700"/>
        </a:xfrm>
        <a:prstGeom prst="rect">
          <a:avLst/>
        </a:prstGeom>
        <a:solidFill>
          <a:srgbClr val="99CCFF"/>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ファイル名：</a:t>
          </a:r>
        </a:p>
        <a:p>
          <a:pPr algn="l"/>
          <a:r>
            <a:rPr kumimoji="1" lang="en-US" altLang="ja-JP" sz="1200" b="0">
              <a:solidFill>
                <a:sysClr val="windowText" lastClr="000000"/>
              </a:solidFill>
              <a:latin typeface="Meiryo UI" panose="020B0604030504040204" pitchFamily="50" charset="-128"/>
              <a:ea typeface="Meiryo UI" panose="020B0604030504040204" pitchFamily="50" charset="-128"/>
            </a:rPr>
            <a:t>2026_youshiki2_hendou.xlsx</a:t>
          </a:r>
          <a:br>
            <a:rPr kumimoji="1" lang="en-US" altLang="ja-JP" sz="1200" b="0">
              <a:solidFill>
                <a:sysClr val="windowText" lastClr="000000"/>
              </a:solidFill>
              <a:latin typeface="Meiryo UI" panose="020B0604030504040204" pitchFamily="50" charset="-128"/>
              <a:ea typeface="Meiryo UI" panose="020B0604030504040204" pitchFamily="50" charset="-128"/>
            </a:rPr>
          </a:br>
          <a:endParaRPr kumimoji="1" lang="en-US" altLang="ja-JP" sz="12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データ引用箇所：</a:t>
          </a:r>
        </a:p>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　「計算用（水力）」ワークシート</a:t>
          </a:r>
        </a:p>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　「水力」に記載の値（</a:t>
          </a:r>
          <a:r>
            <a:rPr kumimoji="1" lang="en-US" altLang="ja-JP" sz="1200" b="0">
              <a:solidFill>
                <a:sysClr val="windowText" lastClr="000000"/>
              </a:solidFill>
              <a:latin typeface="Meiryo UI" panose="020B0604030504040204" pitchFamily="50" charset="-128"/>
              <a:ea typeface="Meiryo UI" panose="020B0604030504040204" pitchFamily="50" charset="-128"/>
            </a:rPr>
            <a:t>B20</a:t>
          </a:r>
          <a:r>
            <a:rPr kumimoji="1" lang="ja-JP" altLang="en-US" sz="1200" b="0">
              <a:solidFill>
                <a:sysClr val="windowText" lastClr="000000"/>
              </a:solidFill>
              <a:latin typeface="Meiryo UI" panose="020B0604030504040204" pitchFamily="50" charset="-128"/>
              <a:ea typeface="Meiryo UI" panose="020B0604030504040204" pitchFamily="50" charset="-128"/>
            </a:rPr>
            <a:t>～</a:t>
          </a:r>
          <a:r>
            <a:rPr kumimoji="1" lang="en-US" altLang="ja-JP" sz="1200" b="0">
              <a:solidFill>
                <a:sysClr val="windowText" lastClr="000000"/>
              </a:solidFill>
              <a:latin typeface="Meiryo UI" panose="020B0604030504040204" pitchFamily="50" charset="-128"/>
              <a:ea typeface="Meiryo UI" panose="020B0604030504040204" pitchFamily="50" charset="-128"/>
            </a:rPr>
            <a:t>J31</a:t>
          </a:r>
          <a:r>
            <a:rPr kumimoji="1" lang="ja-JP" altLang="en-US" sz="1200" b="0">
              <a:solidFill>
                <a:sysClr val="windowText" lastClr="000000"/>
              </a:solidFill>
              <a:latin typeface="Meiryo UI" panose="020B0604030504040204" pitchFamily="50" charset="-128"/>
              <a:ea typeface="Meiryo UI" panose="020B0604030504040204" pitchFamily="50" charset="-128"/>
            </a:rPr>
            <a:t>）</a:t>
          </a:r>
        </a:p>
        <a:p>
          <a:pPr algn="l"/>
          <a:endParaRPr kumimoji="1" lang="ja-JP" altLang="en-US" sz="12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ファイル保管場所：</a:t>
          </a:r>
          <a:br>
            <a:rPr kumimoji="1" lang="en-US" altLang="ja-JP" sz="1200" b="0">
              <a:solidFill>
                <a:sysClr val="windowText" lastClr="000000"/>
              </a:solidFill>
              <a:latin typeface="Meiryo UI" panose="020B0604030504040204" pitchFamily="50" charset="-128"/>
              <a:ea typeface="Meiryo UI" panose="020B0604030504040204" pitchFamily="50" charset="-128"/>
            </a:rPr>
          </a:br>
          <a:r>
            <a:rPr kumimoji="1" lang="en-US" altLang="ja-JP" sz="1200" b="0">
              <a:solidFill>
                <a:sysClr val="windowText" lastClr="000000"/>
              </a:solidFill>
              <a:latin typeface="Meiryo UI" panose="020B0604030504040204" pitchFamily="50" charset="-128"/>
              <a:ea typeface="Meiryo UI" panose="020B0604030504040204" pitchFamily="50" charset="-128"/>
            </a:rPr>
            <a:t>\\172.18.25.71\</a:t>
          </a:r>
          <a:r>
            <a:rPr kumimoji="1" lang="ja-JP" altLang="en-US" sz="1200" b="0">
              <a:solidFill>
                <a:sysClr val="windowText" lastClr="000000"/>
              </a:solidFill>
              <a:latin typeface="Meiryo UI" panose="020B0604030504040204" pitchFamily="50" charset="-128"/>
              <a:ea typeface="Meiryo UI" panose="020B0604030504040204" pitchFamily="50" charset="-128"/>
            </a:rPr>
            <a:t>容量市場</a:t>
          </a:r>
          <a:r>
            <a:rPr kumimoji="1" lang="en-US" altLang="ja-JP" sz="1200" b="0">
              <a:solidFill>
                <a:sysClr val="windowText" lastClr="000000"/>
              </a:solidFill>
              <a:latin typeface="Meiryo UI" panose="020B0604030504040204" pitchFamily="50" charset="-128"/>
              <a:ea typeface="Meiryo UI" panose="020B0604030504040204" pitchFamily="50" charset="-128"/>
            </a:rPr>
            <a:t>\05_</a:t>
          </a:r>
          <a:r>
            <a:rPr kumimoji="1" lang="ja-JP" altLang="en-US" sz="1200" b="0">
              <a:solidFill>
                <a:sysClr val="windowText" lastClr="000000"/>
              </a:solidFill>
              <a:latin typeface="Meiryo UI" panose="020B0604030504040204" pitchFamily="50" charset="-128"/>
              <a:ea typeface="Meiryo UI" panose="020B0604030504040204" pitchFamily="50" charset="-128"/>
            </a:rPr>
            <a:t>実務体制構築</a:t>
          </a:r>
          <a:r>
            <a:rPr kumimoji="1" lang="en-US" altLang="ja-JP" sz="1200" b="0">
              <a:solidFill>
                <a:sysClr val="windowText" lastClr="000000"/>
              </a:solidFill>
              <a:latin typeface="Meiryo UI" panose="020B0604030504040204" pitchFamily="50" charset="-128"/>
              <a:ea typeface="Meiryo UI" panose="020B0604030504040204" pitchFamily="50" charset="-128"/>
            </a:rPr>
            <a:t>\03  </a:t>
          </a:r>
          <a:r>
            <a:rPr kumimoji="1" lang="ja-JP" altLang="en-US" sz="1200" b="0">
              <a:solidFill>
                <a:sysClr val="windowText" lastClr="000000"/>
              </a:solidFill>
              <a:latin typeface="Meiryo UI" panose="020B0604030504040204" pitchFamily="50" charset="-128"/>
              <a:ea typeface="Meiryo UI" panose="020B0604030504040204" pitchFamily="50" charset="-128"/>
            </a:rPr>
            <a:t>開設準備支援業務委託</a:t>
          </a:r>
          <a:r>
            <a:rPr kumimoji="1" lang="en-US" altLang="ja-JP" sz="1200" b="0">
              <a:solidFill>
                <a:sysClr val="windowText" lastClr="000000"/>
              </a:solidFill>
              <a:latin typeface="Meiryo UI" panose="020B0604030504040204" pitchFamily="50" charset="-128"/>
              <a:ea typeface="Meiryo UI" panose="020B0604030504040204" pitchFamily="50" charset="-128"/>
            </a:rPr>
            <a:t>\18 </a:t>
          </a:r>
          <a:r>
            <a:rPr kumimoji="1" lang="ja-JP" altLang="en-US" sz="1200" b="0">
              <a:solidFill>
                <a:sysClr val="windowText" lastClr="000000"/>
              </a:solidFill>
              <a:latin typeface="Meiryo UI" panose="020B0604030504040204" pitchFamily="50" charset="-128"/>
              <a:ea typeface="Meiryo UI" panose="020B0604030504040204" pitchFamily="50" charset="-128"/>
            </a:rPr>
            <a:t>追加オークション募集要綱</a:t>
          </a:r>
          <a:r>
            <a:rPr kumimoji="1" lang="en-US" altLang="ja-JP" sz="1200" b="0">
              <a:solidFill>
                <a:sysClr val="windowText" lastClr="000000"/>
              </a:solidFill>
              <a:latin typeface="Meiryo UI" panose="020B0604030504040204" pitchFamily="50" charset="-128"/>
              <a:ea typeface="Meiryo UI" panose="020B0604030504040204" pitchFamily="50" charset="-128"/>
            </a:rPr>
            <a:t>\2025</a:t>
          </a:r>
          <a:r>
            <a:rPr kumimoji="1" lang="ja-JP" altLang="en-US" sz="1200" b="0">
              <a:solidFill>
                <a:sysClr val="windowText" lastClr="000000"/>
              </a:solidFill>
              <a:latin typeface="Meiryo UI" panose="020B0604030504040204" pitchFamily="50" charset="-128"/>
              <a:ea typeface="Meiryo UI" panose="020B0604030504040204" pitchFamily="50" charset="-128"/>
            </a:rPr>
            <a:t>年追加オークションの要綱作成（実需給</a:t>
          </a:r>
          <a:r>
            <a:rPr kumimoji="1" lang="en-US" altLang="ja-JP" sz="1200" b="0">
              <a:solidFill>
                <a:sysClr val="windowText" lastClr="000000"/>
              </a:solidFill>
              <a:latin typeface="Meiryo UI" panose="020B0604030504040204" pitchFamily="50" charset="-128"/>
              <a:ea typeface="Meiryo UI" panose="020B0604030504040204" pitchFamily="50" charset="-128"/>
            </a:rPr>
            <a:t>2026</a:t>
          </a:r>
          <a:r>
            <a:rPr kumimoji="1" lang="ja-JP" altLang="en-US" sz="1200" b="0">
              <a:solidFill>
                <a:sysClr val="windowText" lastClr="000000"/>
              </a:solidFill>
              <a:latin typeface="Meiryo UI" panose="020B0604030504040204" pitchFamily="50" charset="-128"/>
              <a:ea typeface="Meiryo UI" panose="020B0604030504040204" pitchFamily="50" charset="-128"/>
            </a:rPr>
            <a:t>年度）</a:t>
          </a:r>
          <a:r>
            <a:rPr kumimoji="1" lang="en-US" altLang="ja-JP" sz="1200" b="0">
              <a:solidFill>
                <a:sysClr val="windowText" lastClr="000000"/>
              </a:solidFill>
              <a:latin typeface="Meiryo UI" panose="020B0604030504040204" pitchFamily="50" charset="-128"/>
              <a:ea typeface="Meiryo UI" panose="020B0604030504040204" pitchFamily="50" charset="-128"/>
            </a:rPr>
            <a:t>\08-01.</a:t>
          </a:r>
          <a:r>
            <a:rPr kumimoji="1" lang="ja-JP" altLang="en-US" sz="1200" b="0">
              <a:solidFill>
                <a:sysClr val="windowText" lastClr="000000"/>
              </a:solidFill>
              <a:latin typeface="Meiryo UI" panose="020B0604030504040204" pitchFamily="50" charset="-128"/>
              <a:ea typeface="Meiryo UI" panose="020B0604030504040204" pitchFamily="50" charset="-128"/>
            </a:rPr>
            <a:t>期待容量等算定諸元一覧</a:t>
          </a:r>
          <a:r>
            <a:rPr kumimoji="1" lang="en-US" altLang="ja-JP" sz="1200" b="0">
              <a:solidFill>
                <a:sysClr val="windowText" lastClr="000000"/>
              </a:solidFill>
              <a:latin typeface="Meiryo UI" panose="020B0604030504040204" pitchFamily="50" charset="-128"/>
              <a:ea typeface="Meiryo UI" panose="020B0604030504040204" pitchFamily="50" charset="-128"/>
            </a:rPr>
            <a:t>\01_</a:t>
          </a:r>
          <a:r>
            <a:rPr kumimoji="1" lang="ja-JP" altLang="en-US" sz="1200" b="0">
              <a:solidFill>
                <a:sysClr val="windowText" lastClr="000000"/>
              </a:solidFill>
              <a:latin typeface="Meiryo UI" panose="020B0604030504040204" pitchFamily="50" charset="-128"/>
              <a:ea typeface="Meiryo UI" panose="020B0604030504040204" pitchFamily="50" charset="-128"/>
            </a:rPr>
            <a:t>作業用</a:t>
          </a:r>
          <a:r>
            <a:rPr kumimoji="1" lang="en-US" altLang="ja-JP" sz="1200" b="0">
              <a:solidFill>
                <a:sysClr val="windowText" lastClr="000000"/>
              </a:solidFill>
              <a:latin typeface="Meiryo UI" panose="020B0604030504040204" pitchFamily="50" charset="-128"/>
              <a:ea typeface="Meiryo UI" panose="020B0604030504040204" pitchFamily="50" charset="-128"/>
            </a:rPr>
            <a:t>\03_2026</a:t>
          </a:r>
          <a:r>
            <a:rPr kumimoji="1" lang="ja-JP" altLang="en-US" sz="1200" b="0">
              <a:solidFill>
                <a:sysClr val="windowText" lastClr="000000"/>
              </a:solidFill>
              <a:latin typeface="Meiryo UI" panose="020B0604030504040204" pitchFamily="50" charset="-128"/>
              <a:ea typeface="Meiryo UI" panose="020B0604030504040204" pitchFamily="50" charset="-128"/>
            </a:rPr>
            <a:t>年度メインオークション調整係数</a:t>
          </a:r>
          <a:endParaRPr kumimoji="1" lang="en-US" altLang="ja-JP" sz="1200" b="0">
            <a:solidFill>
              <a:sysClr val="windowText" lastClr="000000"/>
            </a:solidFill>
            <a:latin typeface="Meiryo UI" panose="020B0604030504040204" pitchFamily="50" charset="-128"/>
            <a:ea typeface="Meiryo UI" panose="020B0604030504040204" pitchFamily="50" charset="-128"/>
          </a:endParaRPr>
        </a:p>
      </xdr:txBody>
    </xdr:sp>
    <xdr:clientData/>
  </xdr:oneCellAnchor>
  <xdr:twoCellAnchor>
    <xdr:from>
      <xdr:col>10</xdr:col>
      <xdr:colOff>66675</xdr:colOff>
      <xdr:row>8</xdr:row>
      <xdr:rowOff>180976</xdr:rowOff>
    </xdr:from>
    <xdr:to>
      <xdr:col>10</xdr:col>
      <xdr:colOff>1114425</xdr:colOff>
      <xdr:row>25</xdr:row>
      <xdr:rowOff>47625</xdr:rowOff>
    </xdr:to>
    <xdr:cxnSp macro="">
      <xdr:nvCxnSpPr>
        <xdr:cNvPr id="9" name="直線コネクタ 8">
          <a:extLst>
            <a:ext uri="{FF2B5EF4-FFF2-40B4-BE49-F238E27FC236}">
              <a16:creationId xmlns:a16="http://schemas.microsoft.com/office/drawing/2014/main" id="{00000000-0008-0000-1200-000009000000}"/>
            </a:ext>
          </a:extLst>
        </xdr:cNvPr>
        <xdr:cNvCxnSpPr>
          <a:endCxn id="8" idx="1"/>
        </xdr:cNvCxnSpPr>
      </xdr:nvCxnSpPr>
      <xdr:spPr>
        <a:xfrm flipV="1">
          <a:off x="9620250" y="1781176"/>
          <a:ext cx="1047750" cy="326707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3</xdr:row>
      <xdr:rowOff>0</xdr:rowOff>
    </xdr:from>
    <xdr:ext cx="6760029" cy="2667000"/>
    <xdr:sp macro="" textlink="">
      <xdr:nvSpPr>
        <xdr:cNvPr id="13" name="テキスト ボックス 12">
          <a:extLst>
            <a:ext uri="{FF2B5EF4-FFF2-40B4-BE49-F238E27FC236}">
              <a16:creationId xmlns:a16="http://schemas.microsoft.com/office/drawing/2014/main" id="{00000000-0008-0000-1200-00000D000000}"/>
            </a:ext>
          </a:extLst>
        </xdr:cNvPr>
        <xdr:cNvSpPr txBox="1"/>
      </xdr:nvSpPr>
      <xdr:spPr>
        <a:xfrm>
          <a:off x="2219325" y="600075"/>
          <a:ext cx="6760029" cy="2667000"/>
        </a:xfrm>
        <a:prstGeom prst="rect">
          <a:avLst/>
        </a:prstGeom>
        <a:solidFill>
          <a:srgbClr val="99CCFF"/>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0">
              <a:solidFill>
                <a:sysClr val="windowText" lastClr="000000"/>
              </a:solidFill>
              <a:latin typeface="Meiryo UI" panose="020B0604030504040204" pitchFamily="50" charset="-128"/>
              <a:ea typeface="Meiryo UI" panose="020B0604030504040204" pitchFamily="50" charset="-128"/>
            </a:rPr>
            <a:t>更新不要</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048862"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17</xdr:col>
      <xdr:colOff>121920</xdr:colOff>
      <xdr:row>7</xdr:row>
      <xdr:rowOff>152401</xdr:rowOff>
    </xdr:from>
    <xdr:to>
      <xdr:col>25</xdr:col>
      <xdr:colOff>102007</xdr:colOff>
      <xdr:row>20</xdr:row>
      <xdr:rowOff>279401</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2606020" y="1574801"/>
          <a:ext cx="4272687" cy="4432300"/>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（容量提供事業者の皆さま）</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・メインオークションで落札された電源等は、メインオークションで使用した期待容量算定諸元一覧を、赤枠部分にコピー＆ペーストで貼り付けてください。</a:t>
          </a:r>
        </a:p>
        <a:p>
          <a:r>
            <a:rPr kumimoji="1" lang="ja-JP" altLang="en-US" sz="1400">
              <a:solidFill>
                <a:srgbClr val="FF0000"/>
              </a:solidFill>
              <a:latin typeface="Meiryo UI" panose="020B0604030504040204" pitchFamily="50" charset="-128"/>
              <a:ea typeface="Meiryo UI" panose="020B0604030504040204" pitchFamily="50" charset="-128"/>
            </a:rPr>
            <a:t>ただし、メインオークション以降において設備増強等により設備容量が増加している場合、メインオークション後に電源等情報（詳細情報）に登録した「設備容量」の応札単位毎の合計値を入力してください。</a:t>
          </a: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・メインオークションに応札したものの非落札だった電源等、もしくは追加オークションから参加する電源等は、</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メインオークション</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部分はゼロとし、入力箇所（黄色セル）および追加入力箇所（オレンジ色セル）に記入してください。</a:t>
          </a:r>
        </a:p>
      </xdr:txBody>
    </xdr:sp>
    <xdr:clientData/>
  </xdr:twoCellAnchor>
  <xdr:twoCellAnchor>
    <xdr:from>
      <xdr:col>11</xdr:col>
      <xdr:colOff>225137</xdr:colOff>
      <xdr:row>9</xdr:row>
      <xdr:rowOff>69272</xdr:rowOff>
    </xdr:from>
    <xdr:to>
      <xdr:col>14</xdr:col>
      <xdr:colOff>176038</xdr:colOff>
      <xdr:row>10</xdr:row>
      <xdr:rowOff>145669</xdr:rowOff>
    </xdr:to>
    <xdr:sp macro="" textlink="">
      <xdr:nvSpPr>
        <xdr:cNvPr id="4" name="角丸四角形吹き出し 9">
          <a:extLst>
            <a:ext uri="{FF2B5EF4-FFF2-40B4-BE49-F238E27FC236}">
              <a16:creationId xmlns:a16="http://schemas.microsoft.com/office/drawing/2014/main" id="{00000000-0008-0000-0100-000004000000}"/>
            </a:ext>
          </a:extLst>
        </xdr:cNvPr>
        <xdr:cNvSpPr/>
      </xdr:nvSpPr>
      <xdr:spPr>
        <a:xfrm>
          <a:off x="8745682" y="2043545"/>
          <a:ext cx="2860356" cy="388124"/>
        </a:xfrm>
        <a:prstGeom prst="wedgeRoundRectCallout">
          <a:avLst>
            <a:gd name="adj1" fmla="val -60209"/>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システムで発行された識別番号を入力</a:t>
          </a:r>
        </a:p>
      </xdr:txBody>
    </xdr:sp>
    <xdr:clientData/>
  </xdr:twoCellAnchor>
  <xdr:twoCellAnchor>
    <xdr:from>
      <xdr:col>17</xdr:col>
      <xdr:colOff>311727</xdr:colOff>
      <xdr:row>27</xdr:row>
      <xdr:rowOff>225137</xdr:rowOff>
    </xdr:from>
    <xdr:to>
      <xdr:col>23</xdr:col>
      <xdr:colOff>366293</xdr:colOff>
      <xdr:row>30</xdr:row>
      <xdr:rowOff>209799</xdr:rowOff>
    </xdr:to>
    <xdr:sp macro="" textlink="">
      <xdr:nvSpPr>
        <xdr:cNvPr id="5" name="角丸四角形吹き出し 12">
          <a:extLst>
            <a:ext uri="{FF2B5EF4-FFF2-40B4-BE49-F238E27FC236}">
              <a16:creationId xmlns:a16="http://schemas.microsoft.com/office/drawing/2014/main" id="{00000000-0008-0000-0100-000005000000}"/>
            </a:ext>
          </a:extLst>
        </xdr:cNvPr>
        <xdr:cNvSpPr/>
      </xdr:nvSpPr>
      <xdr:spPr>
        <a:xfrm>
          <a:off x="14114318" y="8122228"/>
          <a:ext cx="3431611" cy="919844"/>
        </a:xfrm>
        <a:prstGeom prst="wedgeRoundRectCallout">
          <a:avLst>
            <a:gd name="adj1" fmla="val -79806"/>
            <a:gd name="adj2" fmla="val 73484"/>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期待容量の自動計算の結果が</a:t>
          </a:r>
          <a:r>
            <a:rPr kumimoji="1" lang="en-US" altLang="ja-JP" sz="1100">
              <a:solidFill>
                <a:sysClr val="windowText" lastClr="000000"/>
              </a:solidFill>
              <a:latin typeface="Meiryo UI" panose="020B0604030504040204" pitchFamily="50" charset="-128"/>
              <a:ea typeface="Meiryo UI" panose="020B0604030504040204" pitchFamily="50" charset="-128"/>
            </a:rPr>
            <a:t>1,000kW</a:t>
          </a:r>
          <a:r>
            <a:rPr kumimoji="1" lang="ja-JP" altLang="en-US" sz="1100">
              <a:solidFill>
                <a:sysClr val="windowText" lastClr="000000"/>
              </a:solidFill>
              <a:latin typeface="Meiryo UI" panose="020B0604030504040204" pitchFamily="50" charset="-128"/>
              <a:ea typeface="Meiryo UI" panose="020B0604030504040204" pitchFamily="50" charset="-128"/>
            </a:rPr>
            <a:t>未満</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となる場合、期待容量の登録ができません</a:t>
          </a:r>
        </a:p>
      </xdr:txBody>
    </xdr:sp>
    <xdr:clientData/>
  </xdr:twoCellAnchor>
  <xdr:twoCellAnchor>
    <xdr:from>
      <xdr:col>14</xdr:col>
      <xdr:colOff>467590</xdr:colOff>
      <xdr:row>37</xdr:row>
      <xdr:rowOff>155863</xdr:rowOff>
    </xdr:from>
    <xdr:to>
      <xdr:col>19</xdr:col>
      <xdr:colOff>369648</xdr:colOff>
      <xdr:row>42</xdr:row>
      <xdr:rowOff>71449</xdr:rowOff>
    </xdr:to>
    <xdr:sp macro="" textlink="">
      <xdr:nvSpPr>
        <xdr:cNvPr id="6" name="角丸四角形吹き出し 7">
          <a:extLst>
            <a:ext uri="{FF2B5EF4-FFF2-40B4-BE49-F238E27FC236}">
              <a16:creationId xmlns:a16="http://schemas.microsoft.com/office/drawing/2014/main" id="{00000000-0008-0000-0100-000006000000}"/>
            </a:ext>
          </a:extLst>
        </xdr:cNvPr>
        <xdr:cNvSpPr/>
      </xdr:nvSpPr>
      <xdr:spPr>
        <a:xfrm>
          <a:off x="11897590" y="11741727"/>
          <a:ext cx="3140558" cy="954677"/>
        </a:xfrm>
        <a:prstGeom prst="wedgeRoundRectCallout">
          <a:avLst>
            <a:gd name="adj1" fmla="val -38657"/>
            <a:gd name="adj2" fmla="val -8680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応札容量が</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1,000kW</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以上になるよう、</a:t>
          </a:r>
          <a:endParaRPr kumimoji="1" lang="en-US" altLang="ja-JP" sz="1100">
            <a:solidFill>
              <a:sysClr val="windowText" lastClr="000000"/>
            </a:solidFill>
            <a:latin typeface="Meiryo UI" panose="020B0604030504040204" pitchFamily="50" charset="-128"/>
            <a:ea typeface="Meiryo UI" panose="020B0604030504040204" pitchFamily="50" charset="-128"/>
            <a:cs typeface="+mn-cs"/>
          </a:endParaRP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提供する各月の供給力を入力してください</a:t>
          </a:r>
        </a:p>
      </xdr:txBody>
    </xdr:sp>
    <xdr:clientData/>
  </xdr:twoCellAnchor>
  <xdr:twoCellAnchor>
    <xdr:from>
      <xdr:col>17</xdr:col>
      <xdr:colOff>277091</xdr:colOff>
      <xdr:row>31</xdr:row>
      <xdr:rowOff>173183</xdr:rowOff>
    </xdr:from>
    <xdr:to>
      <xdr:col>24</xdr:col>
      <xdr:colOff>142441</xdr:colOff>
      <xdr:row>35</xdr:row>
      <xdr:rowOff>259772</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14079682" y="9317183"/>
          <a:ext cx="3935123" cy="1662544"/>
        </a:xfrm>
        <a:prstGeom prst="wedgeRoundRectCallout">
          <a:avLst>
            <a:gd name="adj1" fmla="val -70612"/>
            <a:gd name="adj2" fmla="val -2317"/>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入力不要です</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エラー表示は無視してください</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未落札の送電可能電力以下の整数値を入力してください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1">
              <a:solidFill>
                <a:srgbClr val="FF0000"/>
              </a:solidFill>
              <a:latin typeface="Meiryo UI" panose="020B0604030504040204" pitchFamily="50" charset="-128"/>
              <a:ea typeface="Meiryo UI" panose="020B0604030504040204" pitchFamily="50" charset="-128"/>
            </a:rPr>
            <a:t>※</a:t>
          </a:r>
          <a:r>
            <a:rPr kumimoji="1" lang="ja-JP" altLang="en-US" sz="1100" b="1">
              <a:solidFill>
                <a:srgbClr val="FF0000"/>
              </a:solidFill>
              <a:latin typeface="Meiryo UI" panose="020B0604030504040204" pitchFamily="50" charset="-128"/>
              <a:ea typeface="Meiryo UI" panose="020B0604030504040204" pitchFamily="50" charset="-128"/>
            </a:rPr>
            <a:t>小数以下は四捨五入して応札容量を計算します</a:t>
          </a:r>
        </a:p>
      </xdr:txBody>
    </xdr:sp>
    <xdr:clientData/>
  </xdr:twoCellAnchor>
  <xdr:twoCellAnchor>
    <xdr:from>
      <xdr:col>17</xdr:col>
      <xdr:colOff>364490</xdr:colOff>
      <xdr:row>22</xdr:row>
      <xdr:rowOff>132715</xdr:rowOff>
    </xdr:from>
    <xdr:to>
      <xdr:col>23</xdr:col>
      <xdr:colOff>417151</xdr:colOff>
      <xdr:row>23</xdr:row>
      <xdr:rowOff>235199</xdr:rowOff>
    </xdr:to>
    <xdr:sp macro="" textlink="">
      <xdr:nvSpPr>
        <xdr:cNvPr id="8" name="角丸四角形吹き出し 12">
          <a:extLst>
            <a:ext uri="{FF2B5EF4-FFF2-40B4-BE49-F238E27FC236}">
              <a16:creationId xmlns:a16="http://schemas.microsoft.com/office/drawing/2014/main" id="{00000000-0008-0000-0100-000008000000}"/>
            </a:ext>
          </a:extLst>
        </xdr:cNvPr>
        <xdr:cNvSpPr/>
      </xdr:nvSpPr>
      <xdr:spPr>
        <a:xfrm>
          <a:off x="12826365" y="6609715"/>
          <a:ext cx="3100661" cy="404109"/>
        </a:xfrm>
        <a:prstGeom prst="wedgeRoundRectCallout">
          <a:avLst>
            <a:gd name="adj1" fmla="val -79806"/>
            <a:gd name="adj2" fmla="val 42495"/>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メインオークションの応札容量を張り付けてください</a:t>
          </a:r>
        </a:p>
      </xdr:txBody>
    </xdr:sp>
    <xdr:clientData/>
  </xdr:twoCellAnchor>
  <xdr:twoCellAnchor>
    <xdr:from>
      <xdr:col>17</xdr:col>
      <xdr:colOff>317500</xdr:colOff>
      <xdr:row>36</xdr:row>
      <xdr:rowOff>12700</xdr:rowOff>
    </xdr:from>
    <xdr:to>
      <xdr:col>23</xdr:col>
      <xdr:colOff>419171</xdr:colOff>
      <xdr:row>37</xdr:row>
      <xdr:rowOff>81915</xdr:rowOff>
    </xdr:to>
    <xdr:sp macro="" textlink="">
      <xdr:nvSpPr>
        <xdr:cNvPr id="9" name="角丸四角形吹き出し 12">
          <a:extLst>
            <a:ext uri="{FF2B5EF4-FFF2-40B4-BE49-F238E27FC236}">
              <a16:creationId xmlns:a16="http://schemas.microsoft.com/office/drawing/2014/main" id="{00000000-0008-0000-0100-000009000000}"/>
            </a:ext>
          </a:extLst>
        </xdr:cNvPr>
        <xdr:cNvSpPr/>
      </xdr:nvSpPr>
      <xdr:spPr>
        <a:xfrm>
          <a:off x="12801600" y="11798300"/>
          <a:ext cx="3149671" cy="628015"/>
        </a:xfrm>
        <a:prstGeom prst="wedgeRoundRectCallout">
          <a:avLst>
            <a:gd name="adj1" fmla="val -75767"/>
            <a:gd name="adj2" fmla="val -6608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応札容量が約定した場合の、追加オークション分の各月のアセスメント対象容量となります</a:t>
          </a:r>
        </a:p>
      </xdr:txBody>
    </xdr:sp>
    <xdr:clientData/>
  </xdr:twoCellAnchor>
  <xdr:twoCellAnchor>
    <xdr:from>
      <xdr:col>18</xdr:col>
      <xdr:colOff>74930</xdr:colOff>
      <xdr:row>24</xdr:row>
      <xdr:rowOff>15240</xdr:rowOff>
    </xdr:from>
    <xdr:to>
      <xdr:col>23</xdr:col>
      <xdr:colOff>520656</xdr:colOff>
      <xdr:row>25</xdr:row>
      <xdr:rowOff>222250</xdr:rowOff>
    </xdr:to>
    <xdr:sp macro="" textlink="">
      <xdr:nvSpPr>
        <xdr:cNvPr id="12" name="角丸四角形吹き出し 12">
          <a:extLst>
            <a:ext uri="{FF2B5EF4-FFF2-40B4-BE49-F238E27FC236}">
              <a16:creationId xmlns:a16="http://schemas.microsoft.com/office/drawing/2014/main" id="{00000000-0008-0000-0100-00000C000000}"/>
            </a:ext>
          </a:extLst>
        </xdr:cNvPr>
        <xdr:cNvSpPr/>
      </xdr:nvSpPr>
      <xdr:spPr>
        <a:xfrm>
          <a:off x="12933680" y="7254240"/>
          <a:ext cx="3096851" cy="667385"/>
        </a:xfrm>
        <a:prstGeom prst="wedgeRoundRectCallout">
          <a:avLst>
            <a:gd name="adj1" fmla="val -82365"/>
            <a:gd name="adj2" fmla="val -3966"/>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調達オークション時点の送電可能電力を入力してください</a:t>
          </a:r>
        </a:p>
      </xdr:txBody>
    </xdr:sp>
    <xdr:clientData/>
  </xdr:twoCellAnchor>
  <xdr:twoCellAnchor>
    <xdr:from>
      <xdr:col>11</xdr:col>
      <xdr:colOff>15875</xdr:colOff>
      <xdr:row>12</xdr:row>
      <xdr:rowOff>206375</xdr:rowOff>
    </xdr:from>
    <xdr:to>
      <xdr:col>14</xdr:col>
      <xdr:colOff>651963</xdr:colOff>
      <xdr:row>13</xdr:row>
      <xdr:rowOff>290285</xdr:rowOff>
    </xdr:to>
    <xdr:sp macro="" textlink="">
      <xdr:nvSpPr>
        <xdr:cNvPr id="11" name="角丸四角形吹き出し 11">
          <a:extLst>
            <a:ext uri="{FF2B5EF4-FFF2-40B4-BE49-F238E27FC236}">
              <a16:creationId xmlns:a16="http://schemas.microsoft.com/office/drawing/2014/main" id="{00000000-0008-0000-0100-00000B000000}"/>
            </a:ext>
          </a:extLst>
        </xdr:cNvPr>
        <xdr:cNvSpPr/>
      </xdr:nvSpPr>
      <xdr:spPr>
        <a:xfrm>
          <a:off x="7715250" y="3143250"/>
          <a:ext cx="3255463" cy="385535"/>
        </a:xfrm>
        <a:prstGeom prst="wedgeRoundRectCallout">
          <a:avLst>
            <a:gd name="adj1" fmla="val -63747"/>
            <a:gd name="adj2" fmla="val 25182"/>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最新の設備容量を整数値で入力してください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11</xdr:col>
      <xdr:colOff>190500</xdr:colOff>
      <xdr:row>14</xdr:row>
      <xdr:rowOff>79374</xdr:rowOff>
    </xdr:from>
    <xdr:to>
      <xdr:col>14</xdr:col>
      <xdr:colOff>841375</xdr:colOff>
      <xdr:row>15</xdr:row>
      <xdr:rowOff>243840</xdr:rowOff>
    </xdr:to>
    <xdr:sp macro="" textlink="">
      <xdr:nvSpPr>
        <xdr:cNvPr id="13" name="角丸四角形吹き出し 11">
          <a:extLst>
            <a:ext uri="{FF2B5EF4-FFF2-40B4-BE49-F238E27FC236}">
              <a16:creationId xmlns:a16="http://schemas.microsoft.com/office/drawing/2014/main" id="{00000000-0008-0000-0100-00000D000000}"/>
            </a:ext>
          </a:extLst>
        </xdr:cNvPr>
        <xdr:cNvSpPr/>
      </xdr:nvSpPr>
      <xdr:spPr>
        <a:xfrm>
          <a:off x="7889875" y="3619499"/>
          <a:ext cx="3270250" cy="672466"/>
        </a:xfrm>
        <a:prstGeom prst="wedgeRoundRectCallout">
          <a:avLst>
            <a:gd name="adj1" fmla="val -68474"/>
            <a:gd name="adj2" fmla="val -19672"/>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メインオークション応札時点の送電可能容量を入力してください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048862"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17</xdr:col>
      <xdr:colOff>190500</xdr:colOff>
      <xdr:row>8</xdr:row>
      <xdr:rowOff>0</xdr:rowOff>
    </xdr:from>
    <xdr:to>
      <xdr:col>25</xdr:col>
      <xdr:colOff>151537</xdr:colOff>
      <xdr:row>22</xdr:row>
      <xdr:rowOff>73026</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4028420" y="1706880"/>
          <a:ext cx="4670197" cy="4568826"/>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（容量提供事業者の皆さま）</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・メインオークションで落札された電源等は、メインオークションで使用した期待容量算定諸元一覧を、赤枠部分にコピー＆ペーストで貼り付けてください。</a:t>
          </a:r>
        </a:p>
        <a:p>
          <a:r>
            <a:rPr kumimoji="1" lang="ja-JP" altLang="en-US" sz="1400">
              <a:solidFill>
                <a:srgbClr val="FF0000"/>
              </a:solidFill>
              <a:latin typeface="Meiryo UI" panose="020B0604030504040204" pitchFamily="50" charset="-128"/>
              <a:ea typeface="Meiryo UI" panose="020B0604030504040204" pitchFamily="50" charset="-128"/>
            </a:rPr>
            <a:t>ただし、メインオークション以降において設備増強等により設備容量が増加している場合、メインオークション後に</a:t>
          </a:r>
        </a:p>
        <a:p>
          <a:r>
            <a:rPr kumimoji="1" lang="ja-JP" altLang="en-US" sz="1400">
              <a:solidFill>
                <a:srgbClr val="FF0000"/>
              </a:solidFill>
              <a:latin typeface="Meiryo UI" panose="020B0604030504040204" pitchFamily="50" charset="-128"/>
              <a:ea typeface="Meiryo UI" panose="020B0604030504040204" pitchFamily="50" charset="-128"/>
            </a:rPr>
            <a:t>電源等情報（詳細情報）に登録した「設備容量」の応札単位毎の合計値を入力してください。</a:t>
          </a: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・メインオークションに応札したものの非落札だった電源等、もしくは追加オークションから参加する電源等は、</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メインオークション</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部分はゼロとし、入力箇所（黄色セル）および追加入力箇所（オレンジ色セル）に記入してください。</a:t>
          </a:r>
        </a:p>
      </xdr:txBody>
    </xdr:sp>
    <xdr:clientData/>
  </xdr:twoCellAnchor>
  <xdr:twoCellAnchor>
    <xdr:from>
      <xdr:col>11</xdr:col>
      <xdr:colOff>86592</xdr:colOff>
      <xdr:row>9</xdr:row>
      <xdr:rowOff>34636</xdr:rowOff>
    </xdr:from>
    <xdr:to>
      <xdr:col>14</xdr:col>
      <xdr:colOff>37493</xdr:colOff>
      <xdr:row>10</xdr:row>
      <xdr:rowOff>111033</xdr:rowOff>
    </xdr:to>
    <xdr:sp macro="" textlink="">
      <xdr:nvSpPr>
        <xdr:cNvPr id="4" name="角丸四角形吹き出し 9">
          <a:extLst>
            <a:ext uri="{FF2B5EF4-FFF2-40B4-BE49-F238E27FC236}">
              <a16:creationId xmlns:a16="http://schemas.microsoft.com/office/drawing/2014/main" id="{00000000-0008-0000-0200-000004000000}"/>
            </a:ext>
          </a:extLst>
        </xdr:cNvPr>
        <xdr:cNvSpPr/>
      </xdr:nvSpPr>
      <xdr:spPr>
        <a:xfrm>
          <a:off x="8607137" y="2008909"/>
          <a:ext cx="2860356" cy="388124"/>
        </a:xfrm>
        <a:prstGeom prst="wedgeRoundRectCallout">
          <a:avLst>
            <a:gd name="adj1" fmla="val -60209"/>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システムで発行された識別番号を入力</a:t>
          </a:r>
        </a:p>
      </xdr:txBody>
    </xdr:sp>
    <xdr:clientData/>
  </xdr:twoCellAnchor>
  <xdr:twoCellAnchor>
    <xdr:from>
      <xdr:col>17</xdr:col>
      <xdr:colOff>311727</xdr:colOff>
      <xdr:row>28</xdr:row>
      <xdr:rowOff>138545</xdr:rowOff>
    </xdr:from>
    <xdr:to>
      <xdr:col>23</xdr:col>
      <xdr:colOff>366293</xdr:colOff>
      <xdr:row>31</xdr:row>
      <xdr:rowOff>123207</xdr:rowOff>
    </xdr:to>
    <xdr:sp macro="" textlink="">
      <xdr:nvSpPr>
        <xdr:cNvPr id="5" name="角丸四角形吹き出し 12">
          <a:extLst>
            <a:ext uri="{FF2B5EF4-FFF2-40B4-BE49-F238E27FC236}">
              <a16:creationId xmlns:a16="http://schemas.microsoft.com/office/drawing/2014/main" id="{00000000-0008-0000-0200-000005000000}"/>
            </a:ext>
          </a:extLst>
        </xdr:cNvPr>
        <xdr:cNvSpPr/>
      </xdr:nvSpPr>
      <xdr:spPr>
        <a:xfrm>
          <a:off x="14114318" y="8347363"/>
          <a:ext cx="3431611" cy="919844"/>
        </a:xfrm>
        <a:prstGeom prst="wedgeRoundRectCallout">
          <a:avLst>
            <a:gd name="adj1" fmla="val -73750"/>
            <a:gd name="adj2" fmla="val 47126"/>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期待容量の自動計算の結果が</a:t>
          </a:r>
          <a:r>
            <a:rPr kumimoji="1" lang="en-US" altLang="ja-JP" sz="1100">
              <a:solidFill>
                <a:sysClr val="windowText" lastClr="000000"/>
              </a:solidFill>
              <a:latin typeface="Meiryo UI" panose="020B0604030504040204" pitchFamily="50" charset="-128"/>
              <a:ea typeface="Meiryo UI" panose="020B0604030504040204" pitchFamily="50" charset="-128"/>
            </a:rPr>
            <a:t>1,000kW</a:t>
          </a:r>
          <a:r>
            <a:rPr kumimoji="1" lang="ja-JP" altLang="en-US" sz="1100">
              <a:solidFill>
                <a:sysClr val="windowText" lastClr="000000"/>
              </a:solidFill>
              <a:latin typeface="Meiryo UI" panose="020B0604030504040204" pitchFamily="50" charset="-128"/>
              <a:ea typeface="Meiryo UI" panose="020B0604030504040204" pitchFamily="50" charset="-128"/>
            </a:rPr>
            <a:t>未満</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となる場合、期待容量の登録ができません</a:t>
          </a:r>
        </a:p>
      </xdr:txBody>
    </xdr:sp>
    <xdr:clientData/>
  </xdr:twoCellAnchor>
  <xdr:twoCellAnchor>
    <xdr:from>
      <xdr:col>13</xdr:col>
      <xdr:colOff>762000</xdr:colOff>
      <xdr:row>37</xdr:row>
      <xdr:rowOff>190499</xdr:rowOff>
    </xdr:from>
    <xdr:to>
      <xdr:col>18</xdr:col>
      <xdr:colOff>127195</xdr:colOff>
      <xdr:row>42</xdr:row>
      <xdr:rowOff>106085</xdr:rowOff>
    </xdr:to>
    <xdr:sp macro="" textlink="">
      <xdr:nvSpPr>
        <xdr:cNvPr id="6" name="角丸四角形吹き出し 7">
          <a:extLst>
            <a:ext uri="{FF2B5EF4-FFF2-40B4-BE49-F238E27FC236}">
              <a16:creationId xmlns:a16="http://schemas.microsoft.com/office/drawing/2014/main" id="{00000000-0008-0000-0200-000006000000}"/>
            </a:ext>
          </a:extLst>
        </xdr:cNvPr>
        <xdr:cNvSpPr/>
      </xdr:nvSpPr>
      <xdr:spPr>
        <a:xfrm>
          <a:off x="11222182" y="11776363"/>
          <a:ext cx="3140558" cy="954677"/>
        </a:xfrm>
        <a:prstGeom prst="wedgeRoundRectCallout">
          <a:avLst>
            <a:gd name="adj1" fmla="val -38657"/>
            <a:gd name="adj2" fmla="val -8680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応札容量が</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1,000kW</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以上になるよう、</a:t>
          </a:r>
          <a:endParaRPr kumimoji="1" lang="en-US" altLang="ja-JP" sz="1100">
            <a:solidFill>
              <a:sysClr val="windowText" lastClr="000000"/>
            </a:solidFill>
            <a:latin typeface="Meiryo UI" panose="020B0604030504040204" pitchFamily="50" charset="-128"/>
            <a:ea typeface="Meiryo UI" panose="020B0604030504040204" pitchFamily="50" charset="-128"/>
            <a:cs typeface="+mn-cs"/>
          </a:endParaRP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提供する各月の供給力を入力してください</a:t>
          </a:r>
        </a:p>
      </xdr:txBody>
    </xdr:sp>
    <xdr:clientData/>
  </xdr:twoCellAnchor>
  <xdr:twoCellAnchor>
    <xdr:from>
      <xdr:col>18</xdr:col>
      <xdr:colOff>1</xdr:colOff>
      <xdr:row>31</xdr:row>
      <xdr:rowOff>170873</xdr:rowOff>
    </xdr:from>
    <xdr:to>
      <xdr:col>24</xdr:col>
      <xdr:colOff>298305</xdr:colOff>
      <xdr:row>35</xdr:row>
      <xdr:rowOff>250535</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12877801" y="10076873"/>
          <a:ext cx="3574904" cy="1654462"/>
        </a:xfrm>
        <a:prstGeom prst="wedgeRoundRectCallout">
          <a:avLst>
            <a:gd name="adj1" fmla="val -77027"/>
            <a:gd name="adj2" fmla="val -234"/>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入力不要です</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エラー表示は無視してください</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未落札の送電可能電力以下の整数値を入力してください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1">
              <a:solidFill>
                <a:srgbClr val="FF0000"/>
              </a:solidFill>
              <a:latin typeface="Meiryo UI" panose="020B0604030504040204" pitchFamily="50" charset="-128"/>
              <a:ea typeface="Meiryo UI" panose="020B0604030504040204" pitchFamily="50" charset="-128"/>
            </a:rPr>
            <a:t>※</a:t>
          </a:r>
          <a:r>
            <a:rPr kumimoji="1" lang="ja-JP" altLang="en-US" sz="1100" b="1">
              <a:solidFill>
                <a:srgbClr val="FF0000"/>
              </a:solidFill>
              <a:latin typeface="Meiryo UI" panose="020B0604030504040204" pitchFamily="50" charset="-128"/>
              <a:ea typeface="Meiryo UI" panose="020B0604030504040204" pitchFamily="50" charset="-128"/>
            </a:rPr>
            <a:t>小数以下は四捨五入して応札容量を計算します</a:t>
          </a:r>
        </a:p>
      </xdr:txBody>
    </xdr:sp>
    <xdr:clientData/>
  </xdr:twoCellAnchor>
  <xdr:twoCellAnchor>
    <xdr:from>
      <xdr:col>17</xdr:col>
      <xdr:colOff>324485</xdr:colOff>
      <xdr:row>22</xdr:row>
      <xdr:rowOff>160655</xdr:rowOff>
    </xdr:from>
    <xdr:to>
      <xdr:col>23</xdr:col>
      <xdr:colOff>362585</xdr:colOff>
      <xdr:row>23</xdr:row>
      <xdr:rowOff>254000</xdr:rowOff>
    </xdr:to>
    <xdr:sp macro="" textlink="">
      <xdr:nvSpPr>
        <xdr:cNvPr id="8" name="角丸四角形吹き出し 12">
          <a:extLst>
            <a:ext uri="{FF2B5EF4-FFF2-40B4-BE49-F238E27FC236}">
              <a16:creationId xmlns:a16="http://schemas.microsoft.com/office/drawing/2014/main" id="{00000000-0008-0000-0200-000008000000}"/>
            </a:ext>
          </a:extLst>
        </xdr:cNvPr>
        <xdr:cNvSpPr/>
      </xdr:nvSpPr>
      <xdr:spPr>
        <a:xfrm>
          <a:off x="12786360" y="6637655"/>
          <a:ext cx="3086100" cy="394970"/>
        </a:xfrm>
        <a:prstGeom prst="wedgeRoundRectCallout">
          <a:avLst>
            <a:gd name="adj1" fmla="val -78571"/>
            <a:gd name="adj2" fmla="val 3536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メインオークションの応札容量を張り付けてください</a:t>
          </a:r>
        </a:p>
      </xdr:txBody>
    </xdr:sp>
    <xdr:clientData/>
  </xdr:twoCellAnchor>
  <xdr:twoCellAnchor>
    <xdr:from>
      <xdr:col>18</xdr:col>
      <xdr:colOff>50800</xdr:colOff>
      <xdr:row>36</xdr:row>
      <xdr:rowOff>50800</xdr:rowOff>
    </xdr:from>
    <xdr:to>
      <xdr:col>23</xdr:col>
      <xdr:colOff>546171</xdr:colOff>
      <xdr:row>37</xdr:row>
      <xdr:rowOff>120015</xdr:rowOff>
    </xdr:to>
    <xdr:sp macro="" textlink="">
      <xdr:nvSpPr>
        <xdr:cNvPr id="9" name="角丸四角形吹き出し 12">
          <a:extLst>
            <a:ext uri="{FF2B5EF4-FFF2-40B4-BE49-F238E27FC236}">
              <a16:creationId xmlns:a16="http://schemas.microsoft.com/office/drawing/2014/main" id="{00000000-0008-0000-0200-000009000000}"/>
            </a:ext>
          </a:extLst>
        </xdr:cNvPr>
        <xdr:cNvSpPr/>
      </xdr:nvSpPr>
      <xdr:spPr>
        <a:xfrm>
          <a:off x="12928600" y="11836400"/>
          <a:ext cx="3149671" cy="628015"/>
        </a:xfrm>
        <a:prstGeom prst="wedgeRoundRectCallout">
          <a:avLst>
            <a:gd name="adj1" fmla="val -81009"/>
            <a:gd name="adj2" fmla="val -8428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応札容量が約定した場合の、追加オークション分の各月のアセスメント対象容量となります</a:t>
          </a:r>
        </a:p>
      </xdr:txBody>
    </xdr:sp>
    <xdr:clientData/>
  </xdr:twoCellAnchor>
  <xdr:twoCellAnchor>
    <xdr:from>
      <xdr:col>17</xdr:col>
      <xdr:colOff>351155</xdr:colOff>
      <xdr:row>24</xdr:row>
      <xdr:rowOff>140970</xdr:rowOff>
    </xdr:from>
    <xdr:to>
      <xdr:col>23</xdr:col>
      <xdr:colOff>392386</xdr:colOff>
      <xdr:row>25</xdr:row>
      <xdr:rowOff>346075</xdr:rowOff>
    </xdr:to>
    <xdr:sp macro="" textlink="">
      <xdr:nvSpPr>
        <xdr:cNvPr id="12" name="角丸四角形吹き出し 12">
          <a:extLst>
            <a:ext uri="{FF2B5EF4-FFF2-40B4-BE49-F238E27FC236}">
              <a16:creationId xmlns:a16="http://schemas.microsoft.com/office/drawing/2014/main" id="{00000000-0008-0000-0200-00000C000000}"/>
            </a:ext>
          </a:extLst>
        </xdr:cNvPr>
        <xdr:cNvSpPr/>
      </xdr:nvSpPr>
      <xdr:spPr>
        <a:xfrm>
          <a:off x="12813030" y="7379970"/>
          <a:ext cx="3089231" cy="665480"/>
        </a:xfrm>
        <a:prstGeom prst="wedgeRoundRectCallout">
          <a:avLst>
            <a:gd name="adj1" fmla="val -82365"/>
            <a:gd name="adj2" fmla="val -25435"/>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調達オークション時点の送電可能電力を入力してください</a:t>
          </a:r>
        </a:p>
      </xdr:txBody>
    </xdr:sp>
    <xdr:clientData/>
  </xdr:twoCellAnchor>
  <xdr:twoCellAnchor>
    <xdr:from>
      <xdr:col>11</xdr:col>
      <xdr:colOff>0</xdr:colOff>
      <xdr:row>12</xdr:row>
      <xdr:rowOff>158750</xdr:rowOff>
    </xdr:from>
    <xdr:to>
      <xdr:col>14</xdr:col>
      <xdr:colOff>636088</xdr:colOff>
      <xdr:row>13</xdr:row>
      <xdr:rowOff>242660</xdr:rowOff>
    </xdr:to>
    <xdr:sp macro="" textlink="">
      <xdr:nvSpPr>
        <xdr:cNvPr id="11" name="角丸四角形吹き出し 11">
          <a:extLst>
            <a:ext uri="{FF2B5EF4-FFF2-40B4-BE49-F238E27FC236}">
              <a16:creationId xmlns:a16="http://schemas.microsoft.com/office/drawing/2014/main" id="{00000000-0008-0000-0200-00000B000000}"/>
            </a:ext>
          </a:extLst>
        </xdr:cNvPr>
        <xdr:cNvSpPr/>
      </xdr:nvSpPr>
      <xdr:spPr>
        <a:xfrm>
          <a:off x="7699375" y="3095625"/>
          <a:ext cx="3255463" cy="385535"/>
        </a:xfrm>
        <a:prstGeom prst="wedgeRoundRectCallout">
          <a:avLst>
            <a:gd name="adj1" fmla="val -63747"/>
            <a:gd name="adj2" fmla="val 25182"/>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最新の設備容量を整数値で入力してください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11</xdr:col>
      <xdr:colOff>15875</xdr:colOff>
      <xdr:row>14</xdr:row>
      <xdr:rowOff>95250</xdr:rowOff>
    </xdr:from>
    <xdr:to>
      <xdr:col>14</xdr:col>
      <xdr:colOff>670560</xdr:colOff>
      <xdr:row>15</xdr:row>
      <xdr:rowOff>259716</xdr:rowOff>
    </xdr:to>
    <xdr:sp macro="" textlink="">
      <xdr:nvSpPr>
        <xdr:cNvPr id="14" name="角丸四角形吹き出し 11">
          <a:extLst>
            <a:ext uri="{FF2B5EF4-FFF2-40B4-BE49-F238E27FC236}">
              <a16:creationId xmlns:a16="http://schemas.microsoft.com/office/drawing/2014/main" id="{00000000-0008-0000-0200-00000E000000}"/>
            </a:ext>
          </a:extLst>
        </xdr:cNvPr>
        <xdr:cNvSpPr/>
      </xdr:nvSpPr>
      <xdr:spPr>
        <a:xfrm>
          <a:off x="7715250" y="3635375"/>
          <a:ext cx="3274060" cy="672466"/>
        </a:xfrm>
        <a:prstGeom prst="wedgeRoundRectCallout">
          <a:avLst>
            <a:gd name="adj1" fmla="val -68474"/>
            <a:gd name="adj2" fmla="val -19672"/>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メインオークション応札時点の送電可能容量を入力してください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048862"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17</xdr:col>
      <xdr:colOff>228600</xdr:colOff>
      <xdr:row>8</xdr:row>
      <xdr:rowOff>0</xdr:rowOff>
    </xdr:from>
    <xdr:to>
      <xdr:col>25</xdr:col>
      <xdr:colOff>189637</xdr:colOff>
      <xdr:row>22</xdr:row>
      <xdr:rowOff>73026</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4066520" y="1706880"/>
          <a:ext cx="4670197" cy="4568826"/>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（容量提供事業者の皆さま）</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・メインオークションで落札された電源等は、メインオークションで使用した期待容量算定諸元一覧を、赤枠部分にコピー＆ペーストで貼り付けてください。</a:t>
          </a:r>
        </a:p>
        <a:p>
          <a:r>
            <a:rPr kumimoji="1" lang="ja-JP" altLang="en-US" sz="1400">
              <a:solidFill>
                <a:srgbClr val="FF0000"/>
              </a:solidFill>
              <a:latin typeface="Meiryo UI" panose="020B0604030504040204" pitchFamily="50" charset="-128"/>
              <a:ea typeface="Meiryo UI" panose="020B0604030504040204" pitchFamily="50" charset="-128"/>
            </a:rPr>
            <a:t>ただし、メインオークション以降において設備増強等により設備容量が増加している場合、メインオークション後に</a:t>
          </a:r>
        </a:p>
        <a:p>
          <a:r>
            <a:rPr kumimoji="1" lang="ja-JP" altLang="en-US" sz="1400">
              <a:solidFill>
                <a:srgbClr val="FF0000"/>
              </a:solidFill>
              <a:latin typeface="Meiryo UI" panose="020B0604030504040204" pitchFamily="50" charset="-128"/>
              <a:ea typeface="Meiryo UI" panose="020B0604030504040204" pitchFamily="50" charset="-128"/>
            </a:rPr>
            <a:t>電源等情報（詳細情報）に登録した「設備容量」の応札単位毎の合計値を入力してください。</a:t>
          </a: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・メインオークションに応札したものの非落札だった電源等、もしくは追加オークションから参加する電源等は、</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メインオークション</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部分はゼロとし、入力箇所（黄色セル）および追加入力箇所（オレンジ色セル）に記入してください。</a:t>
          </a:r>
        </a:p>
      </xdr:txBody>
    </xdr:sp>
    <xdr:clientData/>
  </xdr:twoCellAnchor>
  <xdr:twoCellAnchor>
    <xdr:from>
      <xdr:col>12</xdr:col>
      <xdr:colOff>127000</xdr:colOff>
      <xdr:row>9</xdr:row>
      <xdr:rowOff>31750</xdr:rowOff>
    </xdr:from>
    <xdr:to>
      <xdr:col>15</xdr:col>
      <xdr:colOff>82231</xdr:colOff>
      <xdr:row>10</xdr:row>
      <xdr:rowOff>118249</xdr:rowOff>
    </xdr:to>
    <xdr:sp macro="" textlink="">
      <xdr:nvSpPr>
        <xdr:cNvPr id="4" name="角丸四角形吹き出し 9">
          <a:extLst>
            <a:ext uri="{FF2B5EF4-FFF2-40B4-BE49-F238E27FC236}">
              <a16:creationId xmlns:a16="http://schemas.microsoft.com/office/drawing/2014/main" id="{00000000-0008-0000-0300-000004000000}"/>
            </a:ext>
          </a:extLst>
        </xdr:cNvPr>
        <xdr:cNvSpPr/>
      </xdr:nvSpPr>
      <xdr:spPr>
        <a:xfrm>
          <a:off x="9588500" y="1984375"/>
          <a:ext cx="2860356" cy="388124"/>
        </a:xfrm>
        <a:prstGeom prst="wedgeRoundRectCallout">
          <a:avLst>
            <a:gd name="adj1" fmla="val -60209"/>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システムで発行された識別番号を入力</a:t>
          </a:r>
        </a:p>
      </xdr:txBody>
    </xdr:sp>
    <xdr:clientData/>
  </xdr:twoCellAnchor>
  <xdr:twoCellAnchor>
    <xdr:from>
      <xdr:col>17</xdr:col>
      <xdr:colOff>365125</xdr:colOff>
      <xdr:row>27</xdr:row>
      <xdr:rowOff>250825</xdr:rowOff>
    </xdr:from>
    <xdr:to>
      <xdr:col>23</xdr:col>
      <xdr:colOff>462986</xdr:colOff>
      <xdr:row>30</xdr:row>
      <xdr:rowOff>262619</xdr:rowOff>
    </xdr:to>
    <xdr:sp macro="" textlink="">
      <xdr:nvSpPr>
        <xdr:cNvPr id="5" name="角丸四角形吹き出し 12">
          <a:extLst>
            <a:ext uri="{FF2B5EF4-FFF2-40B4-BE49-F238E27FC236}">
              <a16:creationId xmlns:a16="http://schemas.microsoft.com/office/drawing/2014/main" id="{00000000-0008-0000-0300-000005000000}"/>
            </a:ext>
          </a:extLst>
        </xdr:cNvPr>
        <xdr:cNvSpPr/>
      </xdr:nvSpPr>
      <xdr:spPr>
        <a:xfrm>
          <a:off x="12849225" y="8937625"/>
          <a:ext cx="3145861" cy="926194"/>
        </a:xfrm>
        <a:prstGeom prst="wedgeRoundRectCallout">
          <a:avLst>
            <a:gd name="adj1" fmla="val -75534"/>
            <a:gd name="adj2" fmla="val 62265"/>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期待容量の自動計算の結果が</a:t>
          </a:r>
          <a:r>
            <a:rPr kumimoji="1" lang="en-US" altLang="ja-JP" sz="1100">
              <a:solidFill>
                <a:sysClr val="windowText" lastClr="000000"/>
              </a:solidFill>
              <a:latin typeface="Meiryo UI" panose="020B0604030504040204" pitchFamily="50" charset="-128"/>
              <a:ea typeface="Meiryo UI" panose="020B0604030504040204" pitchFamily="50" charset="-128"/>
            </a:rPr>
            <a:t>1,000kW</a:t>
          </a:r>
          <a:r>
            <a:rPr kumimoji="1" lang="ja-JP" altLang="en-US" sz="1100">
              <a:solidFill>
                <a:sysClr val="windowText" lastClr="000000"/>
              </a:solidFill>
              <a:latin typeface="Meiryo UI" panose="020B0604030504040204" pitchFamily="50" charset="-128"/>
              <a:ea typeface="Meiryo UI" panose="020B0604030504040204" pitchFamily="50" charset="-128"/>
            </a:rPr>
            <a:t>未満</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となる場合、期待容量の登録ができません</a:t>
          </a:r>
        </a:p>
      </xdr:txBody>
    </xdr:sp>
    <xdr:clientData/>
  </xdr:twoCellAnchor>
  <xdr:twoCellAnchor>
    <xdr:from>
      <xdr:col>13</xdr:col>
      <xdr:colOff>222250</xdr:colOff>
      <xdr:row>38</xdr:row>
      <xdr:rowOff>31750</xdr:rowOff>
    </xdr:from>
    <xdr:to>
      <xdr:col>17</xdr:col>
      <xdr:colOff>29058</xdr:colOff>
      <xdr:row>42</xdr:row>
      <xdr:rowOff>160927</xdr:rowOff>
    </xdr:to>
    <xdr:sp macro="" textlink="">
      <xdr:nvSpPr>
        <xdr:cNvPr id="6" name="角丸四角形吹き出し 7">
          <a:extLst>
            <a:ext uri="{FF2B5EF4-FFF2-40B4-BE49-F238E27FC236}">
              <a16:creationId xmlns:a16="http://schemas.microsoft.com/office/drawing/2014/main" id="{00000000-0008-0000-0300-000006000000}"/>
            </a:ext>
          </a:extLst>
        </xdr:cNvPr>
        <xdr:cNvSpPr/>
      </xdr:nvSpPr>
      <xdr:spPr>
        <a:xfrm>
          <a:off x="10652125" y="11652250"/>
          <a:ext cx="3140558" cy="954677"/>
        </a:xfrm>
        <a:prstGeom prst="wedgeRoundRectCallout">
          <a:avLst>
            <a:gd name="adj1" fmla="val -38657"/>
            <a:gd name="adj2" fmla="val -8680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応札容量が</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1,000kW</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以上になるよう、</a:t>
          </a:r>
          <a:endParaRPr kumimoji="1" lang="en-US" altLang="ja-JP" sz="1100">
            <a:solidFill>
              <a:sysClr val="windowText" lastClr="000000"/>
            </a:solidFill>
            <a:latin typeface="Meiryo UI" panose="020B0604030504040204" pitchFamily="50" charset="-128"/>
            <a:ea typeface="Meiryo UI" panose="020B0604030504040204" pitchFamily="50" charset="-128"/>
            <a:cs typeface="+mn-cs"/>
          </a:endParaRP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提供する各月の供給力を入力してください</a:t>
          </a:r>
        </a:p>
      </xdr:txBody>
    </xdr:sp>
    <xdr:clientData/>
  </xdr:twoCellAnchor>
  <xdr:twoCellAnchor>
    <xdr:from>
      <xdr:col>17</xdr:col>
      <xdr:colOff>301625</xdr:colOff>
      <xdr:row>31</xdr:row>
      <xdr:rowOff>130175</xdr:rowOff>
    </xdr:from>
    <xdr:to>
      <xdr:col>24</xdr:col>
      <xdr:colOff>220373</xdr:colOff>
      <xdr:row>35</xdr:row>
      <xdr:rowOff>240144</xdr:rowOff>
    </xdr:to>
    <xdr:sp macro="" textlink="">
      <xdr:nvSpPr>
        <xdr:cNvPr id="7" name="角丸四角形吹き出し 6">
          <a:extLst>
            <a:ext uri="{FF2B5EF4-FFF2-40B4-BE49-F238E27FC236}">
              <a16:creationId xmlns:a16="http://schemas.microsoft.com/office/drawing/2014/main" id="{00000000-0008-0000-0300-000007000000}"/>
            </a:ext>
          </a:extLst>
        </xdr:cNvPr>
        <xdr:cNvSpPr/>
      </xdr:nvSpPr>
      <xdr:spPr>
        <a:xfrm>
          <a:off x="12785725" y="10036175"/>
          <a:ext cx="3589048" cy="1684769"/>
        </a:xfrm>
        <a:prstGeom prst="wedgeRoundRectCallout">
          <a:avLst>
            <a:gd name="adj1" fmla="val -72997"/>
            <a:gd name="adj2" fmla="val -3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入力不要です</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エラー表示は無視してください</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未落札の送電可能電力以下の整数値を入力してください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1">
              <a:solidFill>
                <a:srgbClr val="FF0000"/>
              </a:solidFill>
              <a:latin typeface="Meiryo UI" panose="020B0604030504040204" pitchFamily="50" charset="-128"/>
              <a:ea typeface="Meiryo UI" panose="020B0604030504040204" pitchFamily="50" charset="-128"/>
            </a:rPr>
            <a:t>※</a:t>
          </a:r>
          <a:r>
            <a:rPr kumimoji="1" lang="ja-JP" altLang="en-US" sz="1100" b="1">
              <a:solidFill>
                <a:srgbClr val="FF0000"/>
              </a:solidFill>
              <a:latin typeface="Meiryo UI" panose="020B0604030504040204" pitchFamily="50" charset="-128"/>
              <a:ea typeface="Meiryo UI" panose="020B0604030504040204" pitchFamily="50" charset="-128"/>
            </a:rPr>
            <a:t>小数以下は四捨五入して応札容量を計算します</a:t>
          </a:r>
        </a:p>
      </xdr:txBody>
    </xdr:sp>
    <xdr:clientData/>
  </xdr:twoCellAnchor>
  <xdr:twoCellAnchor>
    <xdr:from>
      <xdr:col>17</xdr:col>
      <xdr:colOff>212090</xdr:colOff>
      <xdr:row>22</xdr:row>
      <xdr:rowOff>238125</xdr:rowOff>
    </xdr:from>
    <xdr:to>
      <xdr:col>23</xdr:col>
      <xdr:colOff>304800</xdr:colOff>
      <xdr:row>23</xdr:row>
      <xdr:rowOff>334010</xdr:rowOff>
    </xdr:to>
    <xdr:sp macro="" textlink="">
      <xdr:nvSpPr>
        <xdr:cNvPr id="8" name="角丸四角形吹き出し 12">
          <a:extLst>
            <a:ext uri="{FF2B5EF4-FFF2-40B4-BE49-F238E27FC236}">
              <a16:creationId xmlns:a16="http://schemas.microsoft.com/office/drawing/2014/main" id="{00000000-0008-0000-0300-000008000000}"/>
            </a:ext>
          </a:extLst>
        </xdr:cNvPr>
        <xdr:cNvSpPr/>
      </xdr:nvSpPr>
      <xdr:spPr>
        <a:xfrm>
          <a:off x="12673965" y="6715125"/>
          <a:ext cx="3140710" cy="397510"/>
        </a:xfrm>
        <a:prstGeom prst="wedgeRoundRectCallout">
          <a:avLst>
            <a:gd name="adj1" fmla="val -79806"/>
            <a:gd name="adj2" fmla="val 42495"/>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メインオークションの応札容量を張り付けてください</a:t>
          </a:r>
        </a:p>
      </xdr:txBody>
    </xdr:sp>
    <xdr:clientData/>
  </xdr:twoCellAnchor>
  <xdr:twoCellAnchor>
    <xdr:from>
      <xdr:col>18</xdr:col>
      <xdr:colOff>12700</xdr:colOff>
      <xdr:row>36</xdr:row>
      <xdr:rowOff>88900</xdr:rowOff>
    </xdr:from>
    <xdr:to>
      <xdr:col>23</xdr:col>
      <xdr:colOff>508071</xdr:colOff>
      <xdr:row>37</xdr:row>
      <xdr:rowOff>158115</xdr:rowOff>
    </xdr:to>
    <xdr:sp macro="" textlink="">
      <xdr:nvSpPr>
        <xdr:cNvPr id="9" name="角丸四角形吹き出し 12">
          <a:extLst>
            <a:ext uri="{FF2B5EF4-FFF2-40B4-BE49-F238E27FC236}">
              <a16:creationId xmlns:a16="http://schemas.microsoft.com/office/drawing/2014/main" id="{00000000-0008-0000-0300-000009000000}"/>
            </a:ext>
          </a:extLst>
        </xdr:cNvPr>
        <xdr:cNvSpPr/>
      </xdr:nvSpPr>
      <xdr:spPr>
        <a:xfrm>
          <a:off x="12890500" y="11874500"/>
          <a:ext cx="3149671" cy="628015"/>
        </a:xfrm>
        <a:prstGeom prst="wedgeRoundRectCallout">
          <a:avLst>
            <a:gd name="adj1" fmla="val -78993"/>
            <a:gd name="adj2" fmla="val -8630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応札容量が約定した場合の、追加オークション分の各月のアセスメント対象容量となります</a:t>
          </a:r>
        </a:p>
      </xdr:txBody>
    </xdr:sp>
    <xdr:clientData/>
  </xdr:twoCellAnchor>
  <xdr:twoCellAnchor>
    <xdr:from>
      <xdr:col>17</xdr:col>
      <xdr:colOff>281940</xdr:colOff>
      <xdr:row>24</xdr:row>
      <xdr:rowOff>170815</xdr:rowOff>
    </xdr:from>
    <xdr:to>
      <xdr:col>23</xdr:col>
      <xdr:colOff>325076</xdr:colOff>
      <xdr:row>25</xdr:row>
      <xdr:rowOff>377825</xdr:rowOff>
    </xdr:to>
    <xdr:sp macro="" textlink="">
      <xdr:nvSpPr>
        <xdr:cNvPr id="12" name="角丸四角形吹き出し 12">
          <a:extLst>
            <a:ext uri="{FF2B5EF4-FFF2-40B4-BE49-F238E27FC236}">
              <a16:creationId xmlns:a16="http://schemas.microsoft.com/office/drawing/2014/main" id="{00000000-0008-0000-0300-00000C000000}"/>
            </a:ext>
          </a:extLst>
        </xdr:cNvPr>
        <xdr:cNvSpPr/>
      </xdr:nvSpPr>
      <xdr:spPr>
        <a:xfrm>
          <a:off x="12743815" y="7409815"/>
          <a:ext cx="3091136" cy="667385"/>
        </a:xfrm>
        <a:prstGeom prst="wedgeRoundRectCallout">
          <a:avLst>
            <a:gd name="adj1" fmla="val -83392"/>
            <a:gd name="adj2" fmla="val -32510"/>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調達オークション時点の送電可能電力を入力してください</a:t>
          </a:r>
        </a:p>
      </xdr:txBody>
    </xdr:sp>
    <xdr:clientData/>
  </xdr:twoCellAnchor>
  <xdr:twoCellAnchor>
    <xdr:from>
      <xdr:col>11</xdr:col>
      <xdr:colOff>63500</xdr:colOff>
      <xdr:row>12</xdr:row>
      <xdr:rowOff>158750</xdr:rowOff>
    </xdr:from>
    <xdr:to>
      <xdr:col>14</xdr:col>
      <xdr:colOff>699588</xdr:colOff>
      <xdr:row>13</xdr:row>
      <xdr:rowOff>242660</xdr:rowOff>
    </xdr:to>
    <xdr:sp macro="" textlink="">
      <xdr:nvSpPr>
        <xdr:cNvPr id="11" name="角丸四角形吹き出し 11">
          <a:extLst>
            <a:ext uri="{FF2B5EF4-FFF2-40B4-BE49-F238E27FC236}">
              <a16:creationId xmlns:a16="http://schemas.microsoft.com/office/drawing/2014/main" id="{00000000-0008-0000-0300-00000B000000}"/>
            </a:ext>
          </a:extLst>
        </xdr:cNvPr>
        <xdr:cNvSpPr/>
      </xdr:nvSpPr>
      <xdr:spPr>
        <a:xfrm>
          <a:off x="7762875" y="3095625"/>
          <a:ext cx="3255463" cy="385535"/>
        </a:xfrm>
        <a:prstGeom prst="wedgeRoundRectCallout">
          <a:avLst>
            <a:gd name="adj1" fmla="val -63747"/>
            <a:gd name="adj2" fmla="val 25182"/>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最新の設備容量を整数値で入力してください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11</xdr:col>
      <xdr:colOff>111125</xdr:colOff>
      <xdr:row>14</xdr:row>
      <xdr:rowOff>79375</xdr:rowOff>
    </xdr:from>
    <xdr:to>
      <xdr:col>14</xdr:col>
      <xdr:colOff>758190</xdr:colOff>
      <xdr:row>15</xdr:row>
      <xdr:rowOff>243841</xdr:rowOff>
    </xdr:to>
    <xdr:sp macro="" textlink="">
      <xdr:nvSpPr>
        <xdr:cNvPr id="14" name="角丸四角形吹き出し 11">
          <a:extLst>
            <a:ext uri="{FF2B5EF4-FFF2-40B4-BE49-F238E27FC236}">
              <a16:creationId xmlns:a16="http://schemas.microsoft.com/office/drawing/2014/main" id="{00000000-0008-0000-0300-00000E000000}"/>
            </a:ext>
          </a:extLst>
        </xdr:cNvPr>
        <xdr:cNvSpPr/>
      </xdr:nvSpPr>
      <xdr:spPr>
        <a:xfrm>
          <a:off x="7810500" y="3619500"/>
          <a:ext cx="3266440" cy="672466"/>
        </a:xfrm>
        <a:prstGeom prst="wedgeRoundRectCallout">
          <a:avLst>
            <a:gd name="adj1" fmla="val -68474"/>
            <a:gd name="adj2" fmla="val -19672"/>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メインオークション応札時点の送電可能容量を入力してください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12</xdr:col>
      <xdr:colOff>6587</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169387"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95250</xdr:colOff>
          <xdr:row>9</xdr:row>
          <xdr:rowOff>28575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4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12065</xdr:colOff>
      <xdr:row>0</xdr:row>
      <xdr:rowOff>96520</xdr:rowOff>
    </xdr:from>
    <xdr:to>
      <xdr:col>25</xdr:col>
      <xdr:colOff>368707</xdr:colOff>
      <xdr:row>16</xdr:row>
      <xdr:rowOff>234315</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0756265" y="96520"/>
          <a:ext cx="4255542" cy="4011295"/>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・メインオークションで落札された電源等は、メインオークションで使用した期待容量算定諸元一覧を、赤枠部分にコピー＆ペーストで貼り付けてください。</a:t>
          </a:r>
        </a:p>
        <a:p>
          <a:r>
            <a:rPr kumimoji="1" lang="ja-JP" altLang="en-US" sz="1400">
              <a:solidFill>
                <a:srgbClr val="FF0000"/>
              </a:solidFill>
              <a:latin typeface="Meiryo UI" panose="020B0604030504040204" pitchFamily="50" charset="-128"/>
              <a:ea typeface="Meiryo UI" panose="020B0604030504040204" pitchFamily="50" charset="-128"/>
            </a:rPr>
            <a:t>ただし、メインオークション以降において設備増強等により設備容量が増加している場合、メインオークション後に</a:t>
          </a:r>
        </a:p>
        <a:p>
          <a:r>
            <a:rPr kumimoji="1" lang="ja-JP" altLang="en-US" sz="1400">
              <a:solidFill>
                <a:srgbClr val="FF0000"/>
              </a:solidFill>
              <a:latin typeface="Meiryo UI" panose="020B0604030504040204" pitchFamily="50" charset="-128"/>
              <a:ea typeface="Meiryo UI" panose="020B0604030504040204" pitchFamily="50" charset="-128"/>
            </a:rPr>
            <a:t>電源等情報（詳細情報）に登録した「設備容量」の応札単位毎の合計値を入力してください。</a:t>
          </a: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・メインオークションに応札したものの非落札だった電源等、もしくは追加オークションから参加する電源等は、</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メインオークション</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部分はゼロとし、入力箇所（黄色セル）に記入してください。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8048862"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18</xdr:col>
      <xdr:colOff>313055</xdr:colOff>
      <xdr:row>0</xdr:row>
      <xdr:rowOff>10161</xdr:rowOff>
    </xdr:from>
    <xdr:to>
      <xdr:col>26</xdr:col>
      <xdr:colOff>63907</xdr:colOff>
      <xdr:row>15</xdr:row>
      <xdr:rowOff>457201</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3190855" y="10161"/>
          <a:ext cx="4272052" cy="4396740"/>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（容量提供事業者の皆さま）</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・メインオークションで落札された電源等は、メインオークションで使用した期待容量算定諸元一覧を、赤枠部分にコピー＆ペーストで貼り付けてください。</a:t>
          </a:r>
        </a:p>
        <a:p>
          <a:r>
            <a:rPr kumimoji="1" lang="ja-JP" altLang="en-US" sz="1400">
              <a:solidFill>
                <a:srgbClr val="FF0000"/>
              </a:solidFill>
              <a:latin typeface="Meiryo UI" panose="020B0604030504040204" pitchFamily="50" charset="-128"/>
              <a:ea typeface="Meiryo UI" panose="020B0604030504040204" pitchFamily="50" charset="-128"/>
            </a:rPr>
            <a:t>ただし、メインオークション以降において設備増強等により設備容量が増加している場合、メインオークション後に</a:t>
          </a:r>
        </a:p>
        <a:p>
          <a:r>
            <a:rPr kumimoji="1" lang="ja-JP" altLang="en-US" sz="1400">
              <a:solidFill>
                <a:srgbClr val="FF0000"/>
              </a:solidFill>
              <a:latin typeface="Meiryo UI" panose="020B0604030504040204" pitchFamily="50" charset="-128"/>
              <a:ea typeface="Meiryo UI" panose="020B0604030504040204" pitchFamily="50" charset="-128"/>
            </a:rPr>
            <a:t>電源等情報（詳細情報）に登録した「設備容量」の応札単位毎の合計値を入力してください。</a:t>
          </a: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・メインオークションに応札したものの非落札だった電源等、もしくは追加オークションから参加する電源等は、</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メインオークション</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部分はゼロとし、入力箇所（黄色セル）および追加入力箇所（オレンジ色セル）に記入してください。</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8048862"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19</xdr:col>
      <xdr:colOff>50800</xdr:colOff>
      <xdr:row>7</xdr:row>
      <xdr:rowOff>177800</xdr:rowOff>
    </xdr:from>
    <xdr:to>
      <xdr:col>26</xdr:col>
      <xdr:colOff>176937</xdr:colOff>
      <xdr:row>20</xdr:row>
      <xdr:rowOff>279400</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3322300" y="1600200"/>
          <a:ext cx="4596537" cy="4330700"/>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（容量提供事業者の皆さま）</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・メインオークションで落札された電源等は、メインオークションで使用した期待容量算定諸元一覧を、赤枠部分にコピー＆ペーストで貼り付けてください。</a:t>
          </a:r>
        </a:p>
        <a:p>
          <a:r>
            <a:rPr kumimoji="1" lang="ja-JP" altLang="en-US" sz="1400">
              <a:solidFill>
                <a:srgbClr val="FF0000"/>
              </a:solidFill>
              <a:latin typeface="Meiryo UI" panose="020B0604030504040204" pitchFamily="50" charset="-128"/>
              <a:ea typeface="Meiryo UI" panose="020B0604030504040204" pitchFamily="50" charset="-128"/>
            </a:rPr>
            <a:t>ただし、メインオークション以降において設備増強等により設備容量が増加している場合、メインオークション後に</a:t>
          </a:r>
        </a:p>
        <a:p>
          <a:r>
            <a:rPr kumimoji="1" lang="ja-JP" altLang="en-US" sz="1400">
              <a:solidFill>
                <a:srgbClr val="FF0000"/>
              </a:solidFill>
              <a:latin typeface="Meiryo UI" panose="020B0604030504040204" pitchFamily="50" charset="-128"/>
              <a:ea typeface="Meiryo UI" panose="020B0604030504040204" pitchFamily="50" charset="-128"/>
            </a:rPr>
            <a:t>電源等情報（詳細情報）に登録した「設備容量」の応札単位毎の合計値を入力してください。</a:t>
          </a: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・メインオークションに応札したものの非落札だった電源等、もしくは追加オークションから参加する電源等は、</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メインオークション</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部分はゼロとし、入力箇所（黄色セル）および追加入力箇所（オレンジ色セル）に記入してください。</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8048862"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19</xdr:col>
      <xdr:colOff>165100</xdr:colOff>
      <xdr:row>8</xdr:row>
      <xdr:rowOff>12700</xdr:rowOff>
    </xdr:from>
    <xdr:to>
      <xdr:col>26</xdr:col>
      <xdr:colOff>291237</xdr:colOff>
      <xdr:row>20</xdr:row>
      <xdr:rowOff>381000</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13436600" y="1638300"/>
          <a:ext cx="4253637" cy="4343400"/>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（容量提供事業者の皆さま）</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・メインオークションで落札された電源等は、メインオークションで使用した期待容量算定諸元一覧を、赤枠部分にコピー＆ペーストで貼り付けてください。</a:t>
          </a:r>
        </a:p>
        <a:p>
          <a:r>
            <a:rPr kumimoji="1" lang="ja-JP" altLang="en-US" sz="1400">
              <a:solidFill>
                <a:srgbClr val="FF0000"/>
              </a:solidFill>
              <a:latin typeface="Meiryo UI" panose="020B0604030504040204" pitchFamily="50" charset="-128"/>
              <a:ea typeface="Meiryo UI" panose="020B0604030504040204" pitchFamily="50" charset="-128"/>
            </a:rPr>
            <a:t>ただし、メインオークション以降において設備増強等により設備容量が増加している場合、メインオークション後に</a:t>
          </a:r>
        </a:p>
        <a:p>
          <a:r>
            <a:rPr kumimoji="1" lang="ja-JP" altLang="en-US" sz="1400">
              <a:solidFill>
                <a:srgbClr val="FF0000"/>
              </a:solidFill>
              <a:latin typeface="Meiryo UI" panose="020B0604030504040204" pitchFamily="50" charset="-128"/>
              <a:ea typeface="Meiryo UI" panose="020B0604030504040204" pitchFamily="50" charset="-128"/>
            </a:rPr>
            <a:t>電源等情報（詳細情報）に登録した「設備容量」の応札単位毎の合計値を入力してください。</a:t>
          </a: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・メインオークションに応札したものの非落札だった電源等、もしくは追加オークションから参加する電源等は、</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メインオークション</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部分はゼロとし、入力箇所（黄色セル）および追加入力箇所（オレンジ色セル）に記入してください。</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11</xdr:col>
      <xdr:colOff>518056</xdr:colOff>
      <xdr:row>0</xdr:row>
      <xdr:rowOff>0</xdr:rowOff>
    </xdr:from>
    <xdr:ext cx="4035208" cy="473463"/>
    <xdr:sp macro="" textlink="">
      <xdr:nvSpPr>
        <xdr:cNvPr id="6" name="テキスト ボックス 5">
          <a:extLst>
            <a:ext uri="{FF2B5EF4-FFF2-40B4-BE49-F238E27FC236}">
              <a16:creationId xmlns:a16="http://schemas.microsoft.com/office/drawing/2014/main" id="{00000000-0008-0000-0900-000006000000}"/>
            </a:ext>
          </a:extLst>
        </xdr:cNvPr>
        <xdr:cNvSpPr txBox="1"/>
      </xdr:nvSpPr>
      <xdr:spPr>
        <a:xfrm>
          <a:off x="7702627" y="0"/>
          <a:ext cx="4035208"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年度以降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60960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9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21499</xdr:rowOff>
    </xdr:from>
    <xdr:to>
      <xdr:col>11</xdr:col>
      <xdr:colOff>340178</xdr:colOff>
      <xdr:row>2</xdr:row>
      <xdr:rowOff>134166</xdr:rowOff>
    </xdr:to>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0" y="21499"/>
          <a:ext cx="6871607" cy="520881"/>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rPr>
            <a:t>容量市場システムへのデータ取り込み用シート</a:t>
          </a:r>
          <a:endParaRPr kumimoji="1" lang="en-US" altLang="ja-JP" sz="1400">
            <a:solidFill>
              <a:srgbClr val="FF0000"/>
            </a:solidFill>
          </a:endParaRPr>
        </a:p>
      </xdr:txBody>
    </xdr:sp>
    <xdr:clientData/>
  </xdr:twoCellAnchor>
  <xdr:twoCellAnchor>
    <xdr:from>
      <xdr:col>20</xdr:col>
      <xdr:colOff>408576</xdr:colOff>
      <xdr:row>11</xdr:row>
      <xdr:rowOff>161380</xdr:rowOff>
    </xdr:from>
    <xdr:to>
      <xdr:col>27</xdr:col>
      <xdr:colOff>572859</xdr:colOff>
      <xdr:row>13</xdr:row>
      <xdr:rowOff>344804</xdr:rowOff>
    </xdr:to>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13210176" y="2556237"/>
          <a:ext cx="4964883" cy="793024"/>
        </a:xfrm>
        <a:prstGeom prst="rect">
          <a:avLst/>
        </a:prstGeom>
        <a:solidFill>
          <a:srgbClr val="CCFFCC"/>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外部連携ツール</a:t>
          </a:r>
          <a:r>
            <a:rPr kumimoji="1" lang="ja-JP" altLang="en-US" sz="1400">
              <a:solidFill>
                <a:schemeClr val="accent3">
                  <a:lumMod val="50000"/>
                </a:schemeClr>
              </a:solidFill>
              <a:effectLst/>
              <a:latin typeface="Meiryo UI" panose="020B0604030504040204" pitchFamily="50" charset="-128"/>
              <a:ea typeface="Meiryo UI" panose="020B0604030504040204" pitchFamily="50" charset="-128"/>
              <a:cs typeface="+mn-cs"/>
            </a:rPr>
            <a:t>（実需給</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2025</a:t>
          </a:r>
          <a:r>
            <a:rPr kumimoji="1" lang="ja-JP" altLang="en-US" sz="1400">
              <a:solidFill>
                <a:schemeClr val="accent3">
                  <a:lumMod val="50000"/>
                </a:schemeClr>
              </a:solidFill>
              <a:effectLst/>
              <a:latin typeface="Meiryo UI" panose="020B0604030504040204" pitchFamily="50" charset="-128"/>
              <a:ea typeface="Meiryo UI" panose="020B0604030504040204" pitchFamily="50" charset="-128"/>
              <a:cs typeface="+mn-cs"/>
            </a:rPr>
            <a:t>以降版）</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取り込み位置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13</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24</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xdr:txBody>
    </xdr:sp>
    <xdr:clientData/>
  </xdr:twoCellAnchor>
  <xdr:twoCellAnchor>
    <xdr:from>
      <xdr:col>16</xdr:col>
      <xdr:colOff>389981</xdr:colOff>
      <xdr:row>12</xdr:row>
      <xdr:rowOff>227059</xdr:rowOff>
    </xdr:from>
    <xdr:to>
      <xdr:col>20</xdr:col>
      <xdr:colOff>410481</xdr:colOff>
      <xdr:row>12</xdr:row>
      <xdr:rowOff>252140</xdr:rowOff>
    </xdr:to>
    <xdr:cxnSp macro="">
      <xdr:nvCxnSpPr>
        <xdr:cNvPr id="7" name="直線矢印コネクタ 6">
          <a:extLst>
            <a:ext uri="{FF2B5EF4-FFF2-40B4-BE49-F238E27FC236}">
              <a16:creationId xmlns:a16="http://schemas.microsoft.com/office/drawing/2014/main" id="{00000000-0008-0000-0900-000007000000}"/>
            </a:ext>
          </a:extLst>
        </xdr:cNvPr>
        <xdr:cNvCxnSpPr>
          <a:stCxn id="5" idx="1"/>
        </xdr:cNvCxnSpPr>
      </xdr:nvCxnSpPr>
      <xdr:spPr>
        <a:xfrm flipH="1" flipV="1">
          <a:off x="11493410" y="2926716"/>
          <a:ext cx="1718671" cy="25081"/>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711382</xdr:colOff>
      <xdr:row>12</xdr:row>
      <xdr:rowOff>252140</xdr:rowOff>
    </xdr:from>
    <xdr:to>
      <xdr:col>20</xdr:col>
      <xdr:colOff>410481</xdr:colOff>
      <xdr:row>23</xdr:row>
      <xdr:rowOff>161381</xdr:rowOff>
    </xdr:to>
    <xdr:cxnSp macro="">
      <xdr:nvCxnSpPr>
        <xdr:cNvPr id="8" name="直線矢印コネクタ 7">
          <a:extLst>
            <a:ext uri="{FF2B5EF4-FFF2-40B4-BE49-F238E27FC236}">
              <a16:creationId xmlns:a16="http://schemas.microsoft.com/office/drawing/2014/main" id="{00000000-0008-0000-0900-000008000000}"/>
            </a:ext>
          </a:extLst>
        </xdr:cNvPr>
        <xdr:cNvCxnSpPr>
          <a:stCxn id="5" idx="1"/>
        </xdr:cNvCxnSpPr>
      </xdr:nvCxnSpPr>
      <xdr:spPr>
        <a:xfrm flipH="1">
          <a:off x="11031039" y="2951797"/>
          <a:ext cx="2181042" cy="3414441"/>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10.bin"/><Relationship Id="rId5" Type="http://schemas.openxmlformats.org/officeDocument/2006/relationships/comments" Target="../comments1.xml"/><Relationship Id="rId4" Type="http://schemas.openxmlformats.org/officeDocument/2006/relationships/ctrlProp" Target="../ctrlProps/ctrlProp3.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hyperlink" Target="file:///\\Hn2nasf01a\&#23481;&#37327;&#24066;&#22580;\19_&#12484;&#12540;&#12523;\2025&#36861;&#21152;&#12458;&#12540;&#12463;&#12471;&#12519;&#12531;&#36039;&#26009;\&#9312;2024&#20379;&#32102;&#35336;&#30011;&#21521;&#12369;&#35519;&#25972;&#20418;&#25968;&#65288;2025&#24180;&#24230;&#65289;&#31639;&#20986;&#26178;&#12398;&#12487;&#12540;&#12479;\02_&#35519;&#25972;&#20418;&#25968;&#12414;&#12392;&#12417;&#65288;EUE&#35211;&#30452;&#12375;&#12354;&#12426;&#29256;&#65289;" TargetMode="External"/><Relationship Id="rId7" Type="http://schemas.openxmlformats.org/officeDocument/2006/relationships/comments" Target="../comments2.xml"/><Relationship Id="rId2" Type="http://schemas.openxmlformats.org/officeDocument/2006/relationships/hyperlink" Target="file:///\\Hn2nasf01a\&#23481;&#37327;&#24066;&#22580;\19_&#12484;&#12540;&#12523;\2025&#36861;&#21152;&#12458;&#12540;&#12463;&#12471;&#12519;&#12531;&#36039;&#26009;\&#9312;2024&#20379;&#32102;&#35336;&#30011;&#21521;&#12369;&#35519;&#25972;&#20418;&#25968;&#65288;2025&#24180;&#24230;&#65289;&#31639;&#20986;&#26178;&#12398;&#12487;&#12540;&#12479;\02_&#35519;&#25972;&#20418;&#25968;&#12414;&#12392;&#12417;&#65288;EUE&#35211;&#30452;&#12375;&#12354;&#12426;&#29256;&#65289;" TargetMode="External"/><Relationship Id="rId1" Type="http://schemas.openxmlformats.org/officeDocument/2006/relationships/hyperlink" Target="file:///\\Hn2nasf01a\&#23481;&#37327;&#24066;&#22580;\19_&#12484;&#12540;&#12523;\2025&#36861;&#21152;&#12458;&#12540;&#12463;&#12471;&#12519;&#12531;&#36039;&#26009;\&#9312;2024&#20379;&#32102;&#35336;&#30011;&#21521;&#12369;&#35519;&#25972;&#20418;&#25968;&#65288;2025&#24180;&#24230;&#65289;&#31639;&#20986;&#26178;&#12398;&#12487;&#12540;&#12479;\02_&#35519;&#25972;&#20418;&#25968;&#12414;&#12392;&#12417;&#65288;EUE&#35211;&#30452;&#12375;&#12354;&#12426;&#29256;&#65289;" TargetMode="External"/><Relationship Id="rId6" Type="http://schemas.openxmlformats.org/officeDocument/2006/relationships/vmlDrawing" Target="../drawings/vmlDrawing4.vml"/><Relationship Id="rId5" Type="http://schemas.openxmlformats.org/officeDocument/2006/relationships/drawing" Target="../drawings/drawing13.xml"/><Relationship Id="rId4"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5.bin"/><Relationship Id="rId1" Type="http://schemas.openxmlformats.org/officeDocument/2006/relationships/hyperlink" Target="file:///\\Hn2nasf01a\&#23481;&#37327;&#24066;&#22580;\19_&#12484;&#12540;&#12523;\2025&#36861;&#21152;&#12458;&#12540;&#12463;&#12471;&#12519;&#12531;&#36039;&#26009;\&#9312;2024&#20379;&#32102;&#35336;&#30011;&#21521;&#12369;&#35519;&#25972;&#20418;&#25968;&#65288;2025&#24180;&#24230;&#65289;&#31639;&#20986;&#26178;&#12398;&#12487;&#12540;&#12479;\02_&#35519;&#25972;&#20418;&#25968;&#12414;&#12392;&#12417;&#65288;EUE&#35211;&#30452;&#12375;&#12354;&#12426;&#29256;&#65289;" TargetMode="External"/><Relationship Id="rId5" Type="http://schemas.openxmlformats.org/officeDocument/2006/relationships/comments" Target="../comments3.xml"/><Relationship Id="rId4" Type="http://schemas.openxmlformats.org/officeDocument/2006/relationships/vmlDrawing" Target="../drawings/vmlDrawing5.v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6.bin"/><Relationship Id="rId1" Type="http://schemas.openxmlformats.org/officeDocument/2006/relationships/hyperlink" Target="file:///\\Hn2nasf01a\&#23481;&#37327;&#24066;&#22580;\19_&#12484;&#12540;&#12523;\2025&#36861;&#21152;&#12458;&#12540;&#12463;&#12471;&#12519;&#12531;&#36039;&#26009;\&#9312;2024&#20379;&#32102;&#35336;&#30011;&#21521;&#12369;&#35519;&#25972;&#20418;&#25968;&#65288;2025&#24180;&#24230;&#65289;&#31639;&#20986;&#26178;&#12398;&#12487;&#12540;&#12479;\02_&#35519;&#25972;&#20418;&#25968;&#12414;&#12392;&#12417;&#65288;EUE&#35211;&#30452;&#12375;&#12354;&#12426;&#29256;&#65289;" TargetMode="External"/><Relationship Id="rId5" Type="http://schemas.openxmlformats.org/officeDocument/2006/relationships/comments" Target="../comments4.xml"/><Relationship Id="rId4" Type="http://schemas.openxmlformats.org/officeDocument/2006/relationships/vmlDrawing" Target="../drawings/vmlDrawing6.v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1575A-178F-4B8B-AB92-91E601E8A86C}">
  <sheetPr codeName="Sheet8">
    <tabColor theme="0" tint="-0.499984740745262"/>
    <pageSetUpPr fitToPage="1"/>
  </sheetPr>
  <dimension ref="A1:Z48"/>
  <sheetViews>
    <sheetView showGridLines="0" zoomScale="85" zoomScaleNormal="85" workbookViewId="0"/>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26" ht="16.2" x14ac:dyDescent="0.3">
      <c r="A1" s="36" t="s">
        <v>66</v>
      </c>
      <c r="B1" s="36"/>
      <c r="C1" s="36"/>
      <c r="D1" s="36"/>
      <c r="E1" s="36"/>
      <c r="F1" s="98" t="s">
        <v>68</v>
      </c>
      <c r="G1" s="98"/>
      <c r="H1" s="98"/>
      <c r="I1" s="38" t="s">
        <v>67</v>
      </c>
      <c r="J1" s="35"/>
      <c r="K1" s="35"/>
      <c r="L1" s="35"/>
      <c r="M1" s="35"/>
      <c r="N1" s="35"/>
      <c r="O1" s="35"/>
      <c r="P1" s="35"/>
      <c r="Q1" s="35"/>
      <c r="R1" s="35"/>
      <c r="S1" s="35"/>
      <c r="T1" s="35"/>
      <c r="U1" s="35"/>
      <c r="V1" s="35"/>
      <c r="W1" s="35"/>
      <c r="X1" s="35"/>
      <c r="Y1" s="35"/>
      <c r="Z1" s="35"/>
    </row>
    <row r="2" spans="1:26" ht="16.2" x14ac:dyDescent="0.3">
      <c r="A2" s="335" t="s">
        <v>0</v>
      </c>
      <c r="B2" s="336"/>
      <c r="C2" s="333" t="s">
        <v>174</v>
      </c>
      <c r="D2" s="334"/>
      <c r="E2" s="84"/>
      <c r="F2" s="84"/>
      <c r="G2" s="84"/>
      <c r="H2" s="84"/>
      <c r="I2" s="84"/>
      <c r="J2" s="84"/>
      <c r="K2" s="84"/>
      <c r="L2" s="84"/>
      <c r="M2" s="84"/>
      <c r="N2" s="84"/>
      <c r="O2" s="84"/>
      <c r="P2" s="84"/>
      <c r="Q2" s="84"/>
      <c r="R2" s="35"/>
      <c r="S2" s="35"/>
      <c r="T2" s="35"/>
      <c r="U2" s="35"/>
      <c r="V2" s="35"/>
      <c r="W2" s="35"/>
      <c r="X2" s="35"/>
      <c r="Y2" s="35"/>
      <c r="Z2" s="35"/>
    </row>
    <row r="3" spans="1:26" ht="16.2" x14ac:dyDescent="0.3">
      <c r="A3" s="105"/>
      <c r="B3" s="85"/>
      <c r="C3" s="84"/>
      <c r="D3" s="84"/>
      <c r="E3" s="84"/>
      <c r="F3" s="84"/>
      <c r="G3" s="84"/>
      <c r="H3" s="84"/>
      <c r="I3" s="84"/>
      <c r="J3" s="84"/>
      <c r="K3" s="84"/>
      <c r="L3" s="84"/>
      <c r="M3" s="84"/>
      <c r="N3" s="84"/>
      <c r="O3" s="84"/>
      <c r="P3" s="84"/>
      <c r="Q3" s="84"/>
      <c r="R3" s="35"/>
      <c r="S3" s="35"/>
      <c r="T3" s="35"/>
      <c r="U3" s="35"/>
      <c r="V3" s="35"/>
      <c r="W3" s="35"/>
      <c r="X3" s="35"/>
      <c r="Y3" s="35"/>
      <c r="Z3" s="35"/>
    </row>
    <row r="4" spans="1:26" ht="16.2" x14ac:dyDescent="0.3">
      <c r="A4" s="169" t="s">
        <v>162</v>
      </c>
      <c r="B4" s="169"/>
      <c r="C4" s="169"/>
      <c r="D4" s="169"/>
      <c r="E4" s="169"/>
      <c r="F4" s="169"/>
      <c r="G4" s="169"/>
      <c r="H4" s="169"/>
      <c r="I4" s="169"/>
      <c r="J4" s="169"/>
      <c r="K4" s="169"/>
      <c r="L4" s="169"/>
      <c r="M4" s="169"/>
      <c r="N4" s="169"/>
      <c r="O4" s="169"/>
      <c r="P4" s="169"/>
      <c r="Q4" s="169"/>
      <c r="R4" s="35"/>
      <c r="S4" s="35"/>
      <c r="T4" s="35"/>
      <c r="U4" s="35"/>
      <c r="V4" s="35"/>
      <c r="W4" s="35"/>
      <c r="X4" s="35"/>
      <c r="Y4" s="35"/>
      <c r="Z4" s="35"/>
    </row>
    <row r="5" spans="1:26" ht="16.2" x14ac:dyDescent="0.3">
      <c r="A5" s="84"/>
      <c r="B5" s="84"/>
      <c r="C5" s="84"/>
      <c r="D5" s="84"/>
      <c r="E5" s="84"/>
      <c r="F5" s="84"/>
      <c r="G5" s="84"/>
      <c r="H5" s="84"/>
      <c r="I5" s="84"/>
      <c r="J5" s="84"/>
      <c r="K5" s="84"/>
      <c r="L5" s="84"/>
      <c r="M5" s="84"/>
      <c r="N5" s="84"/>
      <c r="O5" s="84"/>
      <c r="P5" s="84"/>
      <c r="Q5" s="84"/>
      <c r="R5" s="35"/>
      <c r="S5" s="35"/>
      <c r="T5" s="35"/>
      <c r="U5" s="35"/>
      <c r="V5" s="35"/>
      <c r="W5" s="35"/>
      <c r="X5" s="35"/>
      <c r="Y5" s="35"/>
      <c r="Z5" s="35"/>
    </row>
    <row r="6" spans="1:26" ht="16.2" x14ac:dyDescent="0.3">
      <c r="A6" s="169" t="s">
        <v>40</v>
      </c>
      <c r="B6" s="169"/>
      <c r="C6" s="169"/>
      <c r="D6" s="169"/>
      <c r="E6" s="169"/>
      <c r="F6" s="169"/>
      <c r="G6" s="169"/>
      <c r="H6" s="169"/>
      <c r="I6" s="169"/>
      <c r="J6" s="169"/>
      <c r="K6" s="169"/>
      <c r="L6" s="169"/>
      <c r="M6" s="169"/>
      <c r="N6" s="169"/>
      <c r="O6" s="169"/>
      <c r="P6" s="169"/>
      <c r="Q6" s="169"/>
      <c r="R6" s="35"/>
      <c r="S6" s="35"/>
      <c r="T6" s="35"/>
      <c r="U6" s="35"/>
      <c r="V6" s="35"/>
      <c r="W6" s="35"/>
      <c r="X6" s="35"/>
      <c r="Y6" s="35"/>
      <c r="Z6" s="35"/>
    </row>
    <row r="7" spans="1:26" ht="16.2" x14ac:dyDescent="0.3">
      <c r="A7" s="103"/>
      <c r="B7" s="103"/>
      <c r="C7" s="103"/>
      <c r="D7" s="103"/>
      <c r="E7" s="103"/>
      <c r="F7" s="103"/>
      <c r="G7" s="103"/>
      <c r="H7" s="103"/>
      <c r="I7" s="103"/>
      <c r="J7" s="103"/>
      <c r="K7" s="103"/>
      <c r="L7" s="103"/>
      <c r="M7" s="103"/>
      <c r="N7" s="103"/>
      <c r="O7" s="103"/>
      <c r="P7" s="103"/>
      <c r="Q7" s="103"/>
      <c r="R7" s="35"/>
      <c r="S7" s="35"/>
      <c r="T7" s="35"/>
      <c r="U7" s="35"/>
      <c r="V7" s="35"/>
      <c r="W7" s="35"/>
      <c r="X7" s="35"/>
      <c r="Y7" s="35"/>
      <c r="Z7" s="35"/>
    </row>
    <row r="8" spans="1:26" ht="16.2" x14ac:dyDescent="0.3">
      <c r="A8" s="106" t="s">
        <v>153</v>
      </c>
      <c r="B8" s="103"/>
      <c r="C8" s="103"/>
      <c r="D8" s="103"/>
      <c r="E8" s="103"/>
      <c r="F8" s="103"/>
      <c r="G8" s="103"/>
      <c r="H8" s="103"/>
      <c r="I8" s="103"/>
      <c r="J8" s="103"/>
      <c r="K8" s="103"/>
      <c r="L8" s="103"/>
      <c r="M8" s="103"/>
      <c r="N8" s="103"/>
      <c r="O8" s="103"/>
      <c r="P8" s="103"/>
      <c r="Q8" s="103"/>
      <c r="R8" s="35"/>
      <c r="S8" s="35"/>
      <c r="T8" s="35"/>
      <c r="U8" s="35"/>
      <c r="V8" s="35"/>
      <c r="W8" s="35"/>
      <c r="X8" s="35"/>
      <c r="Y8" s="35"/>
      <c r="Z8" s="35"/>
    </row>
    <row r="9" spans="1:26" ht="18.600000000000001" x14ac:dyDescent="0.3">
      <c r="A9" s="103"/>
      <c r="B9" s="107" t="s">
        <v>103</v>
      </c>
      <c r="C9" s="103"/>
      <c r="D9" s="103"/>
      <c r="E9" s="103"/>
      <c r="F9" s="103"/>
      <c r="G9" s="103"/>
      <c r="H9" s="103"/>
      <c r="I9" s="103"/>
      <c r="J9" s="103"/>
      <c r="K9" s="103"/>
      <c r="L9" s="103"/>
      <c r="M9" s="103"/>
      <c r="N9" s="103"/>
      <c r="O9" s="103"/>
      <c r="P9" s="103"/>
      <c r="Q9" s="103"/>
      <c r="R9" s="35"/>
      <c r="S9" s="35"/>
      <c r="T9" s="35"/>
      <c r="U9" s="35"/>
      <c r="V9" s="35"/>
      <c r="W9" s="35"/>
      <c r="X9" s="35"/>
      <c r="Y9" s="35"/>
      <c r="Z9" s="35"/>
    </row>
    <row r="10" spans="1:26" ht="16.2" x14ac:dyDescent="0.3">
      <c r="A10" s="35"/>
      <c r="B10" s="35"/>
      <c r="C10" s="84"/>
      <c r="D10" s="84"/>
      <c r="E10" s="84"/>
      <c r="F10" s="84"/>
      <c r="G10" s="84"/>
      <c r="H10" s="84"/>
      <c r="I10" s="84"/>
      <c r="J10" s="84"/>
      <c r="K10" s="84"/>
      <c r="L10" s="84"/>
      <c r="M10" s="84"/>
      <c r="N10" s="84"/>
      <c r="O10" s="84"/>
      <c r="P10" s="84"/>
      <c r="Q10" s="84"/>
      <c r="R10" s="35"/>
      <c r="S10" s="35"/>
      <c r="T10" s="35"/>
      <c r="U10" s="35"/>
      <c r="V10" s="35"/>
      <c r="W10" s="35"/>
      <c r="X10" s="35"/>
      <c r="Y10" s="35"/>
      <c r="Z10" s="35"/>
    </row>
    <row r="11" spans="1:26" ht="16.2" x14ac:dyDescent="0.3">
      <c r="A11" s="86"/>
      <c r="B11" s="86"/>
      <c r="C11" s="86"/>
      <c r="D11" s="86"/>
      <c r="E11" s="86"/>
      <c r="F11" s="86"/>
      <c r="G11" s="86"/>
      <c r="H11" s="86"/>
      <c r="I11" s="86"/>
      <c r="J11" s="86"/>
      <c r="K11" s="86"/>
      <c r="L11" s="86"/>
      <c r="M11" s="170" t="s">
        <v>75</v>
      </c>
      <c r="N11" s="170"/>
      <c r="O11" s="170"/>
      <c r="P11" s="170"/>
      <c r="Q11" s="170"/>
      <c r="R11" s="35"/>
      <c r="S11" s="35"/>
      <c r="T11" s="35"/>
      <c r="U11" s="35"/>
      <c r="V11" s="35"/>
      <c r="W11" s="35"/>
      <c r="X11" s="35"/>
      <c r="Y11" s="35"/>
      <c r="Z11" s="35"/>
    </row>
    <row r="12" spans="1:26" ht="24" customHeight="1" thickBot="1" x14ac:dyDescent="0.35">
      <c r="A12" s="171" t="s">
        <v>1</v>
      </c>
      <c r="B12" s="171"/>
      <c r="C12" s="171"/>
      <c r="D12" s="171"/>
      <c r="E12" s="172" t="s">
        <v>24</v>
      </c>
      <c r="F12" s="173"/>
      <c r="G12" s="173"/>
      <c r="H12" s="173"/>
      <c r="I12" s="173"/>
      <c r="J12" s="173"/>
      <c r="K12" s="173"/>
      <c r="L12" s="173"/>
      <c r="M12" s="173"/>
      <c r="N12" s="173"/>
      <c r="O12" s="173"/>
      <c r="P12" s="174"/>
      <c r="Q12" s="102" t="s">
        <v>2</v>
      </c>
      <c r="R12" s="35"/>
      <c r="S12" s="35"/>
      <c r="T12" s="35"/>
      <c r="U12" s="35"/>
      <c r="V12" s="35"/>
      <c r="W12" s="35"/>
      <c r="X12" s="35"/>
      <c r="Y12" s="35"/>
      <c r="Z12" s="35"/>
    </row>
    <row r="13" spans="1:26" ht="24" customHeight="1" x14ac:dyDescent="0.3">
      <c r="A13" s="171" t="s">
        <v>3</v>
      </c>
      <c r="B13" s="171"/>
      <c r="C13" s="171"/>
      <c r="D13" s="175"/>
      <c r="E13" s="176">
        <v>0</v>
      </c>
      <c r="F13" s="177"/>
      <c r="G13" s="177"/>
      <c r="H13" s="177"/>
      <c r="I13" s="177"/>
      <c r="J13" s="177"/>
      <c r="K13" s="177"/>
      <c r="L13" s="177"/>
      <c r="M13" s="177"/>
      <c r="N13" s="177"/>
      <c r="O13" s="177"/>
      <c r="P13" s="178"/>
      <c r="Q13" s="89"/>
      <c r="R13" s="35"/>
      <c r="S13" s="35"/>
      <c r="T13" s="35"/>
      <c r="U13" s="35"/>
      <c r="V13" s="35"/>
      <c r="W13" s="35"/>
      <c r="X13" s="35"/>
      <c r="Y13" s="35"/>
      <c r="Z13" s="35"/>
    </row>
    <row r="14" spans="1:26" ht="30" customHeight="1" x14ac:dyDescent="0.3">
      <c r="A14" s="179" t="s">
        <v>4</v>
      </c>
      <c r="B14" s="179"/>
      <c r="C14" s="179"/>
      <c r="D14" s="180"/>
      <c r="E14" s="181" t="s">
        <v>110</v>
      </c>
      <c r="F14" s="182"/>
      <c r="G14" s="182"/>
      <c r="H14" s="182"/>
      <c r="I14" s="182"/>
      <c r="J14" s="182"/>
      <c r="K14" s="182"/>
      <c r="L14" s="182"/>
      <c r="M14" s="182"/>
      <c r="N14" s="182"/>
      <c r="O14" s="182"/>
      <c r="P14" s="183"/>
      <c r="Q14" s="89"/>
      <c r="R14" s="35"/>
      <c r="S14" s="35"/>
      <c r="T14" s="35"/>
      <c r="U14" s="35"/>
      <c r="V14" s="35"/>
      <c r="W14" s="35"/>
      <c r="X14" s="35"/>
      <c r="Y14" s="35"/>
      <c r="Z14" s="35"/>
    </row>
    <row r="15" spans="1:26" ht="24" customHeight="1" x14ac:dyDescent="0.3">
      <c r="A15" s="171" t="s">
        <v>5</v>
      </c>
      <c r="B15" s="171"/>
      <c r="C15" s="171"/>
      <c r="D15" s="175"/>
      <c r="E15" s="181" t="s">
        <v>161</v>
      </c>
      <c r="F15" s="182"/>
      <c r="G15" s="182"/>
      <c r="H15" s="182"/>
      <c r="I15" s="182"/>
      <c r="J15" s="182"/>
      <c r="K15" s="182"/>
      <c r="L15" s="182"/>
      <c r="M15" s="182"/>
      <c r="N15" s="182"/>
      <c r="O15" s="182"/>
      <c r="P15" s="183"/>
      <c r="Q15" s="89"/>
      <c r="R15" s="35"/>
      <c r="S15" s="35"/>
      <c r="T15" s="35"/>
      <c r="U15" s="35"/>
      <c r="V15" s="35"/>
      <c r="W15" s="35"/>
      <c r="X15" s="35"/>
      <c r="Y15" s="35"/>
      <c r="Z15" s="35"/>
    </row>
    <row r="16" spans="1:26" ht="24" customHeight="1" x14ac:dyDescent="0.3">
      <c r="A16" s="171" t="s">
        <v>6</v>
      </c>
      <c r="B16" s="171"/>
      <c r="C16" s="171"/>
      <c r="D16" s="175"/>
      <c r="E16" s="181" t="s">
        <v>160</v>
      </c>
      <c r="F16" s="182"/>
      <c r="G16" s="182"/>
      <c r="H16" s="182"/>
      <c r="I16" s="182"/>
      <c r="J16" s="182"/>
      <c r="K16" s="182"/>
      <c r="L16" s="182"/>
      <c r="M16" s="182"/>
      <c r="N16" s="182"/>
      <c r="O16" s="182"/>
      <c r="P16" s="183"/>
      <c r="Q16" s="89"/>
      <c r="R16" s="35"/>
      <c r="S16" s="35"/>
      <c r="T16" s="35"/>
      <c r="U16" s="35"/>
      <c r="V16" s="35"/>
      <c r="W16" s="35"/>
      <c r="X16" s="35"/>
      <c r="Y16" s="35"/>
      <c r="Z16" s="35"/>
    </row>
    <row r="17" spans="1:26" ht="24" customHeight="1" x14ac:dyDescent="0.3">
      <c r="A17" s="171" t="s">
        <v>7</v>
      </c>
      <c r="B17" s="171"/>
      <c r="C17" s="171"/>
      <c r="D17" s="175"/>
      <c r="E17" s="184" t="s">
        <v>138</v>
      </c>
      <c r="F17" s="185"/>
      <c r="G17" s="185"/>
      <c r="H17" s="185"/>
      <c r="I17" s="185"/>
      <c r="J17" s="185"/>
      <c r="K17" s="185"/>
      <c r="L17" s="185"/>
      <c r="M17" s="185"/>
      <c r="N17" s="185"/>
      <c r="O17" s="185"/>
      <c r="P17" s="186"/>
      <c r="Q17" s="90" t="s">
        <v>23</v>
      </c>
      <c r="R17" s="35"/>
      <c r="S17" s="35"/>
      <c r="T17" s="35"/>
      <c r="U17" s="35"/>
      <c r="V17" s="35"/>
      <c r="W17" s="35"/>
      <c r="X17" s="35"/>
      <c r="Y17" s="35"/>
      <c r="Z17" s="35"/>
    </row>
    <row r="18" spans="1:26" ht="34.950000000000003" customHeight="1" thickBot="1" x14ac:dyDescent="0.35">
      <c r="A18" s="179" t="s">
        <v>158</v>
      </c>
      <c r="B18" s="171"/>
      <c r="C18" s="171"/>
      <c r="D18" s="175"/>
      <c r="E18" s="187" t="s">
        <v>138</v>
      </c>
      <c r="F18" s="188"/>
      <c r="G18" s="188"/>
      <c r="H18" s="188"/>
      <c r="I18" s="188"/>
      <c r="J18" s="188"/>
      <c r="K18" s="188"/>
      <c r="L18" s="188"/>
      <c r="M18" s="188"/>
      <c r="N18" s="188"/>
      <c r="O18" s="188"/>
      <c r="P18" s="189"/>
      <c r="Q18" s="90" t="s">
        <v>23</v>
      </c>
      <c r="R18" s="35"/>
      <c r="S18" s="35"/>
      <c r="T18" s="35"/>
      <c r="U18" s="35"/>
      <c r="V18" s="35"/>
      <c r="W18" s="35"/>
      <c r="X18" s="35"/>
      <c r="Y18" s="35"/>
      <c r="Z18" s="35"/>
    </row>
    <row r="19" spans="1:26" ht="24" customHeight="1" x14ac:dyDescent="0.3">
      <c r="A19" s="175" t="s">
        <v>42</v>
      </c>
      <c r="B19" s="190"/>
      <c r="C19" s="190"/>
      <c r="D19" s="190"/>
      <c r="E19" s="191" t="s">
        <v>51</v>
      </c>
      <c r="F19" s="192"/>
      <c r="G19" s="192"/>
      <c r="H19" s="192"/>
      <c r="I19" s="192"/>
      <c r="J19" s="192"/>
      <c r="K19" s="192"/>
      <c r="L19" s="192"/>
      <c r="M19" s="192"/>
      <c r="N19" s="192"/>
      <c r="O19" s="192"/>
      <c r="P19" s="193"/>
      <c r="Q19" s="78" t="s">
        <v>128</v>
      </c>
      <c r="R19" s="35"/>
      <c r="S19" s="35"/>
      <c r="T19" s="35"/>
      <c r="U19" s="35"/>
      <c r="V19" s="35"/>
      <c r="W19" s="35"/>
      <c r="X19" s="35"/>
      <c r="Y19" s="35"/>
      <c r="Z19" s="35"/>
    </row>
    <row r="20" spans="1:26" ht="24" customHeight="1" x14ac:dyDescent="0.3">
      <c r="A20" s="179" t="s">
        <v>130</v>
      </c>
      <c r="B20" s="171"/>
      <c r="C20" s="171"/>
      <c r="D20" s="175"/>
      <c r="E20" s="118" t="s">
        <v>11</v>
      </c>
      <c r="F20" s="104" t="s">
        <v>12</v>
      </c>
      <c r="G20" s="104" t="s">
        <v>13</v>
      </c>
      <c r="H20" s="104" t="s">
        <v>14</v>
      </c>
      <c r="I20" s="104" t="s">
        <v>15</v>
      </c>
      <c r="J20" s="104" t="s">
        <v>16</v>
      </c>
      <c r="K20" s="104" t="s">
        <v>17</v>
      </c>
      <c r="L20" s="104" t="s">
        <v>18</v>
      </c>
      <c r="M20" s="104" t="s">
        <v>19</v>
      </c>
      <c r="N20" s="104" t="s">
        <v>20</v>
      </c>
      <c r="O20" s="104" t="s">
        <v>21</v>
      </c>
      <c r="P20" s="119" t="s">
        <v>22</v>
      </c>
      <c r="Q20" s="89"/>
      <c r="R20" s="35"/>
      <c r="S20" s="35"/>
      <c r="T20" s="35"/>
      <c r="U20" s="35"/>
      <c r="V20" s="35"/>
      <c r="W20" s="35"/>
      <c r="X20" s="35"/>
      <c r="Y20" s="35"/>
      <c r="Z20" s="35"/>
    </row>
    <row r="21" spans="1:26" ht="24" customHeight="1" x14ac:dyDescent="0.3">
      <c r="A21" s="171"/>
      <c r="B21" s="171"/>
      <c r="C21" s="171"/>
      <c r="D21" s="175"/>
      <c r="E21" s="120">
        <v>8622</v>
      </c>
      <c r="F21" s="33">
        <v>9055</v>
      </c>
      <c r="G21" s="33">
        <v>9387</v>
      </c>
      <c r="H21" s="33">
        <v>9142</v>
      </c>
      <c r="I21" s="33">
        <v>8721</v>
      </c>
      <c r="J21" s="33">
        <v>7380</v>
      </c>
      <c r="K21" s="33">
        <v>5963</v>
      </c>
      <c r="L21" s="33">
        <v>5946</v>
      </c>
      <c r="M21" s="33">
        <v>6601</v>
      </c>
      <c r="N21" s="33">
        <v>7436</v>
      </c>
      <c r="O21" s="33">
        <v>7618</v>
      </c>
      <c r="P21" s="121">
        <v>7995</v>
      </c>
      <c r="Q21" s="90" t="s">
        <v>23</v>
      </c>
      <c r="R21" s="35"/>
      <c r="S21" s="35"/>
      <c r="T21" s="35"/>
      <c r="U21" s="35"/>
      <c r="V21" s="35"/>
      <c r="W21" s="35"/>
      <c r="X21" s="35"/>
      <c r="Y21" s="35"/>
      <c r="Z21" s="35"/>
    </row>
    <row r="22" spans="1:26" ht="37.950000000000003" customHeight="1" x14ac:dyDescent="0.3">
      <c r="A22" s="179" t="s">
        <v>137</v>
      </c>
      <c r="B22" s="171"/>
      <c r="C22" s="171"/>
      <c r="D22" s="175"/>
      <c r="E22" s="194">
        <v>9294</v>
      </c>
      <c r="F22" s="195"/>
      <c r="G22" s="195"/>
      <c r="H22" s="195"/>
      <c r="I22" s="195"/>
      <c r="J22" s="195"/>
      <c r="K22" s="195"/>
      <c r="L22" s="195"/>
      <c r="M22" s="195"/>
      <c r="N22" s="195"/>
      <c r="O22" s="195"/>
      <c r="P22" s="196"/>
      <c r="Q22" s="90" t="s">
        <v>23</v>
      </c>
      <c r="R22" s="35"/>
      <c r="S22" s="35"/>
      <c r="T22" s="35"/>
      <c r="U22" s="35"/>
      <c r="V22" s="35"/>
      <c r="W22" s="35"/>
      <c r="X22" s="35"/>
      <c r="Y22" s="35"/>
      <c r="Z22" s="35"/>
    </row>
    <row r="23" spans="1:26" ht="24" customHeight="1" x14ac:dyDescent="0.3">
      <c r="A23" s="179" t="s">
        <v>165</v>
      </c>
      <c r="B23" s="171"/>
      <c r="C23" s="171"/>
      <c r="D23" s="175"/>
      <c r="E23" s="118" t="s">
        <v>11</v>
      </c>
      <c r="F23" s="104" t="s">
        <v>12</v>
      </c>
      <c r="G23" s="104" t="s">
        <v>13</v>
      </c>
      <c r="H23" s="104" t="s">
        <v>14</v>
      </c>
      <c r="I23" s="104" t="s">
        <v>15</v>
      </c>
      <c r="J23" s="104" t="s">
        <v>16</v>
      </c>
      <c r="K23" s="104" t="s">
        <v>17</v>
      </c>
      <c r="L23" s="104" t="s">
        <v>18</v>
      </c>
      <c r="M23" s="104" t="s">
        <v>19</v>
      </c>
      <c r="N23" s="104" t="s">
        <v>20</v>
      </c>
      <c r="O23" s="104" t="s">
        <v>21</v>
      </c>
      <c r="P23" s="119" t="s">
        <v>22</v>
      </c>
      <c r="Q23" s="89"/>
      <c r="R23" s="35"/>
      <c r="S23" s="35"/>
      <c r="T23" s="35"/>
      <c r="U23" s="35"/>
      <c r="V23" s="35"/>
      <c r="W23" s="35"/>
      <c r="X23" s="35"/>
      <c r="Y23" s="35"/>
      <c r="Z23" s="35"/>
    </row>
    <row r="24" spans="1:26" ht="24" customHeight="1" x14ac:dyDescent="0.3">
      <c r="A24" s="171"/>
      <c r="B24" s="171"/>
      <c r="C24" s="171"/>
      <c r="D24" s="175"/>
      <c r="E24" s="153">
        <v>15000</v>
      </c>
      <c r="F24" s="154">
        <v>15000</v>
      </c>
      <c r="G24" s="154">
        <v>15000</v>
      </c>
      <c r="H24" s="154">
        <v>15000</v>
      </c>
      <c r="I24" s="154">
        <v>15000</v>
      </c>
      <c r="J24" s="154">
        <v>15000</v>
      </c>
      <c r="K24" s="154">
        <v>15000</v>
      </c>
      <c r="L24" s="154">
        <v>15000</v>
      </c>
      <c r="M24" s="154">
        <v>15000</v>
      </c>
      <c r="N24" s="154">
        <v>15000</v>
      </c>
      <c r="O24" s="154">
        <v>15000</v>
      </c>
      <c r="P24" s="155">
        <v>15000</v>
      </c>
      <c r="Q24" s="90" t="s">
        <v>23</v>
      </c>
      <c r="R24" s="35"/>
      <c r="S24" s="35"/>
      <c r="T24" s="35"/>
      <c r="U24" s="35"/>
      <c r="V24" s="35"/>
      <c r="W24" s="35"/>
      <c r="X24" s="35"/>
      <c r="Y24" s="35"/>
      <c r="Z24" s="35"/>
    </row>
    <row r="25" spans="1:26" s="146" customFormat="1" ht="33" customHeight="1" x14ac:dyDescent="0.3">
      <c r="A25" s="197" t="s">
        <v>159</v>
      </c>
      <c r="B25" s="198"/>
      <c r="C25" s="198"/>
      <c r="D25" s="198"/>
      <c r="E25" s="199" t="s">
        <v>138</v>
      </c>
      <c r="F25" s="200"/>
      <c r="G25" s="200"/>
      <c r="H25" s="200"/>
      <c r="I25" s="200"/>
      <c r="J25" s="200"/>
      <c r="K25" s="200"/>
      <c r="L25" s="200"/>
      <c r="M25" s="200"/>
      <c r="N25" s="200"/>
      <c r="O25" s="200"/>
      <c r="P25" s="201"/>
      <c r="Q25" s="93" t="s">
        <v>23</v>
      </c>
      <c r="R25" s="35"/>
      <c r="S25" s="35"/>
      <c r="T25" s="35"/>
      <c r="U25" s="35"/>
      <c r="V25" s="35"/>
      <c r="W25" s="35"/>
      <c r="X25" s="35"/>
      <c r="Y25" s="35"/>
      <c r="Z25" s="35"/>
    </row>
    <row r="26" spans="1:26" ht="40.950000000000003" customHeight="1" x14ac:dyDescent="0.3">
      <c r="A26" s="179" t="s">
        <v>129</v>
      </c>
      <c r="B26" s="171"/>
      <c r="C26" s="171"/>
      <c r="D26" s="175"/>
      <c r="E26" s="207">
        <v>4647</v>
      </c>
      <c r="F26" s="208"/>
      <c r="G26" s="208"/>
      <c r="H26" s="208"/>
      <c r="I26" s="208"/>
      <c r="J26" s="208"/>
      <c r="K26" s="208"/>
      <c r="L26" s="208"/>
      <c r="M26" s="208"/>
      <c r="N26" s="208"/>
      <c r="O26" s="208"/>
      <c r="P26" s="209"/>
      <c r="Q26" s="90" t="s">
        <v>23</v>
      </c>
      <c r="R26" s="35"/>
      <c r="S26" s="35"/>
      <c r="T26" s="35"/>
      <c r="U26" s="35"/>
      <c r="V26" s="35"/>
      <c r="W26" s="35"/>
      <c r="X26" s="35"/>
      <c r="Y26" s="35"/>
      <c r="Z26" s="35"/>
    </row>
    <row r="27" spans="1:26" ht="48.6" customHeight="1" x14ac:dyDescent="0.3">
      <c r="A27" s="180" t="s">
        <v>152</v>
      </c>
      <c r="B27" s="210"/>
      <c r="C27" s="210"/>
      <c r="D27" s="211"/>
      <c r="E27" s="212">
        <v>300000</v>
      </c>
      <c r="F27" s="213"/>
      <c r="G27" s="213"/>
      <c r="H27" s="213"/>
      <c r="I27" s="213"/>
      <c r="J27" s="213"/>
      <c r="K27" s="213"/>
      <c r="L27" s="213"/>
      <c r="M27" s="213"/>
      <c r="N27" s="213"/>
      <c r="O27" s="213"/>
      <c r="P27" s="214"/>
      <c r="Q27" s="23" t="s">
        <v>23</v>
      </c>
      <c r="R27" s="35"/>
      <c r="S27" s="35"/>
      <c r="T27" s="35"/>
      <c r="U27" s="35"/>
      <c r="V27" s="35"/>
      <c r="W27" s="35"/>
      <c r="X27" s="35"/>
      <c r="Y27" s="35"/>
      <c r="Z27" s="35"/>
    </row>
    <row r="28" spans="1:26" ht="24" customHeight="1" x14ac:dyDescent="0.3">
      <c r="A28" s="179" t="s">
        <v>134</v>
      </c>
      <c r="B28" s="171"/>
      <c r="C28" s="171"/>
      <c r="D28" s="171"/>
      <c r="E28" s="102" t="s">
        <v>11</v>
      </c>
      <c r="F28" s="102" t="s">
        <v>12</v>
      </c>
      <c r="G28" s="102" t="s">
        <v>13</v>
      </c>
      <c r="H28" s="102" t="s">
        <v>14</v>
      </c>
      <c r="I28" s="102" t="s">
        <v>15</v>
      </c>
      <c r="J28" s="102" t="s">
        <v>16</v>
      </c>
      <c r="K28" s="102" t="s">
        <v>17</v>
      </c>
      <c r="L28" s="102" t="s">
        <v>18</v>
      </c>
      <c r="M28" s="102" t="s">
        <v>19</v>
      </c>
      <c r="N28" s="102" t="s">
        <v>20</v>
      </c>
      <c r="O28" s="102" t="s">
        <v>21</v>
      </c>
      <c r="P28" s="102" t="s">
        <v>22</v>
      </c>
      <c r="Q28" s="5"/>
      <c r="R28" s="35"/>
      <c r="S28" s="35"/>
      <c r="T28" s="35"/>
      <c r="U28" s="35"/>
      <c r="V28" s="35"/>
      <c r="W28" s="35"/>
      <c r="X28" s="35"/>
      <c r="Y28" s="35"/>
      <c r="Z28" s="35"/>
    </row>
    <row r="29" spans="1:26" ht="24" customHeight="1" x14ac:dyDescent="0.3">
      <c r="A29" s="171"/>
      <c r="B29" s="171"/>
      <c r="C29" s="171"/>
      <c r="D29" s="171"/>
      <c r="E29" s="33">
        <v>13372.857310918409</v>
      </c>
      <c r="F29" s="33">
        <v>18994.433913543515</v>
      </c>
      <c r="G29" s="33">
        <v>17102.142444175835</v>
      </c>
      <c r="H29" s="33">
        <v>14278.59171372751</v>
      </c>
      <c r="I29" s="33">
        <v>14209.145610002393</v>
      </c>
      <c r="J29" s="33">
        <v>12597.444639623816</v>
      </c>
      <c r="K29" s="33">
        <v>10520.339472013333</v>
      </c>
      <c r="L29" s="33">
        <v>11607.221351917662</v>
      </c>
      <c r="M29" s="33">
        <v>12392.82212099756</v>
      </c>
      <c r="N29" s="33">
        <v>9452.9289866475447</v>
      </c>
      <c r="O29" s="33">
        <v>10671.296775214558</v>
      </c>
      <c r="P29" s="33">
        <v>10152.964370474985</v>
      </c>
      <c r="Q29" s="23" t="s">
        <v>23</v>
      </c>
      <c r="R29" s="35"/>
      <c r="S29" s="35"/>
      <c r="T29" s="35"/>
      <c r="U29" s="35"/>
      <c r="V29" s="35"/>
      <c r="W29" s="35"/>
      <c r="X29" s="35"/>
      <c r="Y29" s="35"/>
      <c r="Z29" s="35"/>
    </row>
    <row r="30" spans="1:26" ht="39.6" customHeight="1" x14ac:dyDescent="0.3">
      <c r="A30" s="179" t="s">
        <v>135</v>
      </c>
      <c r="B30" s="171"/>
      <c r="C30" s="171"/>
      <c r="D30" s="171"/>
      <c r="E30" s="215">
        <v>19763</v>
      </c>
      <c r="F30" s="195"/>
      <c r="G30" s="195"/>
      <c r="H30" s="195"/>
      <c r="I30" s="195"/>
      <c r="J30" s="195"/>
      <c r="K30" s="195"/>
      <c r="L30" s="195"/>
      <c r="M30" s="195"/>
      <c r="N30" s="195"/>
      <c r="O30" s="195"/>
      <c r="P30" s="216"/>
      <c r="Q30" s="23" t="s">
        <v>23</v>
      </c>
      <c r="R30" s="35"/>
      <c r="S30" s="35"/>
      <c r="T30" s="35"/>
      <c r="U30" s="35"/>
      <c r="V30" s="35"/>
      <c r="W30" s="35"/>
      <c r="X30" s="35"/>
      <c r="Y30" s="35"/>
      <c r="Z30" s="35"/>
    </row>
    <row r="31" spans="1:26" ht="24" customHeight="1" x14ac:dyDescent="0.3">
      <c r="A31" s="202" t="s">
        <v>136</v>
      </c>
      <c r="B31" s="203"/>
      <c r="C31" s="203"/>
      <c r="D31" s="203"/>
      <c r="E31" s="102" t="s">
        <v>11</v>
      </c>
      <c r="F31" s="102" t="s">
        <v>12</v>
      </c>
      <c r="G31" s="102" t="s">
        <v>13</v>
      </c>
      <c r="H31" s="102" t="s">
        <v>14</v>
      </c>
      <c r="I31" s="102" t="s">
        <v>15</v>
      </c>
      <c r="J31" s="102" t="s">
        <v>16</v>
      </c>
      <c r="K31" s="102" t="s">
        <v>17</v>
      </c>
      <c r="L31" s="102" t="s">
        <v>18</v>
      </c>
      <c r="M31" s="102" t="s">
        <v>19</v>
      </c>
      <c r="N31" s="102" t="s">
        <v>20</v>
      </c>
      <c r="O31" s="102" t="s">
        <v>21</v>
      </c>
      <c r="P31" s="102" t="s">
        <v>22</v>
      </c>
      <c r="Q31" s="23"/>
      <c r="R31" s="35"/>
      <c r="S31" s="35"/>
      <c r="T31" s="35"/>
      <c r="U31" s="35"/>
      <c r="V31" s="35"/>
      <c r="W31" s="35"/>
      <c r="X31" s="35"/>
      <c r="Y31" s="35"/>
      <c r="Z31" s="35"/>
    </row>
    <row r="32" spans="1:26" ht="24" customHeight="1" x14ac:dyDescent="0.3">
      <c r="A32" s="203"/>
      <c r="B32" s="203"/>
      <c r="C32" s="203"/>
      <c r="D32" s="203"/>
      <c r="E32" s="33">
        <v>20000</v>
      </c>
      <c r="F32" s="33">
        <v>20000</v>
      </c>
      <c r="G32" s="33">
        <v>20000</v>
      </c>
      <c r="H32" s="33">
        <v>20000</v>
      </c>
      <c r="I32" s="33">
        <v>20000</v>
      </c>
      <c r="J32" s="33">
        <v>20000</v>
      </c>
      <c r="K32" s="33">
        <v>20000</v>
      </c>
      <c r="L32" s="33">
        <v>20000</v>
      </c>
      <c r="M32" s="33">
        <v>20000</v>
      </c>
      <c r="N32" s="33">
        <v>20000</v>
      </c>
      <c r="O32" s="33">
        <v>20000</v>
      </c>
      <c r="P32" s="33">
        <v>20000</v>
      </c>
      <c r="Q32" s="23" t="s">
        <v>23</v>
      </c>
      <c r="R32" s="35"/>
      <c r="S32" s="35"/>
      <c r="T32" s="35"/>
      <c r="U32" s="35"/>
      <c r="V32" s="35"/>
      <c r="W32" s="35"/>
      <c r="X32" s="35"/>
      <c r="Y32" s="35"/>
      <c r="Z32" s="35"/>
    </row>
    <row r="33" spans="1:26" ht="24" customHeight="1" x14ac:dyDescent="0.3">
      <c r="A33" s="179" t="s">
        <v>81</v>
      </c>
      <c r="B33" s="171"/>
      <c r="C33" s="171"/>
      <c r="D33" s="171"/>
      <c r="E33" s="102" t="s">
        <v>11</v>
      </c>
      <c r="F33" s="102" t="s">
        <v>12</v>
      </c>
      <c r="G33" s="102" t="s">
        <v>13</v>
      </c>
      <c r="H33" s="102" t="s">
        <v>14</v>
      </c>
      <c r="I33" s="102" t="s">
        <v>15</v>
      </c>
      <c r="J33" s="102" t="s">
        <v>16</v>
      </c>
      <c r="K33" s="102" t="s">
        <v>17</v>
      </c>
      <c r="L33" s="102" t="s">
        <v>18</v>
      </c>
      <c r="M33" s="102" t="s">
        <v>19</v>
      </c>
      <c r="N33" s="102" t="s">
        <v>20</v>
      </c>
      <c r="O33" s="102" t="s">
        <v>21</v>
      </c>
      <c r="P33" s="102" t="s">
        <v>22</v>
      </c>
      <c r="Q33" s="23"/>
      <c r="R33" s="35"/>
      <c r="S33" s="35"/>
      <c r="T33" s="35"/>
      <c r="U33" s="35"/>
      <c r="V33" s="35"/>
      <c r="W33" s="35"/>
      <c r="X33" s="35"/>
      <c r="Y33" s="35"/>
      <c r="Z33" s="35"/>
    </row>
    <row r="34" spans="1:26" ht="24" customHeight="1" x14ac:dyDescent="0.3">
      <c r="A34" s="171"/>
      <c r="B34" s="171"/>
      <c r="C34" s="171"/>
      <c r="D34" s="171"/>
      <c r="E34" s="33">
        <v>9382</v>
      </c>
      <c r="F34" s="33">
        <v>18547</v>
      </c>
      <c r="G34" s="33">
        <v>21364</v>
      </c>
      <c r="H34" s="33">
        <v>8187</v>
      </c>
      <c r="I34" s="33">
        <v>6849</v>
      </c>
      <c r="J34" s="33">
        <v>5929</v>
      </c>
      <c r="K34" s="33">
        <v>5450</v>
      </c>
      <c r="L34" s="33">
        <v>6639</v>
      </c>
      <c r="M34" s="33">
        <v>7272</v>
      </c>
      <c r="N34" s="33">
        <v>5300</v>
      </c>
      <c r="O34" s="33">
        <v>6520</v>
      </c>
      <c r="P34" s="33">
        <v>5933</v>
      </c>
      <c r="Q34" s="23" t="s">
        <v>23</v>
      </c>
      <c r="R34" s="35"/>
      <c r="S34" s="35"/>
      <c r="T34" s="35"/>
      <c r="U34" s="35"/>
      <c r="V34" s="35"/>
      <c r="W34" s="35"/>
      <c r="X34" s="35"/>
      <c r="Y34" s="35"/>
      <c r="Z34" s="35"/>
    </row>
    <row r="35" spans="1:26" ht="24" customHeight="1" x14ac:dyDescent="0.3">
      <c r="A35" s="171" t="s">
        <v>10</v>
      </c>
      <c r="B35" s="171"/>
      <c r="C35" s="171"/>
      <c r="D35" s="171"/>
      <c r="E35" s="204">
        <v>9364</v>
      </c>
      <c r="F35" s="205"/>
      <c r="G35" s="205"/>
      <c r="H35" s="205"/>
      <c r="I35" s="205"/>
      <c r="J35" s="205"/>
      <c r="K35" s="205"/>
      <c r="L35" s="205"/>
      <c r="M35" s="205"/>
      <c r="N35" s="205"/>
      <c r="O35" s="205"/>
      <c r="P35" s="206"/>
      <c r="Q35" s="23" t="s">
        <v>23</v>
      </c>
      <c r="R35" s="35"/>
      <c r="S35" s="35"/>
      <c r="T35" s="35"/>
      <c r="U35" s="35"/>
      <c r="V35" s="35"/>
      <c r="W35" s="35"/>
      <c r="X35" s="35"/>
      <c r="Y35" s="35"/>
      <c r="Z35" s="35"/>
    </row>
    <row r="36" spans="1:26" x14ac:dyDescent="0.3">
      <c r="A36" s="35" t="s">
        <v>25</v>
      </c>
      <c r="B36" s="35"/>
      <c r="C36" s="35"/>
      <c r="D36" s="35"/>
      <c r="E36" s="35"/>
      <c r="F36" s="35"/>
      <c r="G36" s="35"/>
      <c r="H36" s="35"/>
      <c r="I36" s="35"/>
      <c r="J36" s="35"/>
      <c r="K36" s="35"/>
      <c r="L36" s="35"/>
      <c r="M36" s="35"/>
      <c r="N36" s="35"/>
      <c r="O36" s="35"/>
      <c r="P36" s="35"/>
      <c r="Q36" s="35"/>
      <c r="R36" s="35"/>
      <c r="S36" s="35"/>
      <c r="T36" s="35"/>
      <c r="U36" s="35"/>
      <c r="V36" s="35"/>
      <c r="W36" s="35"/>
      <c r="X36" s="35"/>
      <c r="Y36" s="35"/>
      <c r="Z36" s="35"/>
    </row>
    <row r="37" spans="1:26" x14ac:dyDescent="0.3">
      <c r="A37" s="35" t="s">
        <v>163</v>
      </c>
      <c r="B37" s="35"/>
      <c r="C37" s="35"/>
      <c r="D37" s="35"/>
      <c r="E37" s="35"/>
      <c r="F37" s="35"/>
      <c r="G37" s="35"/>
      <c r="H37" s="35"/>
      <c r="I37" s="35"/>
      <c r="J37" s="35"/>
      <c r="K37" s="35"/>
      <c r="L37" s="35"/>
      <c r="M37" s="35"/>
      <c r="N37" s="35"/>
      <c r="O37" s="35"/>
      <c r="P37" s="35"/>
      <c r="Q37" s="35"/>
      <c r="R37" s="35"/>
      <c r="S37" s="35"/>
      <c r="T37" s="35"/>
      <c r="U37" s="35"/>
      <c r="V37" s="35"/>
      <c r="W37" s="35"/>
      <c r="X37" s="35"/>
      <c r="Y37" s="35"/>
      <c r="Z37" s="35"/>
    </row>
    <row r="38" spans="1:26" x14ac:dyDescent="0.3">
      <c r="A38" s="35"/>
      <c r="B38" s="87" t="s">
        <v>147</v>
      </c>
      <c r="C38" s="35"/>
      <c r="D38" s="35"/>
      <c r="E38" s="35"/>
      <c r="F38" s="35"/>
      <c r="G38" s="35"/>
      <c r="H38" s="35"/>
      <c r="I38" s="35"/>
      <c r="J38" s="35"/>
      <c r="K38" s="35"/>
      <c r="L38" s="35"/>
      <c r="M38" s="35"/>
      <c r="N38" s="35"/>
      <c r="O38" s="35"/>
      <c r="P38" s="35"/>
      <c r="Q38" s="35"/>
      <c r="R38" s="35"/>
      <c r="S38" s="35"/>
      <c r="T38" s="35"/>
      <c r="U38" s="35"/>
      <c r="V38" s="35"/>
      <c r="W38" s="35"/>
      <c r="X38" s="35"/>
      <c r="Y38" s="35"/>
      <c r="Z38" s="35"/>
    </row>
    <row r="39" spans="1:26" x14ac:dyDescent="0.3">
      <c r="A39" s="35"/>
      <c r="B39" s="35" t="s">
        <v>59</v>
      </c>
      <c r="C39" s="35"/>
      <c r="D39" s="35"/>
      <c r="E39" s="35"/>
      <c r="F39" s="35"/>
      <c r="G39" s="35"/>
      <c r="H39" s="35"/>
      <c r="I39" s="35"/>
      <c r="J39" s="35"/>
      <c r="K39" s="35"/>
      <c r="L39" s="35"/>
      <c r="M39" s="35"/>
      <c r="N39" s="35"/>
      <c r="O39" s="35"/>
      <c r="P39" s="35"/>
      <c r="Q39" s="35"/>
      <c r="R39" s="35"/>
      <c r="S39" s="35"/>
      <c r="T39" s="35"/>
      <c r="U39" s="35"/>
      <c r="V39" s="35"/>
      <c r="W39" s="35"/>
      <c r="X39" s="35"/>
      <c r="Y39" s="35"/>
      <c r="Z39" s="35"/>
    </row>
    <row r="40" spans="1:26" x14ac:dyDescent="0.3">
      <c r="A40" s="35"/>
      <c r="B40" s="87" t="s">
        <v>171</v>
      </c>
      <c r="C40" s="35"/>
      <c r="D40" s="35"/>
      <c r="E40" s="35"/>
      <c r="F40" s="35"/>
      <c r="G40" s="35"/>
      <c r="H40" s="35"/>
      <c r="I40" s="35"/>
      <c r="J40" s="35"/>
      <c r="K40" s="35"/>
      <c r="L40" s="35"/>
      <c r="M40" s="35"/>
      <c r="N40" s="35"/>
      <c r="O40" s="35"/>
      <c r="P40" s="35"/>
      <c r="Q40" s="35"/>
      <c r="R40" s="35"/>
      <c r="S40" s="35"/>
      <c r="T40" s="35"/>
      <c r="U40" s="35"/>
      <c r="V40" s="35"/>
      <c r="W40" s="35"/>
      <c r="X40" s="35"/>
      <c r="Y40" s="35"/>
      <c r="Z40" s="35"/>
    </row>
    <row r="41" spans="1:26" x14ac:dyDescent="0.3">
      <c r="A41" s="35"/>
      <c r="B41" s="35" t="s">
        <v>56</v>
      </c>
      <c r="C41" s="35"/>
      <c r="D41" s="35"/>
      <c r="E41" s="35"/>
      <c r="F41" s="35"/>
      <c r="G41" s="35"/>
      <c r="H41" s="35"/>
      <c r="I41" s="35"/>
      <c r="J41" s="35"/>
      <c r="K41" s="35"/>
      <c r="L41" s="35"/>
      <c r="M41" s="35"/>
      <c r="N41" s="35"/>
      <c r="O41" s="35"/>
      <c r="P41" s="35"/>
      <c r="Q41" s="35"/>
      <c r="R41" s="35"/>
      <c r="S41" s="35"/>
      <c r="T41" s="35"/>
      <c r="U41" s="35"/>
      <c r="V41" s="35"/>
      <c r="W41" s="35"/>
      <c r="X41" s="35"/>
      <c r="Y41" s="35"/>
      <c r="Z41" s="35"/>
    </row>
    <row r="42" spans="1:26" x14ac:dyDescent="0.3">
      <c r="A42" s="35"/>
      <c r="B42" s="35" t="s">
        <v>172</v>
      </c>
      <c r="C42" s="35"/>
      <c r="D42" s="35"/>
      <c r="E42" s="35"/>
      <c r="F42" s="35"/>
      <c r="G42" s="35"/>
      <c r="H42" s="35"/>
      <c r="I42" s="35"/>
      <c r="J42" s="35"/>
      <c r="K42" s="35"/>
      <c r="L42" s="35"/>
      <c r="M42" s="35"/>
      <c r="N42" s="35"/>
      <c r="O42" s="35"/>
      <c r="P42" s="35"/>
      <c r="Q42" s="35"/>
      <c r="R42" s="35"/>
      <c r="S42" s="35"/>
      <c r="T42" s="35"/>
      <c r="U42" s="35"/>
      <c r="V42" s="35"/>
      <c r="W42" s="35"/>
      <c r="X42" s="35"/>
      <c r="Y42" s="35"/>
      <c r="Z42" s="35"/>
    </row>
    <row r="43" spans="1:26" x14ac:dyDescent="0.3">
      <c r="A43" s="35"/>
      <c r="B43" s="87" t="s">
        <v>101</v>
      </c>
      <c r="C43" s="35"/>
      <c r="D43" s="35"/>
      <c r="E43" s="35"/>
      <c r="F43" s="35"/>
      <c r="G43" s="35"/>
      <c r="H43" s="35"/>
      <c r="I43" s="35"/>
      <c r="J43" s="35"/>
      <c r="K43" s="35"/>
      <c r="L43" s="35"/>
      <c r="M43" s="35"/>
      <c r="N43" s="35"/>
      <c r="O43" s="35"/>
      <c r="P43" s="35"/>
      <c r="Q43" s="35"/>
      <c r="R43" s="35"/>
      <c r="S43" s="35"/>
      <c r="T43" s="35"/>
      <c r="U43" s="35"/>
      <c r="V43" s="35"/>
      <c r="W43" s="35"/>
      <c r="X43" s="35"/>
      <c r="Y43" s="35"/>
      <c r="Z43" s="35"/>
    </row>
    <row r="44" spans="1:26" x14ac:dyDescent="0.3">
      <c r="A44" s="35"/>
      <c r="B44" s="35" t="s">
        <v>145</v>
      </c>
      <c r="C44" s="35"/>
      <c r="D44" s="35"/>
      <c r="E44" s="35"/>
      <c r="F44" s="35"/>
      <c r="G44" s="35"/>
      <c r="H44" s="35"/>
      <c r="I44" s="35"/>
      <c r="J44" s="35"/>
      <c r="K44" s="35"/>
      <c r="L44" s="35"/>
      <c r="M44" s="35"/>
      <c r="N44" s="35"/>
      <c r="O44" s="35"/>
      <c r="P44" s="35"/>
      <c r="Q44" s="35"/>
      <c r="R44" s="35"/>
      <c r="S44" s="35"/>
      <c r="T44" s="35"/>
      <c r="U44" s="35"/>
      <c r="V44" s="35"/>
      <c r="W44" s="35"/>
      <c r="X44" s="35"/>
      <c r="Y44" s="35"/>
      <c r="Z44" s="35"/>
    </row>
    <row r="45" spans="1:26" x14ac:dyDescent="0.3">
      <c r="A45" s="35" t="s">
        <v>164</v>
      </c>
      <c r="B45" s="35"/>
      <c r="C45" s="35"/>
      <c r="D45" s="35"/>
      <c r="E45" s="35"/>
      <c r="F45" s="35"/>
      <c r="G45" s="35"/>
      <c r="H45" s="35"/>
      <c r="I45" s="35"/>
      <c r="J45" s="35"/>
      <c r="K45" s="35"/>
      <c r="L45" s="35"/>
      <c r="M45" s="35"/>
      <c r="N45" s="35"/>
      <c r="O45" s="35"/>
      <c r="P45" s="35"/>
      <c r="Q45" s="35"/>
      <c r="R45" s="35"/>
      <c r="S45" s="35"/>
      <c r="T45" s="35"/>
      <c r="U45" s="35"/>
      <c r="V45" s="35"/>
      <c r="W45" s="35"/>
      <c r="X45" s="35"/>
      <c r="Y45" s="35"/>
      <c r="Z45" s="35"/>
    </row>
    <row r="46" spans="1:26" x14ac:dyDescent="0.3">
      <c r="A46" s="35"/>
      <c r="B46" s="35" t="s">
        <v>100</v>
      </c>
      <c r="C46" s="35"/>
      <c r="D46" s="35"/>
      <c r="E46" s="35"/>
      <c r="F46" s="35"/>
      <c r="G46" s="35"/>
      <c r="H46" s="35"/>
      <c r="I46" s="35"/>
      <c r="J46" s="35"/>
      <c r="K46" s="35"/>
      <c r="L46" s="35"/>
      <c r="M46" s="35"/>
      <c r="N46" s="35"/>
      <c r="O46" s="35"/>
      <c r="P46" s="35"/>
      <c r="Q46" s="35"/>
      <c r="R46" s="35"/>
      <c r="S46" s="35"/>
      <c r="T46" s="35"/>
      <c r="U46" s="35"/>
      <c r="V46" s="35"/>
      <c r="W46" s="35"/>
      <c r="X46" s="35"/>
      <c r="Y46" s="35"/>
      <c r="Z46" s="35"/>
    </row>
    <row r="47" spans="1:26" x14ac:dyDescent="0.3">
      <c r="A47" s="35"/>
      <c r="B47" s="35" t="s">
        <v>146</v>
      </c>
      <c r="C47" s="35"/>
      <c r="D47" s="35"/>
      <c r="E47" s="35"/>
      <c r="F47" s="35"/>
      <c r="G47" s="35"/>
      <c r="H47" s="35"/>
      <c r="I47" s="35"/>
      <c r="J47" s="35"/>
      <c r="K47" s="35"/>
      <c r="L47" s="35"/>
      <c r="M47" s="35"/>
      <c r="N47" s="35"/>
      <c r="O47" s="35"/>
      <c r="P47" s="35"/>
      <c r="Q47" s="35"/>
      <c r="R47" s="35"/>
      <c r="S47" s="35"/>
      <c r="T47" s="35"/>
      <c r="U47" s="35"/>
      <c r="V47" s="35"/>
      <c r="W47" s="35"/>
      <c r="X47" s="35"/>
      <c r="Y47" s="35"/>
      <c r="Z47" s="35"/>
    </row>
    <row r="48" spans="1:26" x14ac:dyDescent="0.3">
      <c r="A48" s="35"/>
      <c r="B48" s="35" t="s">
        <v>99</v>
      </c>
      <c r="C48" s="35"/>
      <c r="D48" s="35"/>
      <c r="E48" s="35"/>
      <c r="F48" s="35"/>
      <c r="G48" s="35"/>
      <c r="H48" s="35"/>
      <c r="I48" s="35"/>
      <c r="J48" s="35"/>
      <c r="K48" s="35"/>
      <c r="L48" s="35"/>
      <c r="M48" s="35"/>
      <c r="N48" s="35"/>
      <c r="O48" s="35"/>
      <c r="P48" s="35"/>
      <c r="Q48" s="35"/>
      <c r="R48" s="35"/>
      <c r="S48" s="35"/>
      <c r="T48" s="35"/>
      <c r="U48" s="35"/>
      <c r="V48" s="35"/>
      <c r="W48" s="35"/>
      <c r="X48" s="35"/>
      <c r="Y48" s="35"/>
      <c r="Z48" s="35"/>
    </row>
  </sheetData>
  <sheetProtection algorithmName="SHA-512" hashValue="jz7SBSx1ty2EV2P7uu7qvGh4nIhrkuHeGyVYiYkPk1vRr+IJmFDq0ZSHvD0J6r7WncoYvk7BU+gDG9b6HJeEpA==" saltValue="HG0qkgS/vQLq3OfmkDNwWg==" spinCount="100000" sheet="1" objects="1" scenarios="1"/>
  <dataConsolidate/>
  <mergeCells count="38">
    <mergeCell ref="A25:D25"/>
    <mergeCell ref="E25:P25"/>
    <mergeCell ref="A31:D32"/>
    <mergeCell ref="A33:D34"/>
    <mergeCell ref="A35:D35"/>
    <mergeCell ref="E35:P35"/>
    <mergeCell ref="A26:D26"/>
    <mergeCell ref="E26:P26"/>
    <mergeCell ref="A27:D27"/>
    <mergeCell ref="E27:P27"/>
    <mergeCell ref="A28:D29"/>
    <mergeCell ref="A30:D30"/>
    <mergeCell ref="E30:P30"/>
    <mergeCell ref="A23:D24"/>
    <mergeCell ref="A16:D16"/>
    <mergeCell ref="E16:P16"/>
    <mergeCell ref="A17:D17"/>
    <mergeCell ref="E17:P17"/>
    <mergeCell ref="A18:D18"/>
    <mergeCell ref="E18:P18"/>
    <mergeCell ref="A19:D19"/>
    <mergeCell ref="E19:P19"/>
    <mergeCell ref="A20:D21"/>
    <mergeCell ref="A22:D22"/>
    <mergeCell ref="E22:P22"/>
    <mergeCell ref="A13:D13"/>
    <mergeCell ref="E13:P13"/>
    <mergeCell ref="A14:D14"/>
    <mergeCell ref="E14:P14"/>
    <mergeCell ref="A15:D15"/>
    <mergeCell ref="E15:P15"/>
    <mergeCell ref="A2:B2"/>
    <mergeCell ref="A4:Q4"/>
    <mergeCell ref="A6:Q6"/>
    <mergeCell ref="M11:Q11"/>
    <mergeCell ref="A12:D12"/>
    <mergeCell ref="E12:P12"/>
    <mergeCell ref="C2:D2"/>
  </mergeCells>
  <phoneticPr fontId="3"/>
  <conditionalFormatting sqref="E35:P35">
    <cfRule type="cellIs" dxfId="38" priority="1" operator="lessThan">
      <formula>1000</formula>
    </cfRule>
    <cfRule type="cellIs" dxfId="37" priority="2" operator="greaterThan">
      <formula>#REF!</formula>
    </cfRule>
  </conditionalFormatting>
  <pageMargins left="0.11811023622047245" right="0.11811023622047245" top="0.35433070866141736" bottom="0.35433070866141736" header="0.31496062992125984" footer="0.31496062992125984"/>
  <pageSetup paperSize="9" scale="5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from>
                    <xdr:col>0</xdr:col>
                    <xdr:colOff>160020</xdr:colOff>
                    <xdr:row>7</xdr:row>
                    <xdr:rowOff>152400</xdr:rowOff>
                  </from>
                  <to>
                    <xdr:col>1</xdr:col>
                    <xdr:colOff>99060</xdr:colOff>
                    <xdr:row>9</xdr:row>
                    <xdr:rowOff>38100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FF0000"/>
    <pageSetUpPr fitToPage="1"/>
  </sheetPr>
  <dimension ref="A1:Q40"/>
  <sheetViews>
    <sheetView workbookViewId="0">
      <selection activeCell="E15" sqref="E15:P15"/>
    </sheetView>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36" t="s">
        <v>66</v>
      </c>
      <c r="B1" s="36"/>
      <c r="C1" s="36"/>
      <c r="D1" s="36"/>
      <c r="E1" s="36"/>
      <c r="F1" s="37" t="s">
        <v>68</v>
      </c>
      <c r="G1" s="37"/>
      <c r="H1" s="37"/>
      <c r="I1" s="38" t="s">
        <v>67</v>
      </c>
    </row>
    <row r="2" spans="1:17" ht="16.2" x14ac:dyDescent="0.3">
      <c r="A2" s="273" t="s">
        <v>0</v>
      </c>
      <c r="B2" s="274"/>
      <c r="C2" s="7"/>
      <c r="D2" s="7"/>
      <c r="E2" s="7"/>
      <c r="F2" s="7"/>
      <c r="G2" s="7"/>
      <c r="H2" s="7"/>
      <c r="I2" s="7"/>
      <c r="J2" s="7"/>
      <c r="K2" s="7"/>
      <c r="L2" s="7"/>
      <c r="M2" s="7"/>
      <c r="N2" s="7"/>
      <c r="O2" s="7"/>
      <c r="P2" s="7"/>
      <c r="Q2" s="7"/>
    </row>
    <row r="3" spans="1:17" ht="16.2" x14ac:dyDescent="0.3">
      <c r="A3" s="26"/>
      <c r="B3" s="26"/>
      <c r="C3" s="7"/>
      <c r="D3" s="7"/>
      <c r="E3" s="7"/>
      <c r="F3" s="7"/>
      <c r="G3" s="7"/>
      <c r="H3" s="7"/>
      <c r="I3" s="7"/>
      <c r="J3" s="7"/>
      <c r="K3" s="7"/>
      <c r="L3" s="7"/>
      <c r="M3" s="7"/>
      <c r="N3" s="7"/>
      <c r="O3" s="7"/>
      <c r="P3" s="7"/>
      <c r="Q3" s="7"/>
    </row>
    <row r="4" spans="1:17" ht="16.2" x14ac:dyDescent="0.3">
      <c r="A4" s="275" t="s">
        <v>148</v>
      </c>
      <c r="B4" s="275"/>
      <c r="C4" s="275"/>
      <c r="D4" s="275"/>
      <c r="E4" s="275"/>
      <c r="F4" s="275"/>
      <c r="G4" s="275"/>
      <c r="H4" s="275"/>
      <c r="I4" s="275"/>
      <c r="J4" s="275"/>
      <c r="K4" s="275"/>
      <c r="L4" s="275"/>
      <c r="M4" s="275"/>
      <c r="N4" s="275"/>
      <c r="O4" s="275"/>
      <c r="P4" s="275"/>
      <c r="Q4" s="275"/>
    </row>
    <row r="5" spans="1:17" ht="16.2" x14ac:dyDescent="0.3">
      <c r="A5" s="7"/>
      <c r="B5" s="7"/>
      <c r="C5" s="7"/>
      <c r="D5" s="7"/>
      <c r="E5" s="7"/>
      <c r="F5" s="7"/>
      <c r="G5" s="7"/>
      <c r="H5" s="7"/>
      <c r="I5" s="7"/>
      <c r="J5" s="7"/>
      <c r="K5" s="7"/>
      <c r="L5" s="7"/>
      <c r="M5" s="7"/>
      <c r="N5" s="7"/>
      <c r="O5" s="7"/>
      <c r="P5" s="7"/>
      <c r="Q5" s="7"/>
    </row>
    <row r="6" spans="1:17" ht="16.2" x14ac:dyDescent="0.3">
      <c r="A6" s="275" t="s">
        <v>40</v>
      </c>
      <c r="B6" s="275"/>
      <c r="C6" s="275"/>
      <c r="D6" s="275"/>
      <c r="E6" s="275"/>
      <c r="F6" s="275"/>
      <c r="G6" s="275"/>
      <c r="H6" s="275"/>
      <c r="I6" s="275"/>
      <c r="J6" s="275"/>
      <c r="K6" s="275"/>
      <c r="L6" s="275"/>
      <c r="M6" s="275"/>
      <c r="N6" s="275"/>
      <c r="O6" s="275"/>
      <c r="P6" s="275"/>
      <c r="Q6" s="275"/>
    </row>
    <row r="7" spans="1:17" ht="16.2" x14ac:dyDescent="0.3">
      <c r="A7" s="48"/>
      <c r="B7" s="48"/>
      <c r="C7" s="48"/>
      <c r="D7" s="48"/>
      <c r="E7" s="48"/>
      <c r="F7" s="48"/>
      <c r="G7" s="48"/>
      <c r="H7" s="48"/>
      <c r="I7" s="48"/>
      <c r="J7" s="48"/>
      <c r="K7" s="48"/>
      <c r="L7" s="48"/>
      <c r="M7" s="48"/>
      <c r="N7" s="48"/>
      <c r="O7" s="48"/>
      <c r="P7" s="48"/>
      <c r="Q7" s="48"/>
    </row>
    <row r="8" spans="1:17" ht="16.2" x14ac:dyDescent="0.3">
      <c r="A8" s="49" t="s">
        <v>102</v>
      </c>
      <c r="B8" s="48"/>
      <c r="C8" s="48"/>
      <c r="D8" s="48"/>
      <c r="E8" s="48"/>
      <c r="F8" s="48"/>
      <c r="G8" s="48"/>
      <c r="H8" s="48"/>
      <c r="I8" s="48"/>
      <c r="J8" s="48"/>
      <c r="K8" s="48"/>
      <c r="L8" s="48"/>
      <c r="M8" s="48"/>
      <c r="N8" s="48"/>
      <c r="O8" s="48"/>
      <c r="P8" s="48"/>
      <c r="Q8" s="48"/>
    </row>
    <row r="9" spans="1:17" ht="16.2" x14ac:dyDescent="0.3">
      <c r="A9" s="48"/>
      <c r="B9" s="49" t="s">
        <v>103</v>
      </c>
      <c r="C9" s="48"/>
      <c r="D9" s="48"/>
      <c r="E9" s="48"/>
      <c r="F9" s="48"/>
      <c r="G9" s="48"/>
      <c r="H9" s="48"/>
      <c r="I9" s="48"/>
      <c r="J9" s="48"/>
      <c r="K9" s="48"/>
      <c r="L9" s="48"/>
      <c r="M9" s="48"/>
      <c r="N9" s="48"/>
      <c r="O9" s="48"/>
      <c r="P9" s="48"/>
      <c r="Q9" s="48"/>
    </row>
    <row r="10" spans="1:17" ht="16.2" x14ac:dyDescent="0.3">
      <c r="C10" s="7"/>
      <c r="D10" s="7"/>
      <c r="E10" s="7"/>
      <c r="F10" s="7"/>
      <c r="G10" s="7"/>
      <c r="H10" s="7"/>
      <c r="I10" s="7"/>
      <c r="J10" s="7"/>
      <c r="K10" s="7"/>
      <c r="L10" s="7"/>
      <c r="M10" s="7"/>
      <c r="N10" s="7"/>
      <c r="O10" s="7"/>
      <c r="P10" s="7"/>
      <c r="Q10" s="7"/>
    </row>
    <row r="11" spans="1:17" ht="16.2" x14ac:dyDescent="0.3">
      <c r="A11" s="28"/>
      <c r="B11" s="28"/>
      <c r="C11" s="28"/>
      <c r="D11" s="28"/>
      <c r="E11" s="28"/>
      <c r="F11" s="28"/>
      <c r="G11" s="28"/>
      <c r="H11" s="28"/>
      <c r="I11" s="28"/>
      <c r="J11" s="28"/>
      <c r="K11" s="28"/>
      <c r="L11" s="28"/>
      <c r="M11" s="170" t="s">
        <v>75</v>
      </c>
      <c r="N11" s="170"/>
      <c r="O11" s="170"/>
      <c r="P11" s="170"/>
      <c r="Q11" s="170"/>
    </row>
    <row r="12" spans="1:17" ht="24" customHeight="1" x14ac:dyDescent="0.3">
      <c r="A12" s="171" t="s">
        <v>1</v>
      </c>
      <c r="B12" s="171"/>
      <c r="C12" s="171"/>
      <c r="D12" s="171"/>
      <c r="E12" s="175" t="s">
        <v>24</v>
      </c>
      <c r="F12" s="190"/>
      <c r="G12" s="190"/>
      <c r="H12" s="190"/>
      <c r="I12" s="190"/>
      <c r="J12" s="190"/>
      <c r="K12" s="190"/>
      <c r="L12" s="190"/>
      <c r="M12" s="190"/>
      <c r="N12" s="190"/>
      <c r="O12" s="190"/>
      <c r="P12" s="276"/>
      <c r="Q12" s="24" t="s">
        <v>2</v>
      </c>
    </row>
    <row r="13" spans="1:17" ht="24" customHeight="1" x14ac:dyDescent="0.3">
      <c r="A13" s="171" t="s">
        <v>3</v>
      </c>
      <c r="B13" s="171"/>
      <c r="C13" s="171"/>
      <c r="D13" s="171"/>
      <c r="E13" s="277">
        <f>【調達AX】合計!E13</f>
        <v>0</v>
      </c>
      <c r="F13" s="278"/>
      <c r="G13" s="278"/>
      <c r="H13" s="278"/>
      <c r="I13" s="278"/>
      <c r="J13" s="278"/>
      <c r="K13" s="278"/>
      <c r="L13" s="278"/>
      <c r="M13" s="278"/>
      <c r="N13" s="278"/>
      <c r="O13" s="278"/>
      <c r="P13" s="279"/>
      <c r="Q13" s="5"/>
    </row>
    <row r="14" spans="1:17" ht="30" customHeight="1" x14ac:dyDescent="0.3">
      <c r="A14" s="284" t="s">
        <v>4</v>
      </c>
      <c r="B14" s="284"/>
      <c r="C14" s="284"/>
      <c r="D14" s="284"/>
      <c r="E14" s="281">
        <f>【調達AX】合計!E14</f>
        <v>0</v>
      </c>
      <c r="F14" s="282"/>
      <c r="G14" s="282"/>
      <c r="H14" s="282"/>
      <c r="I14" s="282"/>
      <c r="J14" s="282"/>
      <c r="K14" s="282"/>
      <c r="L14" s="282"/>
      <c r="M14" s="282"/>
      <c r="N14" s="282"/>
      <c r="O14" s="282"/>
      <c r="P14" s="283"/>
      <c r="Q14" s="114"/>
    </row>
    <row r="15" spans="1:17" ht="24" customHeight="1" x14ac:dyDescent="0.3">
      <c r="A15" s="280" t="s">
        <v>5</v>
      </c>
      <c r="B15" s="280"/>
      <c r="C15" s="280"/>
      <c r="D15" s="280"/>
      <c r="E15" s="281">
        <f>【調達AX】合計!E15</f>
        <v>0</v>
      </c>
      <c r="F15" s="282"/>
      <c r="G15" s="282"/>
      <c r="H15" s="282"/>
      <c r="I15" s="282"/>
      <c r="J15" s="282"/>
      <c r="K15" s="282"/>
      <c r="L15" s="282"/>
      <c r="M15" s="282"/>
      <c r="N15" s="282"/>
      <c r="O15" s="282"/>
      <c r="P15" s="283"/>
      <c r="Q15" s="114"/>
    </row>
    <row r="16" spans="1:17" ht="24" customHeight="1" x14ac:dyDescent="0.3">
      <c r="A16" s="280" t="s">
        <v>6</v>
      </c>
      <c r="B16" s="280"/>
      <c r="C16" s="280"/>
      <c r="D16" s="280"/>
      <c r="E16" s="281">
        <f>【調達AX】合計!E16</f>
        <v>0</v>
      </c>
      <c r="F16" s="282"/>
      <c r="G16" s="282"/>
      <c r="H16" s="282"/>
      <c r="I16" s="282"/>
      <c r="J16" s="282"/>
      <c r="K16" s="282"/>
      <c r="L16" s="282"/>
      <c r="M16" s="282"/>
      <c r="N16" s="282"/>
      <c r="O16" s="282"/>
      <c r="P16" s="283"/>
      <c r="Q16" s="114"/>
    </row>
    <row r="17" spans="1:17" ht="24" customHeight="1" x14ac:dyDescent="0.3">
      <c r="A17" s="280" t="s">
        <v>7</v>
      </c>
      <c r="B17" s="280"/>
      <c r="C17" s="280"/>
      <c r="D17" s="280"/>
      <c r="E17" s="281">
        <f>【調達AX】合計!E17</f>
        <v>0</v>
      </c>
      <c r="F17" s="282"/>
      <c r="G17" s="282"/>
      <c r="H17" s="282"/>
      <c r="I17" s="282"/>
      <c r="J17" s="282"/>
      <c r="K17" s="282"/>
      <c r="L17" s="282"/>
      <c r="M17" s="282"/>
      <c r="N17" s="282"/>
      <c r="O17" s="282"/>
      <c r="P17" s="283"/>
      <c r="Q17" s="115" t="s">
        <v>23</v>
      </c>
    </row>
    <row r="18" spans="1:17" ht="24" customHeight="1" x14ac:dyDescent="0.3">
      <c r="A18" s="280" t="s">
        <v>41</v>
      </c>
      <c r="B18" s="280"/>
      <c r="C18" s="280"/>
      <c r="D18" s="280"/>
      <c r="E18" s="281">
        <f>【調達AX】合計!E18</f>
        <v>0</v>
      </c>
      <c r="F18" s="282"/>
      <c r="G18" s="282"/>
      <c r="H18" s="282"/>
      <c r="I18" s="282"/>
      <c r="J18" s="282"/>
      <c r="K18" s="282"/>
      <c r="L18" s="282"/>
      <c r="M18" s="282"/>
      <c r="N18" s="282"/>
      <c r="O18" s="282"/>
      <c r="P18" s="283"/>
      <c r="Q18" s="115" t="s">
        <v>23</v>
      </c>
    </row>
    <row r="19" spans="1:17" ht="24" customHeight="1" x14ac:dyDescent="0.3">
      <c r="A19" s="280" t="s">
        <v>42</v>
      </c>
      <c r="B19" s="280"/>
      <c r="C19" s="280"/>
      <c r="D19" s="280"/>
      <c r="E19" s="281" t="str">
        <f>【調達AX】合計!E19</f>
        <v>－</v>
      </c>
      <c r="F19" s="282"/>
      <c r="G19" s="282"/>
      <c r="H19" s="282"/>
      <c r="I19" s="282"/>
      <c r="J19" s="282"/>
      <c r="K19" s="282"/>
      <c r="L19" s="282"/>
      <c r="M19" s="282"/>
      <c r="N19" s="282"/>
      <c r="O19" s="282"/>
      <c r="P19" s="283"/>
      <c r="Q19" s="115" t="s">
        <v>23</v>
      </c>
    </row>
    <row r="20" spans="1:17" ht="24" customHeight="1" x14ac:dyDescent="0.3">
      <c r="A20" s="284" t="s">
        <v>131</v>
      </c>
      <c r="B20" s="280"/>
      <c r="C20" s="280"/>
      <c r="D20" s="280"/>
      <c r="E20" s="115" t="s">
        <v>11</v>
      </c>
      <c r="F20" s="115" t="s">
        <v>12</v>
      </c>
      <c r="G20" s="115" t="s">
        <v>13</v>
      </c>
      <c r="H20" s="115" t="s">
        <v>14</v>
      </c>
      <c r="I20" s="115" t="s">
        <v>15</v>
      </c>
      <c r="J20" s="115" t="s">
        <v>16</v>
      </c>
      <c r="K20" s="115" t="s">
        <v>17</v>
      </c>
      <c r="L20" s="115" t="s">
        <v>18</v>
      </c>
      <c r="M20" s="115" t="s">
        <v>19</v>
      </c>
      <c r="N20" s="115" t="s">
        <v>20</v>
      </c>
      <c r="O20" s="115" t="s">
        <v>21</v>
      </c>
      <c r="P20" s="115" t="s">
        <v>22</v>
      </c>
      <c r="Q20" s="114"/>
    </row>
    <row r="21" spans="1:17" ht="24" customHeight="1" x14ac:dyDescent="0.3">
      <c r="A21" s="280"/>
      <c r="B21" s="280"/>
      <c r="C21" s="280"/>
      <c r="D21" s="280"/>
      <c r="E21" s="116">
        <f>【調達AX】合計!E29</f>
        <v>0</v>
      </c>
      <c r="F21" s="116">
        <f>【調達AX】合計!F29</f>
        <v>0</v>
      </c>
      <c r="G21" s="116">
        <f>【調達AX】合計!G29</f>
        <v>0</v>
      </c>
      <c r="H21" s="116">
        <f>【調達AX】合計!H29</f>
        <v>0</v>
      </c>
      <c r="I21" s="116">
        <f>【調達AX】合計!I29</f>
        <v>0</v>
      </c>
      <c r="J21" s="116">
        <f>【調達AX】合計!J29</f>
        <v>0</v>
      </c>
      <c r="K21" s="116">
        <f>【調達AX】合計!K29</f>
        <v>0</v>
      </c>
      <c r="L21" s="116">
        <f>【調達AX】合計!L29</f>
        <v>0</v>
      </c>
      <c r="M21" s="116">
        <f>【調達AX】合計!M29</f>
        <v>0</v>
      </c>
      <c r="N21" s="116">
        <f>【調達AX】合計!N29</f>
        <v>0</v>
      </c>
      <c r="O21" s="116">
        <f>【調達AX】合計!O29</f>
        <v>0</v>
      </c>
      <c r="P21" s="116">
        <f>【調達AX】合計!P29</f>
        <v>0</v>
      </c>
      <c r="Q21" s="115" t="s">
        <v>23</v>
      </c>
    </row>
    <row r="22" spans="1:17" ht="30.6" customHeight="1" x14ac:dyDescent="0.3">
      <c r="A22" s="284" t="s">
        <v>132</v>
      </c>
      <c r="B22" s="280"/>
      <c r="C22" s="280"/>
      <c r="D22" s="280"/>
      <c r="E22" s="288" t="e">
        <f>【調達AX】合計!E30</f>
        <v>#N/A</v>
      </c>
      <c r="F22" s="289"/>
      <c r="G22" s="289"/>
      <c r="H22" s="289"/>
      <c r="I22" s="289"/>
      <c r="J22" s="289"/>
      <c r="K22" s="289"/>
      <c r="L22" s="289"/>
      <c r="M22" s="289"/>
      <c r="N22" s="289"/>
      <c r="O22" s="289"/>
      <c r="P22" s="290"/>
      <c r="Q22" s="115" t="s">
        <v>23</v>
      </c>
    </row>
    <row r="23" spans="1:17" ht="24" customHeight="1" x14ac:dyDescent="0.3">
      <c r="A23" s="291" t="s">
        <v>133</v>
      </c>
      <c r="B23" s="292"/>
      <c r="C23" s="292"/>
      <c r="D23" s="292"/>
      <c r="E23" s="24" t="s">
        <v>11</v>
      </c>
      <c r="F23" s="24" t="s">
        <v>12</v>
      </c>
      <c r="G23" s="24" t="s">
        <v>13</v>
      </c>
      <c r="H23" s="24" t="s">
        <v>14</v>
      </c>
      <c r="I23" s="24" t="s">
        <v>15</v>
      </c>
      <c r="J23" s="24" t="s">
        <v>16</v>
      </c>
      <c r="K23" s="24" t="s">
        <v>17</v>
      </c>
      <c r="L23" s="24" t="s">
        <v>18</v>
      </c>
      <c r="M23" s="24" t="s">
        <v>19</v>
      </c>
      <c r="N23" s="24" t="s">
        <v>20</v>
      </c>
      <c r="O23" s="24" t="s">
        <v>21</v>
      </c>
      <c r="P23" s="24" t="s">
        <v>22</v>
      </c>
      <c r="Q23" s="5"/>
    </row>
    <row r="24" spans="1:17" ht="24" customHeight="1" x14ac:dyDescent="0.3">
      <c r="A24" s="292"/>
      <c r="B24" s="292"/>
      <c r="C24" s="292"/>
      <c r="D24" s="292"/>
      <c r="E24" s="117">
        <f>【調達AX】合計!E34+ROUND(【調達AX】合計!E24,0)</f>
        <v>0</v>
      </c>
      <c r="F24" s="117">
        <f>【調達AX】合計!F34+ROUND(【調達AX】合計!F24,0)</f>
        <v>0</v>
      </c>
      <c r="G24" s="117">
        <f>【調達AX】合計!G34+ROUND(【調達AX】合計!G24,0)</f>
        <v>0</v>
      </c>
      <c r="H24" s="117">
        <f>【調達AX】合計!H34+ROUND(【調達AX】合計!H24,0)</f>
        <v>0</v>
      </c>
      <c r="I24" s="117">
        <f>【調達AX】合計!I34+ROUND(【調達AX】合計!I24,0)</f>
        <v>0</v>
      </c>
      <c r="J24" s="117">
        <f>【調達AX】合計!J34+ROUND(【調達AX】合計!J24,0)</f>
        <v>0</v>
      </c>
      <c r="K24" s="117">
        <f>【調達AX】合計!K34+ROUND(【調達AX】合計!K24,0)</f>
        <v>0</v>
      </c>
      <c r="L24" s="117">
        <f>【調達AX】合計!L34+ROUND(【調達AX】合計!L24,0)</f>
        <v>0</v>
      </c>
      <c r="M24" s="117">
        <f>【調達AX】合計!M34+ROUND(【調達AX】合計!M24,0)</f>
        <v>0</v>
      </c>
      <c r="N24" s="117">
        <f>【調達AX】合計!N34+ROUND(【調達AX】合計!N24,0)</f>
        <v>0</v>
      </c>
      <c r="O24" s="117">
        <f>【調達AX】合計!O34+ROUND(【調達AX】合計!O24,0)</f>
        <v>0</v>
      </c>
      <c r="P24" s="117">
        <f>【調達AX】合計!P34+ROUND(【調達AX】合計!P24,0)</f>
        <v>0</v>
      </c>
      <c r="Q24" s="23" t="s">
        <v>23</v>
      </c>
    </row>
    <row r="25" spans="1:17" ht="24" customHeight="1" x14ac:dyDescent="0.3">
      <c r="A25" s="284" t="s">
        <v>81</v>
      </c>
      <c r="B25" s="280"/>
      <c r="C25" s="280"/>
      <c r="D25" s="280"/>
      <c r="E25" s="115" t="s">
        <v>11</v>
      </c>
      <c r="F25" s="115" t="s">
        <v>12</v>
      </c>
      <c r="G25" s="115" t="s">
        <v>13</v>
      </c>
      <c r="H25" s="115" t="s">
        <v>14</v>
      </c>
      <c r="I25" s="115" t="s">
        <v>15</v>
      </c>
      <c r="J25" s="115" t="s">
        <v>16</v>
      </c>
      <c r="K25" s="115" t="s">
        <v>17</v>
      </c>
      <c r="L25" s="115" t="s">
        <v>18</v>
      </c>
      <c r="M25" s="115" t="s">
        <v>19</v>
      </c>
      <c r="N25" s="115" t="s">
        <v>20</v>
      </c>
      <c r="O25" s="115" t="s">
        <v>21</v>
      </c>
      <c r="P25" s="115" t="s">
        <v>22</v>
      </c>
      <c r="Q25" s="114"/>
    </row>
    <row r="26" spans="1:17" ht="24" customHeight="1" x14ac:dyDescent="0.3">
      <c r="A26" s="280"/>
      <c r="B26" s="280"/>
      <c r="C26" s="280"/>
      <c r="D26" s="280"/>
      <c r="E26" s="116">
        <f>【調達AX】合計!E34</f>
        <v>0</v>
      </c>
      <c r="F26" s="116">
        <f>【調達AX】合計!F34</f>
        <v>0</v>
      </c>
      <c r="G26" s="116">
        <f>【調達AX】合計!G34</f>
        <v>0</v>
      </c>
      <c r="H26" s="116">
        <f>【調達AX】合計!H34</f>
        <v>0</v>
      </c>
      <c r="I26" s="116">
        <f>【調達AX】合計!I34</f>
        <v>0</v>
      </c>
      <c r="J26" s="116">
        <f>【調達AX】合計!J34</f>
        <v>0</v>
      </c>
      <c r="K26" s="116">
        <f>【調達AX】合計!K34</f>
        <v>0</v>
      </c>
      <c r="L26" s="116">
        <f>【調達AX】合計!L34</f>
        <v>0</v>
      </c>
      <c r="M26" s="116">
        <f>【調達AX】合計!M34</f>
        <v>0</v>
      </c>
      <c r="N26" s="116">
        <f>【調達AX】合計!N34</f>
        <v>0</v>
      </c>
      <c r="O26" s="116">
        <f>【調達AX】合計!O34</f>
        <v>0</v>
      </c>
      <c r="P26" s="116">
        <f>【調達AX】合計!P34</f>
        <v>0</v>
      </c>
      <c r="Q26" s="115" t="s">
        <v>23</v>
      </c>
    </row>
    <row r="27" spans="1:17" ht="24" customHeight="1" x14ac:dyDescent="0.3">
      <c r="A27" s="280" t="s">
        <v>10</v>
      </c>
      <c r="B27" s="280"/>
      <c r="C27" s="280"/>
      <c r="D27" s="280"/>
      <c r="E27" s="285">
        <f>【調達AX】合計!E35</f>
        <v>0</v>
      </c>
      <c r="F27" s="286"/>
      <c r="G27" s="286"/>
      <c r="H27" s="286"/>
      <c r="I27" s="286"/>
      <c r="J27" s="286"/>
      <c r="K27" s="286"/>
      <c r="L27" s="286"/>
      <c r="M27" s="286"/>
      <c r="N27" s="286"/>
      <c r="O27" s="286"/>
      <c r="P27" s="287"/>
      <c r="Q27" s="115" t="s">
        <v>23</v>
      </c>
    </row>
    <row r="28" spans="1:17" x14ac:dyDescent="0.3">
      <c r="A28" s="1" t="s">
        <v>25</v>
      </c>
    </row>
    <row r="29" spans="1:17" x14ac:dyDescent="0.3">
      <c r="A29" s="1" t="s">
        <v>119</v>
      </c>
    </row>
    <row r="30" spans="1:17" x14ac:dyDescent="0.3">
      <c r="B30" s="1" t="s">
        <v>121</v>
      </c>
    </row>
    <row r="31" spans="1:17" x14ac:dyDescent="0.3">
      <c r="B31" s="1" t="s">
        <v>59</v>
      </c>
    </row>
    <row r="32" spans="1:17" x14ac:dyDescent="0.3">
      <c r="B32" s="34" t="s">
        <v>58</v>
      </c>
    </row>
    <row r="33" spans="1:2" x14ac:dyDescent="0.3">
      <c r="B33" s="1" t="s">
        <v>56</v>
      </c>
    </row>
    <row r="34" spans="1:2" x14ac:dyDescent="0.3">
      <c r="B34" s="34" t="s">
        <v>101</v>
      </c>
    </row>
    <row r="35" spans="1:2" x14ac:dyDescent="0.3">
      <c r="B35" s="1" t="s">
        <v>54</v>
      </c>
    </row>
    <row r="37" spans="1:2" x14ac:dyDescent="0.3">
      <c r="A37" s="1" t="s">
        <v>120</v>
      </c>
    </row>
    <row r="38" spans="1:2" x14ac:dyDescent="0.3">
      <c r="B38" s="1" t="s">
        <v>100</v>
      </c>
    </row>
    <row r="39" spans="1:2" x14ac:dyDescent="0.3">
      <c r="B39" s="1" t="s">
        <v>98</v>
      </c>
    </row>
    <row r="40" spans="1:2" x14ac:dyDescent="0.3">
      <c r="B40" s="1" t="s">
        <v>99</v>
      </c>
    </row>
  </sheetData>
  <dataConsolidate/>
  <mergeCells count="27">
    <mergeCell ref="A27:D27"/>
    <mergeCell ref="E27:P27"/>
    <mergeCell ref="E16:P16"/>
    <mergeCell ref="A19:D19"/>
    <mergeCell ref="E19:P19"/>
    <mergeCell ref="A20:D21"/>
    <mergeCell ref="A22:D22"/>
    <mergeCell ref="E22:P22"/>
    <mergeCell ref="A23:D24"/>
    <mergeCell ref="A16:D16"/>
    <mergeCell ref="A25:D26"/>
    <mergeCell ref="E13:P13"/>
    <mergeCell ref="A17:D17"/>
    <mergeCell ref="E17:P17"/>
    <mergeCell ref="A18:D18"/>
    <mergeCell ref="E18:P18"/>
    <mergeCell ref="A13:D13"/>
    <mergeCell ref="A14:D14"/>
    <mergeCell ref="E14:P14"/>
    <mergeCell ref="A15:D15"/>
    <mergeCell ref="E15:P15"/>
    <mergeCell ref="A2:B2"/>
    <mergeCell ref="A4:Q4"/>
    <mergeCell ref="A6:Q6"/>
    <mergeCell ref="A12:D12"/>
    <mergeCell ref="E12:P12"/>
    <mergeCell ref="M11:Q11"/>
  </mergeCells>
  <phoneticPr fontId="3"/>
  <conditionalFormatting sqref="E27:P27">
    <cfRule type="cellIs" dxfId="14" priority="1" operator="lessThan">
      <formula>1000</formula>
    </cfRule>
    <cfRule type="cellIs" dxfId="13" priority="4" operator="greaterThan">
      <formula>$E$22</formula>
    </cfRule>
  </conditionalFormatting>
  <conditionalFormatting sqref="E22:P22">
    <cfRule type="cellIs" dxfId="12" priority="3" operator="lessThan">
      <formula>1000</formula>
    </cfRule>
  </conditionalFormatting>
  <pageMargins left="0.11811023622047245" right="0.11811023622047245" top="0.35433070866141736" bottom="0.35433070866141736" header="0.31496062992125984" footer="0.31496062992125984"/>
  <pageSetup paperSize="9" scale="9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160020</xdr:colOff>
                    <xdr:row>7</xdr:row>
                    <xdr:rowOff>152400</xdr:rowOff>
                  </from>
                  <to>
                    <xdr:col>1</xdr:col>
                    <xdr:colOff>99060</xdr:colOff>
                    <xdr:row>9</xdr:row>
                    <xdr:rowOff>60960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rgb="FFFFCCFF"/>
    <pageSetUpPr fitToPage="1"/>
  </sheetPr>
  <dimension ref="A1:Z43"/>
  <sheetViews>
    <sheetView workbookViewId="0">
      <selection activeCell="E15" sqref="E15:P15"/>
    </sheetView>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36" t="s">
        <v>66</v>
      </c>
      <c r="B1" s="36"/>
      <c r="C1" s="36"/>
      <c r="D1" s="36"/>
      <c r="E1" s="36"/>
      <c r="F1" s="37" t="s">
        <v>68</v>
      </c>
      <c r="G1" s="37"/>
      <c r="H1" s="37"/>
      <c r="I1" s="38" t="s">
        <v>67</v>
      </c>
    </row>
    <row r="2" spans="1:17" ht="16.2" x14ac:dyDescent="0.3">
      <c r="A2" s="273" t="s">
        <v>0</v>
      </c>
      <c r="B2" s="274"/>
      <c r="C2" s="7"/>
      <c r="D2" s="7"/>
      <c r="E2" s="7"/>
      <c r="F2" s="7"/>
      <c r="G2" s="7"/>
      <c r="H2" s="7"/>
      <c r="I2" s="7"/>
      <c r="J2" s="7"/>
      <c r="K2" s="7"/>
      <c r="L2" s="7"/>
      <c r="M2" s="7"/>
      <c r="N2" s="7"/>
      <c r="O2" s="7"/>
      <c r="P2" s="7"/>
      <c r="Q2" s="7"/>
    </row>
    <row r="3" spans="1:17" ht="16.2" x14ac:dyDescent="0.3">
      <c r="A3" s="26"/>
      <c r="B3" s="26"/>
      <c r="C3" s="7"/>
      <c r="D3" s="7"/>
      <c r="E3" s="7"/>
      <c r="F3" s="7"/>
      <c r="G3" s="7"/>
      <c r="H3" s="7"/>
      <c r="I3" s="7"/>
      <c r="J3" s="7"/>
      <c r="K3" s="7"/>
      <c r="L3" s="7"/>
      <c r="M3" s="7"/>
      <c r="N3" s="7"/>
      <c r="O3" s="7"/>
      <c r="P3" s="7"/>
      <c r="Q3" s="7"/>
    </row>
    <row r="4" spans="1:17" ht="16.2" x14ac:dyDescent="0.3">
      <c r="A4" s="275" t="s">
        <v>118</v>
      </c>
      <c r="B4" s="275"/>
      <c r="C4" s="275"/>
      <c r="D4" s="275"/>
      <c r="E4" s="275"/>
      <c r="F4" s="275"/>
      <c r="G4" s="275"/>
      <c r="H4" s="275"/>
      <c r="I4" s="275"/>
      <c r="J4" s="275"/>
      <c r="K4" s="275"/>
      <c r="L4" s="275"/>
      <c r="M4" s="275"/>
      <c r="N4" s="275"/>
      <c r="O4" s="275"/>
      <c r="P4" s="275"/>
      <c r="Q4" s="275"/>
    </row>
    <row r="5" spans="1:17" ht="16.2" x14ac:dyDescent="0.3">
      <c r="A5" s="7"/>
      <c r="B5" s="7"/>
      <c r="C5" s="7"/>
      <c r="D5" s="7"/>
      <c r="E5" s="7"/>
      <c r="F5" s="7"/>
      <c r="G5" s="7"/>
      <c r="H5" s="7"/>
      <c r="I5" s="7"/>
      <c r="J5" s="7"/>
      <c r="K5" s="7"/>
      <c r="L5" s="7"/>
      <c r="M5" s="7"/>
      <c r="N5" s="7"/>
      <c r="O5" s="7"/>
      <c r="P5" s="7"/>
      <c r="Q5" s="7"/>
    </row>
    <row r="6" spans="1:17" ht="16.2" x14ac:dyDescent="0.3">
      <c r="A6" s="275" t="s">
        <v>52</v>
      </c>
      <c r="B6" s="275"/>
      <c r="C6" s="275"/>
      <c r="D6" s="275"/>
      <c r="E6" s="275"/>
      <c r="F6" s="275"/>
      <c r="G6" s="275"/>
      <c r="H6" s="275"/>
      <c r="I6" s="275"/>
      <c r="J6" s="275"/>
      <c r="K6" s="275"/>
      <c r="L6" s="275"/>
      <c r="M6" s="275"/>
      <c r="N6" s="275"/>
      <c r="O6" s="275"/>
      <c r="P6" s="275"/>
      <c r="Q6" s="275"/>
    </row>
    <row r="7" spans="1:17" ht="16.2" x14ac:dyDescent="0.3">
      <c r="C7" s="7"/>
      <c r="D7" s="7"/>
      <c r="E7" s="7"/>
      <c r="F7" s="7"/>
      <c r="G7" s="7"/>
      <c r="H7" s="7"/>
      <c r="I7" s="7"/>
      <c r="J7" s="7"/>
      <c r="K7" s="7"/>
      <c r="L7" s="7"/>
      <c r="M7" s="7"/>
      <c r="N7" s="7"/>
      <c r="O7" s="7"/>
      <c r="P7" s="7"/>
      <c r="Q7" s="7"/>
    </row>
    <row r="8" spans="1:17" ht="16.2" x14ac:dyDescent="0.3">
      <c r="A8" s="27"/>
      <c r="B8" s="27"/>
      <c r="C8" s="27"/>
      <c r="D8" s="27"/>
      <c r="E8" s="27"/>
      <c r="F8" s="27"/>
      <c r="G8" s="27"/>
      <c r="H8" s="27"/>
      <c r="I8" s="27"/>
      <c r="J8" s="27"/>
      <c r="K8" s="27"/>
      <c r="L8" s="27"/>
      <c r="M8" s="320" t="str">
        <f>合計!M11</f>
        <v>&lt;会社名&gt;</v>
      </c>
      <c r="N8" s="320"/>
      <c r="O8" s="320"/>
      <c r="P8" s="320"/>
      <c r="Q8" s="320"/>
    </row>
    <row r="9" spans="1:17" ht="24" customHeight="1" x14ac:dyDescent="0.3">
      <c r="A9" s="171" t="s">
        <v>1</v>
      </c>
      <c r="B9" s="171"/>
      <c r="C9" s="171"/>
      <c r="D9" s="171"/>
      <c r="E9" s="175" t="s">
        <v>24</v>
      </c>
      <c r="F9" s="190"/>
      <c r="G9" s="190"/>
      <c r="H9" s="190"/>
      <c r="I9" s="190"/>
      <c r="J9" s="190"/>
      <c r="K9" s="190"/>
      <c r="L9" s="190"/>
      <c r="M9" s="190"/>
      <c r="N9" s="190"/>
      <c r="O9" s="190"/>
      <c r="P9" s="276"/>
      <c r="Q9" s="6" t="s">
        <v>2</v>
      </c>
    </row>
    <row r="10" spans="1:17" ht="24" customHeight="1" x14ac:dyDescent="0.3">
      <c r="A10" s="171" t="s">
        <v>3</v>
      </c>
      <c r="B10" s="171"/>
      <c r="C10" s="171"/>
      <c r="D10" s="171"/>
      <c r="E10" s="299">
        <f>合計!E13</f>
        <v>0</v>
      </c>
      <c r="F10" s="300"/>
      <c r="G10" s="300"/>
      <c r="H10" s="300"/>
      <c r="I10" s="300"/>
      <c r="J10" s="300"/>
      <c r="K10" s="300"/>
      <c r="L10" s="300"/>
      <c r="M10" s="300"/>
      <c r="N10" s="300"/>
      <c r="O10" s="300"/>
      <c r="P10" s="301"/>
      <c r="Q10" s="5"/>
    </row>
    <row r="11" spans="1:17" ht="30" customHeight="1" x14ac:dyDescent="0.3">
      <c r="A11" s="179" t="s">
        <v>4</v>
      </c>
      <c r="B11" s="179"/>
      <c r="C11" s="179"/>
      <c r="D11" s="179"/>
      <c r="E11" s="302">
        <f>合計!E14</f>
        <v>0</v>
      </c>
      <c r="F11" s="303"/>
      <c r="G11" s="303"/>
      <c r="H11" s="303"/>
      <c r="I11" s="303"/>
      <c r="J11" s="303"/>
      <c r="K11" s="303"/>
      <c r="L11" s="303"/>
      <c r="M11" s="303"/>
      <c r="N11" s="303"/>
      <c r="O11" s="303"/>
      <c r="P11" s="304"/>
      <c r="Q11" s="5"/>
    </row>
    <row r="12" spans="1:17" ht="24" customHeight="1" x14ac:dyDescent="0.3">
      <c r="A12" s="171" t="s">
        <v>5</v>
      </c>
      <c r="B12" s="171"/>
      <c r="C12" s="171"/>
      <c r="D12" s="171"/>
      <c r="E12" s="305" t="str">
        <f>'【調達AX】入力(太陽光)'!$E$12</f>
        <v>太陽光</v>
      </c>
      <c r="F12" s="306"/>
      <c r="G12" s="306"/>
      <c r="H12" s="306"/>
      <c r="I12" s="306"/>
      <c r="J12" s="306"/>
      <c r="K12" s="306"/>
      <c r="L12" s="306"/>
      <c r="M12" s="306"/>
      <c r="N12" s="306"/>
      <c r="O12" s="306"/>
      <c r="P12" s="307"/>
      <c r="Q12" s="5"/>
    </row>
    <row r="13" spans="1:17" ht="24" customHeight="1" x14ac:dyDescent="0.3">
      <c r="A13" s="171" t="s">
        <v>6</v>
      </c>
      <c r="B13" s="171"/>
      <c r="C13" s="171"/>
      <c r="D13" s="171"/>
      <c r="E13" s="308">
        <f>合計!E16</f>
        <v>0</v>
      </c>
      <c r="F13" s="309"/>
      <c r="G13" s="309"/>
      <c r="H13" s="309"/>
      <c r="I13" s="309"/>
      <c r="J13" s="309"/>
      <c r="K13" s="309"/>
      <c r="L13" s="309"/>
      <c r="M13" s="309"/>
      <c r="N13" s="309"/>
      <c r="O13" s="309"/>
      <c r="P13" s="310"/>
      <c r="Q13" s="5"/>
    </row>
    <row r="14" spans="1:17" ht="24" customHeight="1" x14ac:dyDescent="0.3">
      <c r="A14" s="171" t="s">
        <v>7</v>
      </c>
      <c r="B14" s="171"/>
      <c r="C14" s="171"/>
      <c r="D14" s="171"/>
      <c r="E14" s="311">
        <f>ROUND('【調達AX】入力(太陽光)'!E14,0)</f>
        <v>0</v>
      </c>
      <c r="F14" s="312"/>
      <c r="G14" s="312"/>
      <c r="H14" s="312"/>
      <c r="I14" s="312"/>
      <c r="J14" s="312"/>
      <c r="K14" s="312"/>
      <c r="L14" s="312"/>
      <c r="M14" s="312"/>
      <c r="N14" s="312"/>
      <c r="O14" s="312"/>
      <c r="P14" s="313"/>
      <c r="Q14" s="3" t="s">
        <v>23</v>
      </c>
    </row>
    <row r="15" spans="1:17" ht="49.95" customHeight="1" x14ac:dyDescent="0.3">
      <c r="A15" s="314" t="s">
        <v>152</v>
      </c>
      <c r="B15" s="315"/>
      <c r="C15" s="315"/>
      <c r="D15" s="316"/>
      <c r="E15" s="317">
        <f>ROUND('【調達AX】入力(太陽光)'!E26,0)</f>
        <v>0</v>
      </c>
      <c r="F15" s="318"/>
      <c r="G15" s="318"/>
      <c r="H15" s="318"/>
      <c r="I15" s="318"/>
      <c r="J15" s="318"/>
      <c r="K15" s="318"/>
      <c r="L15" s="318"/>
      <c r="M15" s="318"/>
      <c r="N15" s="318"/>
      <c r="O15" s="318"/>
      <c r="P15" s="319"/>
      <c r="Q15" s="78" t="s">
        <v>23</v>
      </c>
    </row>
    <row r="16" spans="1:17" ht="24" customHeight="1" x14ac:dyDescent="0.3">
      <c r="A16" s="171" t="s">
        <v>79</v>
      </c>
      <c r="B16" s="171"/>
      <c r="C16" s="171"/>
      <c r="D16" s="171"/>
      <c r="E16" s="228" t="e">
        <f>'計算用(太陽光)'!B83</f>
        <v>#N/A</v>
      </c>
      <c r="F16" s="229"/>
      <c r="G16" s="229"/>
      <c r="H16" s="229"/>
      <c r="I16" s="229"/>
      <c r="J16" s="229"/>
      <c r="K16" s="229"/>
      <c r="L16" s="229"/>
      <c r="M16" s="229"/>
      <c r="N16" s="229"/>
      <c r="O16" s="229"/>
      <c r="P16" s="230"/>
      <c r="Q16" s="4" t="s">
        <v>80</v>
      </c>
    </row>
    <row r="17" spans="1:26" ht="24" customHeight="1" x14ac:dyDescent="0.3">
      <c r="A17" s="171" t="s">
        <v>78</v>
      </c>
      <c r="B17" s="171"/>
      <c r="C17" s="171"/>
      <c r="D17" s="171"/>
      <c r="E17" s="6" t="s">
        <v>11</v>
      </c>
      <c r="F17" s="6" t="s">
        <v>12</v>
      </c>
      <c r="G17" s="6" t="s">
        <v>13</v>
      </c>
      <c r="H17" s="6" t="s">
        <v>14</v>
      </c>
      <c r="I17" s="6" t="s">
        <v>15</v>
      </c>
      <c r="J17" s="6" t="s">
        <v>16</v>
      </c>
      <c r="K17" s="6" t="s">
        <v>17</v>
      </c>
      <c r="L17" s="6" t="s">
        <v>18</v>
      </c>
      <c r="M17" s="6" t="s">
        <v>19</v>
      </c>
      <c r="N17" s="6" t="s">
        <v>20</v>
      </c>
      <c r="O17" s="6" t="s">
        <v>21</v>
      </c>
      <c r="P17" s="6" t="s">
        <v>22</v>
      </c>
      <c r="Q17" s="5"/>
    </row>
    <row r="18" spans="1:26" ht="24" customHeight="1" x14ac:dyDescent="0.3">
      <c r="A18" s="171"/>
      <c r="B18" s="171"/>
      <c r="C18" s="171"/>
      <c r="D18" s="171"/>
      <c r="E18" s="42" t="e">
        <f>'計算用(太陽光)'!N20</f>
        <v>#N/A</v>
      </c>
      <c r="F18" s="42" t="e">
        <f>'計算用(太陽光)'!N21</f>
        <v>#N/A</v>
      </c>
      <c r="G18" s="42" t="e">
        <f>'計算用(太陽光)'!N22</f>
        <v>#N/A</v>
      </c>
      <c r="H18" s="42" t="e">
        <f>'計算用(太陽光)'!N23</f>
        <v>#N/A</v>
      </c>
      <c r="I18" s="42" t="e">
        <f>'計算用(太陽光)'!N24</f>
        <v>#N/A</v>
      </c>
      <c r="J18" s="42" t="e">
        <f>'計算用(太陽光)'!N25</f>
        <v>#N/A</v>
      </c>
      <c r="K18" s="42" t="e">
        <f>'計算用(太陽光)'!N26</f>
        <v>#N/A</v>
      </c>
      <c r="L18" s="42" t="e">
        <f>'計算用(太陽光)'!N27</f>
        <v>#N/A</v>
      </c>
      <c r="M18" s="42" t="e">
        <f>'計算用(太陽光)'!N28</f>
        <v>#N/A</v>
      </c>
      <c r="N18" s="42" t="e">
        <f>'計算用(太陽光)'!N29</f>
        <v>#N/A</v>
      </c>
      <c r="O18" s="42" t="e">
        <f>'計算用(太陽光)'!N30</f>
        <v>#N/A</v>
      </c>
      <c r="P18" s="42" t="e">
        <f>'計算用(太陽光)'!N31</f>
        <v>#N/A</v>
      </c>
      <c r="Q18" s="3" t="s">
        <v>80</v>
      </c>
    </row>
    <row r="19" spans="1:26" ht="24" customHeight="1" x14ac:dyDescent="0.3">
      <c r="A19" s="171" t="s">
        <v>8</v>
      </c>
      <c r="B19" s="171"/>
      <c r="C19" s="171"/>
      <c r="D19" s="171"/>
      <c r="E19" s="41" t="s">
        <v>11</v>
      </c>
      <c r="F19" s="41" t="s">
        <v>12</v>
      </c>
      <c r="G19" s="41" t="s">
        <v>13</v>
      </c>
      <c r="H19" s="41" t="s">
        <v>14</v>
      </c>
      <c r="I19" s="41" t="s">
        <v>15</v>
      </c>
      <c r="J19" s="41" t="s">
        <v>16</v>
      </c>
      <c r="K19" s="41" t="s">
        <v>17</v>
      </c>
      <c r="L19" s="41" t="s">
        <v>18</v>
      </c>
      <c r="M19" s="41" t="s">
        <v>19</v>
      </c>
      <c r="N19" s="41" t="s">
        <v>20</v>
      </c>
      <c r="O19" s="41" t="s">
        <v>21</v>
      </c>
      <c r="P19" s="41" t="s">
        <v>22</v>
      </c>
      <c r="Q19" s="5"/>
    </row>
    <row r="20" spans="1:26" ht="24" customHeight="1" x14ac:dyDescent="0.3">
      <c r="A20" s="171"/>
      <c r="B20" s="171"/>
      <c r="C20" s="171"/>
      <c r="D20" s="171"/>
      <c r="E20" s="80">
        <f>'計算用(太陽光)'!N34</f>
        <v>0</v>
      </c>
      <c r="F20" s="80">
        <f>'計算用(太陽光)'!N35</f>
        <v>0</v>
      </c>
      <c r="G20" s="80">
        <f>'計算用(太陽光)'!N36</f>
        <v>0</v>
      </c>
      <c r="H20" s="80">
        <f>'計算用(太陽光)'!N37</f>
        <v>0</v>
      </c>
      <c r="I20" s="80">
        <f>'計算用(太陽光)'!N38</f>
        <v>0</v>
      </c>
      <c r="J20" s="80">
        <f>'計算用(太陽光)'!N39</f>
        <v>0</v>
      </c>
      <c r="K20" s="80">
        <f>'計算用(太陽光)'!N40</f>
        <v>0</v>
      </c>
      <c r="L20" s="80">
        <f>'計算用(太陽光)'!N41</f>
        <v>0</v>
      </c>
      <c r="M20" s="80">
        <f>'計算用(太陽光)'!N42</f>
        <v>0</v>
      </c>
      <c r="N20" s="80">
        <f>'計算用(太陽光)'!N43</f>
        <v>0</v>
      </c>
      <c r="O20" s="80">
        <f>'計算用(太陽光)'!N44</f>
        <v>0</v>
      </c>
      <c r="P20" s="80">
        <f>'計算用(太陽光)'!N45</f>
        <v>0</v>
      </c>
      <c r="Q20" s="23" t="s">
        <v>23</v>
      </c>
    </row>
    <row r="21" spans="1:26" ht="24" customHeight="1" x14ac:dyDescent="0.3">
      <c r="A21" s="171" t="s">
        <v>9</v>
      </c>
      <c r="B21" s="171"/>
      <c r="C21" s="171"/>
      <c r="D21" s="171"/>
      <c r="E21" s="293" t="e">
        <f>ROUND('計算用(太陽光)'!B81,0)</f>
        <v>#N/A</v>
      </c>
      <c r="F21" s="294"/>
      <c r="G21" s="294"/>
      <c r="H21" s="294"/>
      <c r="I21" s="294"/>
      <c r="J21" s="294"/>
      <c r="K21" s="294"/>
      <c r="L21" s="294"/>
      <c r="M21" s="294"/>
      <c r="N21" s="294"/>
      <c r="O21" s="294"/>
      <c r="P21" s="295"/>
      <c r="Q21" s="3" t="s">
        <v>23</v>
      </c>
    </row>
    <row r="22" spans="1:26" ht="24" customHeight="1" x14ac:dyDescent="0.3">
      <c r="A22" s="291" t="s">
        <v>122</v>
      </c>
      <c r="B22" s="292"/>
      <c r="C22" s="292"/>
      <c r="D22" s="292"/>
      <c r="E22" s="6" t="s">
        <v>11</v>
      </c>
      <c r="F22" s="6" t="s">
        <v>12</v>
      </c>
      <c r="G22" s="6" t="s">
        <v>13</v>
      </c>
      <c r="H22" s="6" t="s">
        <v>14</v>
      </c>
      <c r="I22" s="6" t="s">
        <v>15</v>
      </c>
      <c r="J22" s="6" t="s">
        <v>16</v>
      </c>
      <c r="K22" s="6" t="s">
        <v>17</v>
      </c>
      <c r="L22" s="6" t="s">
        <v>18</v>
      </c>
      <c r="M22" s="6" t="s">
        <v>19</v>
      </c>
      <c r="N22" s="6" t="s">
        <v>20</v>
      </c>
      <c r="O22" s="6" t="s">
        <v>21</v>
      </c>
      <c r="P22" s="6" t="s">
        <v>22</v>
      </c>
      <c r="Q22" s="5"/>
    </row>
    <row r="23" spans="1:26" ht="24" customHeight="1" x14ac:dyDescent="0.3">
      <c r="A23" s="292"/>
      <c r="B23" s="292"/>
      <c r="C23" s="292"/>
      <c r="D23" s="292"/>
      <c r="E23" s="81">
        <f>ROUND('【調達AX】入力(太陽光)'!E34,0)</f>
        <v>0</v>
      </c>
      <c r="F23" s="81">
        <f>ROUND('【調達AX】入力(太陽光)'!F34,0)</f>
        <v>0</v>
      </c>
      <c r="G23" s="81">
        <f>ROUND('【調達AX】入力(太陽光)'!G34,0)</f>
        <v>0</v>
      </c>
      <c r="H23" s="81">
        <f>ROUND('【調達AX】入力(太陽光)'!H34,0)</f>
        <v>0</v>
      </c>
      <c r="I23" s="81">
        <f>ROUND('【調達AX】入力(太陽光)'!I34,0)</f>
        <v>0</v>
      </c>
      <c r="J23" s="81">
        <f>ROUND('【調達AX】入力(太陽光)'!J34,0)</f>
        <v>0</v>
      </c>
      <c r="K23" s="81">
        <f>ROUND('【調達AX】入力(太陽光)'!K34,0)</f>
        <v>0</v>
      </c>
      <c r="L23" s="81">
        <f>ROUND('【調達AX】入力(太陽光)'!L34,0)</f>
        <v>0</v>
      </c>
      <c r="M23" s="81">
        <f>ROUND('【調達AX】入力(太陽光)'!M34,0)</f>
        <v>0</v>
      </c>
      <c r="N23" s="81">
        <f>ROUND('【調達AX】入力(太陽光)'!N34,0)</f>
        <v>0</v>
      </c>
      <c r="O23" s="81">
        <f>ROUND('【調達AX】入力(太陽光)'!O34,0)</f>
        <v>0</v>
      </c>
      <c r="P23" s="81">
        <f>ROUND('【調達AX】入力(太陽光)'!P34,0)</f>
        <v>0</v>
      </c>
      <c r="Q23" s="78" t="s">
        <v>23</v>
      </c>
    </row>
    <row r="24" spans="1:26" ht="24" customHeight="1" x14ac:dyDescent="0.3">
      <c r="A24" s="179" t="s">
        <v>81</v>
      </c>
      <c r="B24" s="171"/>
      <c r="C24" s="171"/>
      <c r="D24" s="171"/>
      <c r="E24" s="39" t="s">
        <v>11</v>
      </c>
      <c r="F24" s="39" t="s">
        <v>12</v>
      </c>
      <c r="G24" s="39" t="s">
        <v>13</v>
      </c>
      <c r="H24" s="39" t="s">
        <v>14</v>
      </c>
      <c r="I24" s="39" t="s">
        <v>15</v>
      </c>
      <c r="J24" s="39" t="s">
        <v>16</v>
      </c>
      <c r="K24" s="39" t="s">
        <v>17</v>
      </c>
      <c r="L24" s="39" t="s">
        <v>18</v>
      </c>
      <c r="M24" s="39" t="s">
        <v>19</v>
      </c>
      <c r="N24" s="39" t="s">
        <v>20</v>
      </c>
      <c r="O24" s="39" t="s">
        <v>21</v>
      </c>
      <c r="P24" s="39" t="s">
        <v>22</v>
      </c>
      <c r="Q24" s="5"/>
      <c r="Z24" s="40"/>
    </row>
    <row r="25" spans="1:26" ht="24" customHeight="1" x14ac:dyDescent="0.3">
      <c r="A25" s="171"/>
      <c r="B25" s="171"/>
      <c r="C25" s="171"/>
      <c r="D25" s="171"/>
      <c r="E25" s="81">
        <f>ROUND('計算用(太陽光)'!AD34,0)</f>
        <v>0</v>
      </c>
      <c r="F25" s="81">
        <f>ROUND('計算用(太陽光)'!AD35,0)</f>
        <v>0</v>
      </c>
      <c r="G25" s="81">
        <f>ROUND('計算用(太陽光)'!AD36,0)</f>
        <v>0</v>
      </c>
      <c r="H25" s="81">
        <f>ROUND('計算用(太陽光)'!AD37,0)</f>
        <v>0</v>
      </c>
      <c r="I25" s="81">
        <f>ROUND('計算用(太陽光)'!AD38,0)</f>
        <v>0</v>
      </c>
      <c r="J25" s="81">
        <f>ROUND('計算用(太陽光)'!AD39,0)</f>
        <v>0</v>
      </c>
      <c r="K25" s="81">
        <f>ROUND('計算用(太陽光)'!AD40,0)</f>
        <v>0</v>
      </c>
      <c r="L25" s="81">
        <f>ROUND('計算用(太陽光)'!AD41,0)</f>
        <v>0</v>
      </c>
      <c r="M25" s="81">
        <f>ROUND('計算用(太陽光)'!AD42,0)</f>
        <v>0</v>
      </c>
      <c r="N25" s="81">
        <f>ROUND('計算用(太陽光)'!AD43,0)</f>
        <v>0</v>
      </c>
      <c r="O25" s="81">
        <f>ROUND('計算用(太陽光)'!AD44,0)</f>
        <v>0</v>
      </c>
      <c r="P25" s="81">
        <f>ROUND('計算用(太陽光)'!AD45,0)</f>
        <v>0</v>
      </c>
      <c r="Q25" s="23" t="s">
        <v>23</v>
      </c>
      <c r="Z25" s="40"/>
    </row>
    <row r="26" spans="1:26" ht="24" customHeight="1" x14ac:dyDescent="0.3">
      <c r="A26" s="171" t="s">
        <v>10</v>
      </c>
      <c r="B26" s="171"/>
      <c r="C26" s="171"/>
      <c r="D26" s="171"/>
      <c r="E26" s="296">
        <f>ROUND('計算用(太陽光)'!R81,0)</f>
        <v>0</v>
      </c>
      <c r="F26" s="297"/>
      <c r="G26" s="297"/>
      <c r="H26" s="297"/>
      <c r="I26" s="297"/>
      <c r="J26" s="297"/>
      <c r="K26" s="297"/>
      <c r="L26" s="297"/>
      <c r="M26" s="297"/>
      <c r="N26" s="297"/>
      <c r="O26" s="297"/>
      <c r="P26" s="298"/>
      <c r="Q26" s="3" t="s">
        <v>23</v>
      </c>
    </row>
    <row r="27" spans="1:26" x14ac:dyDescent="0.3">
      <c r="A27" s="1" t="s">
        <v>25</v>
      </c>
    </row>
    <row r="28" spans="1:26" x14ac:dyDescent="0.3">
      <c r="A28" s="1" t="s">
        <v>119</v>
      </c>
    </row>
    <row r="29" spans="1:26" x14ac:dyDescent="0.3">
      <c r="B29" s="34" t="s">
        <v>71</v>
      </c>
    </row>
    <row r="30" spans="1:26" x14ac:dyDescent="0.3">
      <c r="B30" s="34" t="s">
        <v>60</v>
      </c>
    </row>
    <row r="31" spans="1:26" x14ac:dyDescent="0.3">
      <c r="B31" s="34" t="s">
        <v>61</v>
      </c>
    </row>
    <row r="32" spans="1:26" x14ac:dyDescent="0.3">
      <c r="B32" s="34" t="s">
        <v>69</v>
      </c>
    </row>
    <row r="33" spans="1:2" x14ac:dyDescent="0.3">
      <c r="B33" s="34" t="s">
        <v>62</v>
      </c>
    </row>
    <row r="34" spans="1:2" x14ac:dyDescent="0.3">
      <c r="B34" s="34" t="s">
        <v>63</v>
      </c>
    </row>
    <row r="35" spans="1:2" x14ac:dyDescent="0.3">
      <c r="B35" s="1" t="s">
        <v>123</v>
      </c>
    </row>
    <row r="36" spans="1:2" x14ac:dyDescent="0.3">
      <c r="B36" s="1" t="s">
        <v>96</v>
      </c>
    </row>
    <row r="37" spans="1:2" x14ac:dyDescent="0.3">
      <c r="B37" s="34" t="s">
        <v>74</v>
      </c>
    </row>
    <row r="38" spans="1:2" x14ac:dyDescent="0.3">
      <c r="B38" s="1" t="s">
        <v>55</v>
      </c>
    </row>
    <row r="40" spans="1:2" x14ac:dyDescent="0.3">
      <c r="A40" s="1" t="s">
        <v>120</v>
      </c>
    </row>
    <row r="41" spans="1:2" x14ac:dyDescent="0.3">
      <c r="B41" s="1" t="s">
        <v>97</v>
      </c>
    </row>
    <row r="42" spans="1:2" x14ac:dyDescent="0.3">
      <c r="B42" s="1" t="s">
        <v>98</v>
      </c>
    </row>
    <row r="43" spans="1:2" x14ac:dyDescent="0.3">
      <c r="B43" s="1" t="s">
        <v>99</v>
      </c>
    </row>
  </sheetData>
  <dataConsolidate/>
  <mergeCells count="28">
    <mergeCell ref="A6:Q6"/>
    <mergeCell ref="A4:Q4"/>
    <mergeCell ref="A2:B2"/>
    <mergeCell ref="E15:P15"/>
    <mergeCell ref="M8:Q8"/>
    <mergeCell ref="A21:D21"/>
    <mergeCell ref="A26:D26"/>
    <mergeCell ref="A9:D9"/>
    <mergeCell ref="A17:D18"/>
    <mergeCell ref="A22:D23"/>
    <mergeCell ref="A14:D14"/>
    <mergeCell ref="A10:D10"/>
    <mergeCell ref="A11:D11"/>
    <mergeCell ref="A12:D12"/>
    <mergeCell ref="A13:D13"/>
    <mergeCell ref="A16:D16"/>
    <mergeCell ref="A24:D25"/>
    <mergeCell ref="A19:D20"/>
    <mergeCell ref="A15:D15"/>
    <mergeCell ref="E21:P21"/>
    <mergeCell ref="E26:P26"/>
    <mergeCell ref="E9:P9"/>
    <mergeCell ref="E10:P10"/>
    <mergeCell ref="E11:P11"/>
    <mergeCell ref="E12:P12"/>
    <mergeCell ref="E13:P13"/>
    <mergeCell ref="E14:P14"/>
    <mergeCell ref="E16:P16"/>
  </mergeCells>
  <phoneticPr fontId="3"/>
  <conditionalFormatting sqref="E26:P26">
    <cfRule type="cellIs" dxfId="11" priority="7" operator="greaterThan">
      <formula>$E$21</formula>
    </cfRule>
  </conditionalFormatting>
  <conditionalFormatting sqref="E15:P15">
    <cfRule type="cellIs" dxfId="10" priority="5" operator="greaterThan">
      <formula>$E$14</formula>
    </cfRule>
  </conditionalFormatting>
  <conditionalFormatting sqref="E14:P14">
    <cfRule type="cellIs" dxfId="9" priority="4" operator="lessThan">
      <formula>1000</formula>
    </cfRule>
  </conditionalFormatting>
  <conditionalFormatting sqref="E23:P23">
    <cfRule type="cellIs" dxfId="8" priority="3" operator="greaterThan">
      <formula>#REF!</formula>
    </cfRule>
  </conditionalFormatting>
  <dataValidations count="1">
    <dataValidation type="whole" allowBlank="1" showInputMessage="1" showErrorMessage="1" error="期待容量以下の整数値で入力してください" sqref="E26:P26" xr:uid="{00000000-0002-0000-0500-000001000000}">
      <formula1>0</formula1>
      <formula2>E21</formula2>
    </dataValidation>
  </dataValidations>
  <pageMargins left="0.11811023622047245" right="0.11811023622047245" top="0.35433070866141736" bottom="0.35433070866141736" header="0.31496062992125984" footer="0.31496062992125984"/>
  <pageSetup paperSize="9" scale="6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FFCCFF"/>
    <pageSetUpPr fitToPage="1"/>
  </sheetPr>
  <dimension ref="A1:Q43"/>
  <sheetViews>
    <sheetView topLeftCell="A19" zoomScale="85" zoomScaleNormal="85" workbookViewId="0">
      <selection activeCell="E15" sqref="E15:P15"/>
    </sheetView>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36" t="s">
        <v>66</v>
      </c>
      <c r="B1" s="36"/>
      <c r="C1" s="36"/>
      <c r="D1" s="36"/>
      <c r="E1" s="36"/>
      <c r="F1" s="37" t="s">
        <v>68</v>
      </c>
      <c r="G1" s="37"/>
      <c r="H1" s="37"/>
      <c r="I1" s="38" t="s">
        <v>67</v>
      </c>
    </row>
    <row r="2" spans="1:17" ht="16.2" x14ac:dyDescent="0.3">
      <c r="A2" s="273" t="s">
        <v>0</v>
      </c>
      <c r="B2" s="274"/>
      <c r="C2" s="7"/>
      <c r="D2" s="7"/>
      <c r="E2" s="7"/>
      <c r="F2" s="7"/>
      <c r="G2" s="7"/>
      <c r="H2" s="7"/>
      <c r="I2" s="7"/>
      <c r="J2" s="7"/>
      <c r="K2" s="7"/>
      <c r="L2" s="7"/>
      <c r="M2" s="7"/>
      <c r="N2" s="7"/>
      <c r="O2" s="7"/>
      <c r="P2" s="7"/>
      <c r="Q2" s="7"/>
    </row>
    <row r="3" spans="1:17" ht="16.2" x14ac:dyDescent="0.3">
      <c r="A3" s="26"/>
      <c r="B3" s="26"/>
      <c r="C3" s="7"/>
      <c r="D3" s="7"/>
      <c r="E3" s="7"/>
      <c r="F3" s="7"/>
      <c r="G3" s="7"/>
      <c r="H3" s="7"/>
      <c r="I3" s="7"/>
      <c r="J3" s="7"/>
      <c r="K3" s="7"/>
      <c r="L3" s="7"/>
      <c r="M3" s="7"/>
      <c r="N3" s="7"/>
      <c r="O3" s="7"/>
      <c r="P3" s="7"/>
      <c r="Q3" s="7"/>
    </row>
    <row r="4" spans="1:17" ht="16.2" x14ac:dyDescent="0.3">
      <c r="A4" s="275" t="s">
        <v>118</v>
      </c>
      <c r="B4" s="275"/>
      <c r="C4" s="275"/>
      <c r="D4" s="275"/>
      <c r="E4" s="275"/>
      <c r="F4" s="275"/>
      <c r="G4" s="275"/>
      <c r="H4" s="275"/>
      <c r="I4" s="275"/>
      <c r="J4" s="275"/>
      <c r="K4" s="275"/>
      <c r="L4" s="275"/>
      <c r="M4" s="275"/>
      <c r="N4" s="275"/>
      <c r="O4" s="275"/>
      <c r="P4" s="275"/>
      <c r="Q4" s="275"/>
    </row>
    <row r="5" spans="1:17" ht="16.2" x14ac:dyDescent="0.3">
      <c r="A5" s="7"/>
      <c r="B5" s="7"/>
      <c r="C5" s="7"/>
      <c r="D5" s="7"/>
      <c r="E5" s="7"/>
      <c r="F5" s="7"/>
      <c r="G5" s="7"/>
      <c r="H5" s="7"/>
      <c r="I5" s="7"/>
      <c r="J5" s="7"/>
      <c r="K5" s="7"/>
      <c r="L5" s="7"/>
      <c r="M5" s="7"/>
      <c r="N5" s="7"/>
      <c r="O5" s="7"/>
      <c r="P5" s="7"/>
      <c r="Q5" s="7"/>
    </row>
    <row r="6" spans="1:17" ht="16.2" x14ac:dyDescent="0.3">
      <c r="A6" s="275" t="s">
        <v>52</v>
      </c>
      <c r="B6" s="275"/>
      <c r="C6" s="275"/>
      <c r="D6" s="275"/>
      <c r="E6" s="275"/>
      <c r="F6" s="275"/>
      <c r="G6" s="275"/>
      <c r="H6" s="275"/>
      <c r="I6" s="275"/>
      <c r="J6" s="275"/>
      <c r="K6" s="275"/>
      <c r="L6" s="275"/>
      <c r="M6" s="275"/>
      <c r="N6" s="275"/>
      <c r="O6" s="275"/>
      <c r="P6" s="275"/>
      <c r="Q6" s="275"/>
    </row>
    <row r="7" spans="1:17" ht="16.2" x14ac:dyDescent="0.3">
      <c r="C7" s="7"/>
      <c r="D7" s="7"/>
      <c r="E7" s="7"/>
      <c r="F7" s="7"/>
      <c r="G7" s="7"/>
      <c r="H7" s="7"/>
      <c r="I7" s="7"/>
      <c r="J7" s="7"/>
      <c r="K7" s="7"/>
      <c r="L7" s="7"/>
      <c r="M7" s="7"/>
      <c r="N7" s="7"/>
      <c r="O7" s="7"/>
      <c r="P7" s="7"/>
      <c r="Q7" s="7"/>
    </row>
    <row r="8" spans="1:17" ht="16.2" x14ac:dyDescent="0.3">
      <c r="A8" s="27"/>
      <c r="B8" s="27"/>
      <c r="C8" s="27"/>
      <c r="D8" s="27"/>
      <c r="E8" s="27"/>
      <c r="F8" s="27"/>
      <c r="G8" s="27"/>
      <c r="H8" s="27"/>
      <c r="I8" s="27"/>
      <c r="J8" s="27"/>
      <c r="K8" s="27"/>
      <c r="L8" s="27"/>
      <c r="M8" s="320" t="str">
        <f>合計!M11</f>
        <v>&lt;会社名&gt;</v>
      </c>
      <c r="N8" s="320"/>
      <c r="O8" s="320"/>
      <c r="P8" s="320"/>
      <c r="Q8" s="320"/>
    </row>
    <row r="9" spans="1:17" ht="24" customHeight="1" x14ac:dyDescent="0.3">
      <c r="A9" s="171" t="s">
        <v>1</v>
      </c>
      <c r="B9" s="171"/>
      <c r="C9" s="171"/>
      <c r="D9" s="171"/>
      <c r="E9" s="175" t="s">
        <v>24</v>
      </c>
      <c r="F9" s="190"/>
      <c r="G9" s="190"/>
      <c r="H9" s="190"/>
      <c r="I9" s="190"/>
      <c r="J9" s="190"/>
      <c r="K9" s="190"/>
      <c r="L9" s="190"/>
      <c r="M9" s="190"/>
      <c r="N9" s="190"/>
      <c r="O9" s="190"/>
      <c r="P9" s="276"/>
      <c r="Q9" s="24" t="s">
        <v>2</v>
      </c>
    </row>
    <row r="10" spans="1:17" ht="24" customHeight="1" x14ac:dyDescent="0.3">
      <c r="A10" s="171" t="s">
        <v>3</v>
      </c>
      <c r="B10" s="171"/>
      <c r="C10" s="171"/>
      <c r="D10" s="171"/>
      <c r="E10" s="299">
        <f>合計!E13</f>
        <v>0</v>
      </c>
      <c r="F10" s="300"/>
      <c r="G10" s="300"/>
      <c r="H10" s="300"/>
      <c r="I10" s="300"/>
      <c r="J10" s="300"/>
      <c r="K10" s="300"/>
      <c r="L10" s="300"/>
      <c r="M10" s="300"/>
      <c r="N10" s="300"/>
      <c r="O10" s="300"/>
      <c r="P10" s="301"/>
      <c r="Q10" s="5"/>
    </row>
    <row r="11" spans="1:17" ht="30" customHeight="1" x14ac:dyDescent="0.3">
      <c r="A11" s="179" t="s">
        <v>4</v>
      </c>
      <c r="B11" s="179"/>
      <c r="C11" s="179"/>
      <c r="D11" s="179"/>
      <c r="E11" s="302">
        <f>合計!E14</f>
        <v>0</v>
      </c>
      <c r="F11" s="303"/>
      <c r="G11" s="303"/>
      <c r="H11" s="303"/>
      <c r="I11" s="303"/>
      <c r="J11" s="303"/>
      <c r="K11" s="303"/>
      <c r="L11" s="303"/>
      <c r="M11" s="303"/>
      <c r="N11" s="303"/>
      <c r="O11" s="303"/>
      <c r="P11" s="304"/>
      <c r="Q11" s="5"/>
    </row>
    <row r="12" spans="1:17" ht="24" customHeight="1" x14ac:dyDescent="0.3">
      <c r="A12" s="171" t="s">
        <v>5</v>
      </c>
      <c r="B12" s="171"/>
      <c r="C12" s="171"/>
      <c r="D12" s="171"/>
      <c r="E12" s="305" t="e">
        <f>#REF!</f>
        <v>#REF!</v>
      </c>
      <c r="F12" s="306"/>
      <c r="G12" s="306"/>
      <c r="H12" s="306"/>
      <c r="I12" s="306"/>
      <c r="J12" s="306"/>
      <c r="K12" s="306"/>
      <c r="L12" s="306"/>
      <c r="M12" s="306"/>
      <c r="N12" s="306"/>
      <c r="O12" s="306"/>
      <c r="P12" s="307"/>
      <c r="Q12" s="5"/>
    </row>
    <row r="13" spans="1:17" ht="24" customHeight="1" x14ac:dyDescent="0.3">
      <c r="A13" s="171" t="s">
        <v>6</v>
      </c>
      <c r="B13" s="171"/>
      <c r="C13" s="171"/>
      <c r="D13" s="171"/>
      <c r="E13" s="308">
        <f>合計!E16</f>
        <v>0</v>
      </c>
      <c r="F13" s="309"/>
      <c r="G13" s="309"/>
      <c r="H13" s="309"/>
      <c r="I13" s="309"/>
      <c r="J13" s="309"/>
      <c r="K13" s="309"/>
      <c r="L13" s="309"/>
      <c r="M13" s="309"/>
      <c r="N13" s="309"/>
      <c r="O13" s="309"/>
      <c r="P13" s="310"/>
      <c r="Q13" s="5"/>
    </row>
    <row r="14" spans="1:17" ht="24" customHeight="1" x14ac:dyDescent="0.3">
      <c r="A14" s="171" t="s">
        <v>7</v>
      </c>
      <c r="B14" s="171"/>
      <c r="C14" s="171"/>
      <c r="D14" s="171"/>
      <c r="E14" s="321">
        <f>'【調達AX】入力(風力)'!E14:P14</f>
        <v>0</v>
      </c>
      <c r="F14" s="322"/>
      <c r="G14" s="322"/>
      <c r="H14" s="322"/>
      <c r="I14" s="322"/>
      <c r="J14" s="322"/>
      <c r="K14" s="322"/>
      <c r="L14" s="322"/>
      <c r="M14" s="322"/>
      <c r="N14" s="322"/>
      <c r="O14" s="322"/>
      <c r="P14" s="323"/>
      <c r="Q14" s="23" t="s">
        <v>23</v>
      </c>
    </row>
    <row r="15" spans="1:17" ht="37.5" customHeight="1" x14ac:dyDescent="0.3">
      <c r="A15" s="314" t="s">
        <v>152</v>
      </c>
      <c r="B15" s="315"/>
      <c r="C15" s="315"/>
      <c r="D15" s="316"/>
      <c r="E15" s="317">
        <f>'【調達AX】入力(風力)'!E26:P26</f>
        <v>0</v>
      </c>
      <c r="F15" s="318"/>
      <c r="G15" s="318"/>
      <c r="H15" s="318"/>
      <c r="I15" s="318"/>
      <c r="J15" s="318"/>
      <c r="K15" s="318"/>
      <c r="L15" s="318"/>
      <c r="M15" s="318"/>
      <c r="N15" s="318"/>
      <c r="O15" s="318"/>
      <c r="P15" s="319"/>
      <c r="Q15" s="79" t="s">
        <v>125</v>
      </c>
    </row>
    <row r="16" spans="1:17" ht="24" customHeight="1" x14ac:dyDescent="0.3">
      <c r="A16" s="171" t="s">
        <v>79</v>
      </c>
      <c r="B16" s="171"/>
      <c r="C16" s="171"/>
      <c r="D16" s="171"/>
      <c r="E16" s="228" t="e">
        <f>'計算用(風力)'!B83</f>
        <v>#N/A</v>
      </c>
      <c r="F16" s="229"/>
      <c r="G16" s="229"/>
      <c r="H16" s="229"/>
      <c r="I16" s="229"/>
      <c r="J16" s="229"/>
      <c r="K16" s="229"/>
      <c r="L16" s="229"/>
      <c r="M16" s="229"/>
      <c r="N16" s="229"/>
      <c r="O16" s="229"/>
      <c r="P16" s="230"/>
      <c r="Q16" s="23" t="s">
        <v>80</v>
      </c>
    </row>
    <row r="17" spans="1:17" ht="24" customHeight="1" x14ac:dyDescent="0.3">
      <c r="A17" s="171" t="s">
        <v>78</v>
      </c>
      <c r="B17" s="171"/>
      <c r="C17" s="171"/>
      <c r="D17" s="171"/>
      <c r="E17" s="41" t="s">
        <v>11</v>
      </c>
      <c r="F17" s="41" t="s">
        <v>12</v>
      </c>
      <c r="G17" s="41" t="s">
        <v>13</v>
      </c>
      <c r="H17" s="41" t="s">
        <v>14</v>
      </c>
      <c r="I17" s="41" t="s">
        <v>15</v>
      </c>
      <c r="J17" s="41" t="s">
        <v>16</v>
      </c>
      <c r="K17" s="41" t="s">
        <v>17</v>
      </c>
      <c r="L17" s="41" t="s">
        <v>18</v>
      </c>
      <c r="M17" s="41" t="s">
        <v>19</v>
      </c>
      <c r="N17" s="41" t="s">
        <v>20</v>
      </c>
      <c r="O17" s="41" t="s">
        <v>21</v>
      </c>
      <c r="P17" s="41" t="s">
        <v>22</v>
      </c>
      <c r="Q17" s="5"/>
    </row>
    <row r="18" spans="1:17" ht="24" customHeight="1" x14ac:dyDescent="0.3">
      <c r="A18" s="171"/>
      <c r="B18" s="171"/>
      <c r="C18" s="171"/>
      <c r="D18" s="171"/>
      <c r="E18" s="42" t="e">
        <f>'計算用(風力)'!N20</f>
        <v>#N/A</v>
      </c>
      <c r="F18" s="42" t="e">
        <f>'計算用(風力)'!N21</f>
        <v>#N/A</v>
      </c>
      <c r="G18" s="42" t="e">
        <f>'計算用(風力)'!N22</f>
        <v>#N/A</v>
      </c>
      <c r="H18" s="42" t="e">
        <f>'計算用(風力)'!N23</f>
        <v>#N/A</v>
      </c>
      <c r="I18" s="42" t="e">
        <f>'計算用(風力)'!N24</f>
        <v>#N/A</v>
      </c>
      <c r="J18" s="42" t="e">
        <f>'計算用(風力)'!N25</f>
        <v>#N/A</v>
      </c>
      <c r="K18" s="42" t="e">
        <f>'計算用(風力)'!N26</f>
        <v>#N/A</v>
      </c>
      <c r="L18" s="42" t="e">
        <f>'計算用(風力)'!N27</f>
        <v>#N/A</v>
      </c>
      <c r="M18" s="42" t="e">
        <f>'計算用(風力)'!N28</f>
        <v>#N/A</v>
      </c>
      <c r="N18" s="42" t="e">
        <f>'計算用(風力)'!N29</f>
        <v>#N/A</v>
      </c>
      <c r="O18" s="42" t="e">
        <f>'計算用(風力)'!N30</f>
        <v>#N/A</v>
      </c>
      <c r="P18" s="42" t="e">
        <f>'計算用(風力)'!N31</f>
        <v>#N/A</v>
      </c>
      <c r="Q18" s="23" t="s">
        <v>80</v>
      </c>
    </row>
    <row r="19" spans="1:17" ht="24" customHeight="1" x14ac:dyDescent="0.3">
      <c r="A19" s="171" t="s">
        <v>8</v>
      </c>
      <c r="B19" s="171"/>
      <c r="C19" s="171"/>
      <c r="D19" s="171"/>
      <c r="E19" s="41" t="s">
        <v>11</v>
      </c>
      <c r="F19" s="41" t="s">
        <v>12</v>
      </c>
      <c r="G19" s="41" t="s">
        <v>13</v>
      </c>
      <c r="H19" s="41" t="s">
        <v>14</v>
      </c>
      <c r="I19" s="41" t="s">
        <v>15</v>
      </c>
      <c r="J19" s="41" t="s">
        <v>16</v>
      </c>
      <c r="K19" s="41" t="s">
        <v>17</v>
      </c>
      <c r="L19" s="41" t="s">
        <v>18</v>
      </c>
      <c r="M19" s="41" t="s">
        <v>19</v>
      </c>
      <c r="N19" s="41" t="s">
        <v>20</v>
      </c>
      <c r="O19" s="41" t="s">
        <v>21</v>
      </c>
      <c r="P19" s="41" t="s">
        <v>22</v>
      </c>
      <c r="Q19" s="5"/>
    </row>
    <row r="20" spans="1:17" ht="24" customHeight="1" x14ac:dyDescent="0.3">
      <c r="A20" s="171"/>
      <c r="B20" s="171"/>
      <c r="C20" s="171"/>
      <c r="D20" s="171"/>
      <c r="E20" s="80">
        <f>'計算用(風力)'!N34</f>
        <v>0</v>
      </c>
      <c r="F20" s="80">
        <f>'計算用(風力)'!N35</f>
        <v>0</v>
      </c>
      <c r="G20" s="80">
        <f>'計算用(風力)'!N36</f>
        <v>0</v>
      </c>
      <c r="H20" s="80">
        <f>'計算用(風力)'!N37</f>
        <v>0</v>
      </c>
      <c r="I20" s="80">
        <f>'計算用(風力)'!N38</f>
        <v>0</v>
      </c>
      <c r="J20" s="80">
        <f>'計算用(風力)'!N39</f>
        <v>0</v>
      </c>
      <c r="K20" s="80">
        <f>'計算用(風力)'!N40</f>
        <v>0</v>
      </c>
      <c r="L20" s="80">
        <f>'計算用(風力)'!N41</f>
        <v>0</v>
      </c>
      <c r="M20" s="80">
        <f>'計算用(風力)'!N42</f>
        <v>0</v>
      </c>
      <c r="N20" s="80">
        <f>'計算用(風力)'!N43</f>
        <v>0</v>
      </c>
      <c r="O20" s="80">
        <f>'計算用(風力)'!N44</f>
        <v>0</v>
      </c>
      <c r="P20" s="80">
        <f>'計算用(風力)'!N45</f>
        <v>0</v>
      </c>
      <c r="Q20" s="23" t="s">
        <v>23</v>
      </c>
    </row>
    <row r="21" spans="1:17" ht="24" customHeight="1" x14ac:dyDescent="0.3">
      <c r="A21" s="171" t="s">
        <v>9</v>
      </c>
      <c r="B21" s="171"/>
      <c r="C21" s="171"/>
      <c r="D21" s="171"/>
      <c r="E21" s="293" t="e">
        <f>ROUND('計算用(風力)'!B81,0)</f>
        <v>#N/A</v>
      </c>
      <c r="F21" s="294"/>
      <c r="G21" s="294"/>
      <c r="H21" s="294"/>
      <c r="I21" s="294"/>
      <c r="J21" s="294"/>
      <c r="K21" s="294"/>
      <c r="L21" s="294"/>
      <c r="M21" s="294"/>
      <c r="N21" s="294"/>
      <c r="O21" s="294"/>
      <c r="P21" s="295"/>
      <c r="Q21" s="23" t="s">
        <v>23</v>
      </c>
    </row>
    <row r="22" spans="1:17" ht="24" customHeight="1" x14ac:dyDescent="0.3">
      <c r="A22" s="291" t="s">
        <v>122</v>
      </c>
      <c r="B22" s="292"/>
      <c r="C22" s="292"/>
      <c r="D22" s="292"/>
      <c r="E22" s="41" t="s">
        <v>11</v>
      </c>
      <c r="F22" s="41" t="s">
        <v>12</v>
      </c>
      <c r="G22" s="41" t="s">
        <v>13</v>
      </c>
      <c r="H22" s="41" t="s">
        <v>14</v>
      </c>
      <c r="I22" s="41" t="s">
        <v>15</v>
      </c>
      <c r="J22" s="41" t="s">
        <v>16</v>
      </c>
      <c r="K22" s="41" t="s">
        <v>17</v>
      </c>
      <c r="L22" s="41" t="s">
        <v>18</v>
      </c>
      <c r="M22" s="41" t="s">
        <v>19</v>
      </c>
      <c r="N22" s="41" t="s">
        <v>20</v>
      </c>
      <c r="O22" s="41" t="s">
        <v>21</v>
      </c>
      <c r="P22" s="41" t="s">
        <v>22</v>
      </c>
      <c r="Q22" s="5"/>
    </row>
    <row r="23" spans="1:17" ht="24" customHeight="1" x14ac:dyDescent="0.3">
      <c r="A23" s="292"/>
      <c r="B23" s="292"/>
      <c r="C23" s="292"/>
      <c r="D23" s="292"/>
      <c r="E23" s="81">
        <f>'【調達AX】入力(風力)'!E34</f>
        <v>0</v>
      </c>
      <c r="F23" s="81">
        <f>'【調達AX】入力(風力)'!F34</f>
        <v>0</v>
      </c>
      <c r="G23" s="81">
        <f>'【調達AX】入力(風力)'!G34</f>
        <v>0</v>
      </c>
      <c r="H23" s="81">
        <f>'【調達AX】入力(風力)'!H34</f>
        <v>0</v>
      </c>
      <c r="I23" s="81">
        <f>'【調達AX】入力(風力)'!I34</f>
        <v>0</v>
      </c>
      <c r="J23" s="81">
        <f>'【調達AX】入力(風力)'!J34</f>
        <v>0</v>
      </c>
      <c r="K23" s="81">
        <f>'【調達AX】入力(風力)'!K34</f>
        <v>0</v>
      </c>
      <c r="L23" s="81">
        <f>'【調達AX】入力(風力)'!L34</f>
        <v>0</v>
      </c>
      <c r="M23" s="81">
        <f>'【調達AX】入力(風力)'!M34</f>
        <v>0</v>
      </c>
      <c r="N23" s="81">
        <f>'【調達AX】入力(風力)'!N34</f>
        <v>0</v>
      </c>
      <c r="O23" s="81">
        <f>'【調達AX】入力(風力)'!O34</f>
        <v>0</v>
      </c>
      <c r="P23" s="81">
        <f>'【調達AX】入力(風力)'!P34</f>
        <v>0</v>
      </c>
      <c r="Q23" s="79" t="s">
        <v>125</v>
      </c>
    </row>
    <row r="24" spans="1:17" ht="24" customHeight="1" x14ac:dyDescent="0.3">
      <c r="A24" s="179" t="s">
        <v>81</v>
      </c>
      <c r="B24" s="171"/>
      <c r="C24" s="171"/>
      <c r="D24" s="171"/>
      <c r="E24" s="41" t="s">
        <v>11</v>
      </c>
      <c r="F24" s="41" t="s">
        <v>12</v>
      </c>
      <c r="G24" s="41" t="s">
        <v>13</v>
      </c>
      <c r="H24" s="41" t="s">
        <v>14</v>
      </c>
      <c r="I24" s="41" t="s">
        <v>15</v>
      </c>
      <c r="J24" s="41" t="s">
        <v>16</v>
      </c>
      <c r="K24" s="41" t="s">
        <v>17</v>
      </c>
      <c r="L24" s="41" t="s">
        <v>18</v>
      </c>
      <c r="M24" s="41" t="s">
        <v>19</v>
      </c>
      <c r="N24" s="41" t="s">
        <v>20</v>
      </c>
      <c r="O24" s="41" t="s">
        <v>21</v>
      </c>
      <c r="P24" s="41" t="s">
        <v>22</v>
      </c>
      <c r="Q24" s="5"/>
    </row>
    <row r="25" spans="1:17" ht="24" customHeight="1" x14ac:dyDescent="0.3">
      <c r="A25" s="171"/>
      <c r="B25" s="171"/>
      <c r="C25" s="171"/>
      <c r="D25" s="171"/>
      <c r="E25" s="81">
        <f>ROUND('計算用(風力)'!AD34,0)</f>
        <v>0</v>
      </c>
      <c r="F25" s="81">
        <f>ROUND('計算用(風力)'!AD35,0)</f>
        <v>0</v>
      </c>
      <c r="G25" s="81">
        <f>ROUND('計算用(風力)'!AD36,0)</f>
        <v>0</v>
      </c>
      <c r="H25" s="81">
        <f>ROUND('計算用(風力)'!AD37,0)</f>
        <v>0</v>
      </c>
      <c r="I25" s="81">
        <f>ROUND('計算用(風力)'!AD38,0)</f>
        <v>0</v>
      </c>
      <c r="J25" s="81">
        <f>ROUND('計算用(風力)'!AD39,0)</f>
        <v>0</v>
      </c>
      <c r="K25" s="81">
        <f>ROUND('計算用(風力)'!AD40,0)</f>
        <v>0</v>
      </c>
      <c r="L25" s="81">
        <f>ROUND('計算用(風力)'!AD41,0)</f>
        <v>0</v>
      </c>
      <c r="M25" s="81">
        <f>ROUND('計算用(風力)'!AD42,0)</f>
        <v>0</v>
      </c>
      <c r="N25" s="81">
        <f>ROUND('計算用(風力)'!AD43,0)</f>
        <v>0</v>
      </c>
      <c r="O25" s="81">
        <f>ROUND('計算用(風力)'!AD44,0)</f>
        <v>0</v>
      </c>
      <c r="P25" s="81">
        <f>ROUND('計算用(風力)'!AD45,0)</f>
        <v>0</v>
      </c>
      <c r="Q25" s="23" t="s">
        <v>23</v>
      </c>
    </row>
    <row r="26" spans="1:17" ht="24" customHeight="1" x14ac:dyDescent="0.3">
      <c r="A26" s="171" t="s">
        <v>10</v>
      </c>
      <c r="B26" s="171"/>
      <c r="C26" s="171"/>
      <c r="D26" s="171"/>
      <c r="E26" s="296">
        <f>ROUND('計算用(風力)'!R81,0)</f>
        <v>0</v>
      </c>
      <c r="F26" s="297"/>
      <c r="G26" s="297"/>
      <c r="H26" s="297"/>
      <c r="I26" s="297"/>
      <c r="J26" s="297"/>
      <c r="K26" s="297"/>
      <c r="L26" s="297"/>
      <c r="M26" s="297"/>
      <c r="N26" s="297"/>
      <c r="O26" s="297"/>
      <c r="P26" s="298"/>
      <c r="Q26" s="23" t="s">
        <v>23</v>
      </c>
    </row>
    <row r="27" spans="1:17" x14ac:dyDescent="0.3">
      <c r="A27" s="1" t="s">
        <v>25</v>
      </c>
    </row>
    <row r="28" spans="1:17" x14ac:dyDescent="0.3">
      <c r="A28" s="1" t="s">
        <v>119</v>
      </c>
    </row>
    <row r="29" spans="1:17" x14ac:dyDescent="0.3">
      <c r="B29" s="34" t="s">
        <v>71</v>
      </c>
    </row>
    <row r="30" spans="1:17" x14ac:dyDescent="0.3">
      <c r="B30" s="34" t="s">
        <v>60</v>
      </c>
    </row>
    <row r="31" spans="1:17" x14ac:dyDescent="0.3">
      <c r="B31" s="34" t="s">
        <v>61</v>
      </c>
    </row>
    <row r="32" spans="1:17" x14ac:dyDescent="0.3">
      <c r="B32" s="34" t="s">
        <v>70</v>
      </c>
    </row>
    <row r="33" spans="1:2" x14ac:dyDescent="0.3">
      <c r="B33" s="34" t="s">
        <v>62</v>
      </c>
    </row>
    <row r="34" spans="1:2" x14ac:dyDescent="0.3">
      <c r="B34" s="34" t="s">
        <v>63</v>
      </c>
    </row>
    <row r="35" spans="1:2" x14ac:dyDescent="0.3">
      <c r="B35" s="1" t="s">
        <v>123</v>
      </c>
    </row>
    <row r="36" spans="1:2" x14ac:dyDescent="0.3">
      <c r="B36" s="1" t="s">
        <v>96</v>
      </c>
    </row>
    <row r="37" spans="1:2" x14ac:dyDescent="0.3">
      <c r="B37" s="34" t="s">
        <v>74</v>
      </c>
    </row>
    <row r="38" spans="1:2" x14ac:dyDescent="0.3">
      <c r="B38" s="34" t="s">
        <v>73</v>
      </c>
    </row>
    <row r="39" spans="1:2" x14ac:dyDescent="0.3">
      <c r="B39" s="34"/>
    </row>
    <row r="40" spans="1:2" x14ac:dyDescent="0.3">
      <c r="A40" s="1" t="s">
        <v>120</v>
      </c>
      <c r="B40" s="34"/>
    </row>
    <row r="41" spans="1:2" x14ac:dyDescent="0.3">
      <c r="B41" s="1" t="s">
        <v>97</v>
      </c>
    </row>
    <row r="42" spans="1:2" x14ac:dyDescent="0.3">
      <c r="B42" s="1" t="s">
        <v>98</v>
      </c>
    </row>
    <row r="43" spans="1:2" x14ac:dyDescent="0.3">
      <c r="B43" s="1" t="s">
        <v>99</v>
      </c>
    </row>
  </sheetData>
  <dataConsolidate/>
  <mergeCells count="28">
    <mergeCell ref="E15:P15"/>
    <mergeCell ref="A26:D26"/>
    <mergeCell ref="E26:P26"/>
    <mergeCell ref="A16:D16"/>
    <mergeCell ref="E16:P16"/>
    <mergeCell ref="A19:D20"/>
    <mergeCell ref="A21:D21"/>
    <mergeCell ref="E21:P21"/>
    <mergeCell ref="A22:D23"/>
    <mergeCell ref="A24:D25"/>
    <mergeCell ref="A17:D18"/>
    <mergeCell ref="A15:D15"/>
    <mergeCell ref="A2:B2"/>
    <mergeCell ref="A4:Q4"/>
    <mergeCell ref="A6:Q6"/>
    <mergeCell ref="A9:D9"/>
    <mergeCell ref="E9:P9"/>
    <mergeCell ref="M8:Q8"/>
    <mergeCell ref="A13:D13"/>
    <mergeCell ref="E13:P13"/>
    <mergeCell ref="A14:D14"/>
    <mergeCell ref="A10:D10"/>
    <mergeCell ref="E10:P10"/>
    <mergeCell ref="A11:D11"/>
    <mergeCell ref="E11:P11"/>
    <mergeCell ref="A12:D12"/>
    <mergeCell ref="E12:P12"/>
    <mergeCell ref="E14:P14"/>
  </mergeCells>
  <phoneticPr fontId="3"/>
  <conditionalFormatting sqref="E26:P26">
    <cfRule type="cellIs" dxfId="7" priority="7" operator="greaterThan">
      <formula>$E$21</formula>
    </cfRule>
  </conditionalFormatting>
  <conditionalFormatting sqref="E14:P14">
    <cfRule type="cellIs" dxfId="6" priority="5" operator="lessThan">
      <formula>1000</formula>
    </cfRule>
  </conditionalFormatting>
  <conditionalFormatting sqref="E15:P15">
    <cfRule type="cellIs" dxfId="5" priority="4" operator="greaterThan">
      <formula>$E$14</formula>
    </cfRule>
  </conditionalFormatting>
  <conditionalFormatting sqref="E23:P23">
    <cfRule type="cellIs" dxfId="4" priority="3" operator="greaterThan">
      <formula>#REF!</formula>
    </cfRule>
  </conditionalFormatting>
  <dataValidations count="1">
    <dataValidation type="whole" allowBlank="1" showInputMessage="1" showErrorMessage="1" error="期待容量以下の整数値で入力してください" sqref="E26:P26" xr:uid="{351CE4E6-0E58-424B-BE6B-7161CEA751CA}">
      <formula1>0</formula1>
      <formula2>E21</formula2>
    </dataValidation>
  </dataValidations>
  <pageMargins left="0.11811023622047245" right="0.11811023622047245" top="0.35433070866141736" bottom="0.35433070866141736" header="0.31496062992125984" footer="0.31496062992125984"/>
  <pageSetup paperSize="9" scale="7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rgb="FFFFCCFF"/>
    <pageSetUpPr fitToPage="1"/>
  </sheetPr>
  <dimension ref="A1:Q43"/>
  <sheetViews>
    <sheetView workbookViewId="0">
      <selection activeCell="E15" sqref="E15:P15"/>
    </sheetView>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36" t="s">
        <v>66</v>
      </c>
      <c r="B1" s="36"/>
      <c r="C1" s="36"/>
      <c r="D1" s="36"/>
      <c r="E1" s="36"/>
      <c r="F1" s="37" t="s">
        <v>68</v>
      </c>
      <c r="G1" s="37"/>
      <c r="H1" s="37"/>
      <c r="I1" s="38" t="s">
        <v>67</v>
      </c>
    </row>
    <row r="2" spans="1:17" ht="16.2" x14ac:dyDescent="0.3">
      <c r="A2" s="273" t="s">
        <v>0</v>
      </c>
      <c r="B2" s="274"/>
      <c r="C2" s="7"/>
      <c r="D2" s="7"/>
      <c r="E2" s="7"/>
      <c r="F2" s="7"/>
      <c r="G2" s="7"/>
      <c r="H2" s="7"/>
      <c r="I2" s="7"/>
      <c r="J2" s="7"/>
      <c r="K2" s="7"/>
      <c r="L2" s="7"/>
      <c r="M2" s="7"/>
      <c r="N2" s="7"/>
      <c r="O2" s="7"/>
      <c r="P2" s="7"/>
      <c r="Q2" s="7"/>
    </row>
    <row r="3" spans="1:17" ht="16.2" x14ac:dyDescent="0.3">
      <c r="A3" s="26"/>
      <c r="B3" s="26"/>
      <c r="C3" s="7"/>
      <c r="D3" s="7"/>
      <c r="E3" s="7"/>
      <c r="F3" s="7"/>
      <c r="G3" s="7"/>
      <c r="H3" s="7"/>
      <c r="I3" s="7"/>
      <c r="J3" s="7"/>
      <c r="K3" s="7"/>
      <c r="L3" s="7"/>
      <c r="M3" s="7"/>
      <c r="N3" s="7"/>
      <c r="O3" s="7"/>
      <c r="P3" s="7"/>
      <c r="Q3" s="7"/>
    </row>
    <row r="4" spans="1:17" ht="16.2" x14ac:dyDescent="0.3">
      <c r="A4" s="275" t="s">
        <v>118</v>
      </c>
      <c r="B4" s="275"/>
      <c r="C4" s="275"/>
      <c r="D4" s="275"/>
      <c r="E4" s="275"/>
      <c r="F4" s="275"/>
      <c r="G4" s="275"/>
      <c r="H4" s="275"/>
      <c r="I4" s="275"/>
      <c r="J4" s="275"/>
      <c r="K4" s="275"/>
      <c r="L4" s="275"/>
      <c r="M4" s="275"/>
      <c r="N4" s="275"/>
      <c r="O4" s="275"/>
      <c r="P4" s="275"/>
      <c r="Q4" s="275"/>
    </row>
    <row r="5" spans="1:17" ht="16.2" x14ac:dyDescent="0.3">
      <c r="A5" s="7"/>
      <c r="B5" s="7"/>
      <c r="C5" s="7"/>
      <c r="D5" s="7"/>
      <c r="E5" s="7"/>
      <c r="F5" s="7"/>
      <c r="G5" s="7"/>
      <c r="H5" s="7"/>
      <c r="I5" s="7"/>
      <c r="J5" s="7"/>
      <c r="K5" s="7"/>
      <c r="L5" s="7"/>
      <c r="M5" s="7"/>
      <c r="N5" s="7"/>
      <c r="O5" s="7"/>
      <c r="P5" s="7"/>
      <c r="Q5" s="7"/>
    </row>
    <row r="6" spans="1:17" ht="16.2" x14ac:dyDescent="0.3">
      <c r="A6" s="275" t="s">
        <v>52</v>
      </c>
      <c r="B6" s="275"/>
      <c r="C6" s="275"/>
      <c r="D6" s="275"/>
      <c r="E6" s="275"/>
      <c r="F6" s="275"/>
      <c r="G6" s="275"/>
      <c r="H6" s="275"/>
      <c r="I6" s="275"/>
      <c r="J6" s="275"/>
      <c r="K6" s="275"/>
      <c r="L6" s="275"/>
      <c r="M6" s="275"/>
      <c r="N6" s="275"/>
      <c r="O6" s="275"/>
      <c r="P6" s="275"/>
      <c r="Q6" s="275"/>
    </row>
    <row r="7" spans="1:17" ht="16.2" x14ac:dyDescent="0.3">
      <c r="C7" s="7"/>
      <c r="D7" s="7"/>
      <c r="E7" s="7"/>
      <c r="F7" s="7"/>
      <c r="G7" s="7"/>
      <c r="H7" s="7"/>
      <c r="I7" s="7"/>
      <c r="J7" s="7"/>
      <c r="K7" s="7"/>
      <c r="L7" s="7"/>
      <c r="M7" s="7"/>
      <c r="N7" s="7"/>
      <c r="O7" s="7"/>
      <c r="P7" s="7"/>
      <c r="Q7" s="7"/>
    </row>
    <row r="8" spans="1:17" ht="16.2" x14ac:dyDescent="0.3">
      <c r="A8" s="27"/>
      <c r="B8" s="27"/>
      <c r="C8" s="27"/>
      <c r="D8" s="27"/>
      <c r="E8" s="27"/>
      <c r="F8" s="27"/>
      <c r="G8" s="27"/>
      <c r="H8" s="27"/>
      <c r="I8" s="27"/>
      <c r="J8" s="27"/>
      <c r="K8" s="27"/>
      <c r="L8" s="27"/>
      <c r="M8" s="320" t="str">
        <f>合計!M11</f>
        <v>&lt;会社名&gt;</v>
      </c>
      <c r="N8" s="320"/>
      <c r="O8" s="320"/>
      <c r="P8" s="320"/>
      <c r="Q8" s="320"/>
    </row>
    <row r="9" spans="1:17" ht="24" customHeight="1" x14ac:dyDescent="0.3">
      <c r="A9" s="171" t="s">
        <v>1</v>
      </c>
      <c r="B9" s="171"/>
      <c r="C9" s="171"/>
      <c r="D9" s="171"/>
      <c r="E9" s="175" t="s">
        <v>24</v>
      </c>
      <c r="F9" s="190"/>
      <c r="G9" s="190"/>
      <c r="H9" s="190"/>
      <c r="I9" s="190"/>
      <c r="J9" s="190"/>
      <c r="K9" s="190"/>
      <c r="L9" s="190"/>
      <c r="M9" s="190"/>
      <c r="N9" s="190"/>
      <c r="O9" s="190"/>
      <c r="P9" s="276"/>
      <c r="Q9" s="24" t="s">
        <v>2</v>
      </c>
    </row>
    <row r="10" spans="1:17" ht="24" customHeight="1" x14ac:dyDescent="0.3">
      <c r="A10" s="171" t="s">
        <v>3</v>
      </c>
      <c r="B10" s="171"/>
      <c r="C10" s="171"/>
      <c r="D10" s="171"/>
      <c r="E10" s="299">
        <f>合計!E13</f>
        <v>0</v>
      </c>
      <c r="F10" s="300"/>
      <c r="G10" s="300"/>
      <c r="H10" s="300"/>
      <c r="I10" s="300"/>
      <c r="J10" s="300"/>
      <c r="K10" s="300"/>
      <c r="L10" s="300"/>
      <c r="M10" s="300"/>
      <c r="N10" s="300"/>
      <c r="O10" s="300"/>
      <c r="P10" s="301"/>
      <c r="Q10" s="5"/>
    </row>
    <row r="11" spans="1:17" ht="30" customHeight="1" x14ac:dyDescent="0.3">
      <c r="A11" s="179" t="s">
        <v>4</v>
      </c>
      <c r="B11" s="179"/>
      <c r="C11" s="179"/>
      <c r="D11" s="179"/>
      <c r="E11" s="302">
        <f>合計!E14</f>
        <v>0</v>
      </c>
      <c r="F11" s="303"/>
      <c r="G11" s="303"/>
      <c r="H11" s="303"/>
      <c r="I11" s="303"/>
      <c r="J11" s="303"/>
      <c r="K11" s="303"/>
      <c r="L11" s="303"/>
      <c r="M11" s="303"/>
      <c r="N11" s="303"/>
      <c r="O11" s="303"/>
      <c r="P11" s="304"/>
      <c r="Q11" s="5"/>
    </row>
    <row r="12" spans="1:17" ht="24" customHeight="1" x14ac:dyDescent="0.3">
      <c r="A12" s="171" t="s">
        <v>5</v>
      </c>
      <c r="B12" s="171"/>
      <c r="C12" s="171"/>
      <c r="D12" s="171"/>
      <c r="E12" s="324" t="s">
        <v>53</v>
      </c>
      <c r="F12" s="325"/>
      <c r="G12" s="325"/>
      <c r="H12" s="325"/>
      <c r="I12" s="325"/>
      <c r="J12" s="325"/>
      <c r="K12" s="325"/>
      <c r="L12" s="325"/>
      <c r="M12" s="325"/>
      <c r="N12" s="325"/>
      <c r="O12" s="325"/>
      <c r="P12" s="326"/>
      <c r="Q12" s="5"/>
    </row>
    <row r="13" spans="1:17" ht="24" customHeight="1" x14ac:dyDescent="0.3">
      <c r="A13" s="171" t="s">
        <v>6</v>
      </c>
      <c r="B13" s="171"/>
      <c r="C13" s="171"/>
      <c r="D13" s="171"/>
      <c r="E13" s="308">
        <f>合計!E16</f>
        <v>0</v>
      </c>
      <c r="F13" s="309"/>
      <c r="G13" s="309"/>
      <c r="H13" s="309"/>
      <c r="I13" s="309"/>
      <c r="J13" s="309"/>
      <c r="K13" s="309"/>
      <c r="L13" s="309"/>
      <c r="M13" s="309"/>
      <c r="N13" s="309"/>
      <c r="O13" s="309"/>
      <c r="P13" s="310"/>
      <c r="Q13" s="5"/>
    </row>
    <row r="14" spans="1:17" ht="24" customHeight="1" x14ac:dyDescent="0.3">
      <c r="A14" s="171" t="s">
        <v>7</v>
      </c>
      <c r="B14" s="171"/>
      <c r="C14" s="171"/>
      <c r="D14" s="171"/>
      <c r="E14" s="311">
        <v>10000</v>
      </c>
      <c r="F14" s="312"/>
      <c r="G14" s="312"/>
      <c r="H14" s="312"/>
      <c r="I14" s="312"/>
      <c r="J14" s="312"/>
      <c r="K14" s="312"/>
      <c r="L14" s="312"/>
      <c r="M14" s="312"/>
      <c r="N14" s="312"/>
      <c r="O14" s="312"/>
      <c r="P14" s="313"/>
      <c r="Q14" s="23" t="s">
        <v>23</v>
      </c>
    </row>
    <row r="15" spans="1:17" ht="48.75" customHeight="1" x14ac:dyDescent="0.3">
      <c r="A15" s="314" t="s">
        <v>152</v>
      </c>
      <c r="B15" s="315"/>
      <c r="C15" s="315"/>
      <c r="D15" s="316"/>
      <c r="E15" s="327">
        <f>'【調達AX】入力(水力)'!E26:P26</f>
        <v>0</v>
      </c>
      <c r="F15" s="328"/>
      <c r="G15" s="328"/>
      <c r="H15" s="328"/>
      <c r="I15" s="328"/>
      <c r="J15" s="328"/>
      <c r="K15" s="328"/>
      <c r="L15" s="328"/>
      <c r="M15" s="328"/>
      <c r="N15" s="328"/>
      <c r="O15" s="328"/>
      <c r="P15" s="329"/>
      <c r="Q15" s="23" t="s">
        <v>23</v>
      </c>
    </row>
    <row r="16" spans="1:17" ht="24" customHeight="1" x14ac:dyDescent="0.3">
      <c r="A16" s="171" t="s">
        <v>79</v>
      </c>
      <c r="B16" s="171"/>
      <c r="C16" s="171"/>
      <c r="D16" s="171"/>
      <c r="E16" s="228" t="e">
        <f>'計算用(水力)'!B83</f>
        <v>#N/A</v>
      </c>
      <c r="F16" s="229"/>
      <c r="G16" s="229"/>
      <c r="H16" s="229"/>
      <c r="I16" s="229"/>
      <c r="J16" s="229"/>
      <c r="K16" s="229"/>
      <c r="L16" s="229"/>
      <c r="M16" s="229"/>
      <c r="N16" s="229"/>
      <c r="O16" s="229"/>
      <c r="P16" s="230"/>
      <c r="Q16" s="23" t="s">
        <v>80</v>
      </c>
    </row>
    <row r="17" spans="1:17" ht="24" customHeight="1" x14ac:dyDescent="0.3">
      <c r="A17" s="171" t="s">
        <v>78</v>
      </c>
      <c r="B17" s="171"/>
      <c r="C17" s="171"/>
      <c r="D17" s="171"/>
      <c r="E17" s="41" t="s">
        <v>11</v>
      </c>
      <c r="F17" s="41" t="s">
        <v>12</v>
      </c>
      <c r="G17" s="41" t="s">
        <v>13</v>
      </c>
      <c r="H17" s="41" t="s">
        <v>14</v>
      </c>
      <c r="I17" s="41" t="s">
        <v>15</v>
      </c>
      <c r="J17" s="41" t="s">
        <v>16</v>
      </c>
      <c r="K17" s="41" t="s">
        <v>17</v>
      </c>
      <c r="L17" s="41" t="s">
        <v>18</v>
      </c>
      <c r="M17" s="41" t="s">
        <v>19</v>
      </c>
      <c r="N17" s="41" t="s">
        <v>20</v>
      </c>
      <c r="O17" s="41" t="s">
        <v>21</v>
      </c>
      <c r="P17" s="41" t="s">
        <v>22</v>
      </c>
      <c r="Q17" s="5"/>
    </row>
    <row r="18" spans="1:17" ht="24" customHeight="1" x14ac:dyDescent="0.3">
      <c r="A18" s="171"/>
      <c r="B18" s="171"/>
      <c r="C18" s="171"/>
      <c r="D18" s="171"/>
      <c r="E18" s="42" t="e">
        <f>'計算用(水力)'!N20</f>
        <v>#N/A</v>
      </c>
      <c r="F18" s="42" t="e">
        <f>'計算用(水力)'!N21</f>
        <v>#N/A</v>
      </c>
      <c r="G18" s="42" t="e">
        <f>'計算用(水力)'!N22</f>
        <v>#N/A</v>
      </c>
      <c r="H18" s="42" t="e">
        <f>'計算用(水力)'!N23</f>
        <v>#N/A</v>
      </c>
      <c r="I18" s="42" t="e">
        <f>'計算用(水力)'!N24</f>
        <v>#N/A</v>
      </c>
      <c r="J18" s="42" t="e">
        <f>'計算用(水力)'!N25</f>
        <v>#N/A</v>
      </c>
      <c r="K18" s="42" t="e">
        <f>'計算用(水力)'!N26</f>
        <v>#N/A</v>
      </c>
      <c r="L18" s="42" t="e">
        <f>'計算用(水力)'!N27</f>
        <v>#N/A</v>
      </c>
      <c r="M18" s="42" t="e">
        <f>'計算用(水力)'!N28</f>
        <v>#N/A</v>
      </c>
      <c r="N18" s="42" t="e">
        <f>'計算用(水力)'!N29</f>
        <v>#N/A</v>
      </c>
      <c r="O18" s="42" t="e">
        <f>'計算用(水力)'!N30</f>
        <v>#N/A</v>
      </c>
      <c r="P18" s="42" t="e">
        <f>'計算用(水力)'!N31</f>
        <v>#N/A</v>
      </c>
      <c r="Q18" s="23" t="s">
        <v>80</v>
      </c>
    </row>
    <row r="19" spans="1:17" ht="24" customHeight="1" x14ac:dyDescent="0.3">
      <c r="A19" s="171" t="s">
        <v>8</v>
      </c>
      <c r="B19" s="171"/>
      <c r="C19" s="171"/>
      <c r="D19" s="171"/>
      <c r="E19" s="41" t="s">
        <v>11</v>
      </c>
      <c r="F19" s="41" t="s">
        <v>12</v>
      </c>
      <c r="G19" s="41" t="s">
        <v>13</v>
      </c>
      <c r="H19" s="41" t="s">
        <v>14</v>
      </c>
      <c r="I19" s="41" t="s">
        <v>15</v>
      </c>
      <c r="J19" s="41" t="s">
        <v>16</v>
      </c>
      <c r="K19" s="41" t="s">
        <v>17</v>
      </c>
      <c r="L19" s="41" t="s">
        <v>18</v>
      </c>
      <c r="M19" s="41" t="s">
        <v>19</v>
      </c>
      <c r="N19" s="41" t="s">
        <v>20</v>
      </c>
      <c r="O19" s="41" t="s">
        <v>21</v>
      </c>
      <c r="P19" s="41" t="s">
        <v>22</v>
      </c>
      <c r="Q19" s="5"/>
    </row>
    <row r="20" spans="1:17" ht="24" customHeight="1" x14ac:dyDescent="0.3">
      <c r="A20" s="171"/>
      <c r="B20" s="171"/>
      <c r="C20" s="171"/>
      <c r="D20" s="171"/>
      <c r="E20" s="80">
        <f>'計算用(水力)'!N34</f>
        <v>0</v>
      </c>
      <c r="F20" s="80">
        <f>'計算用(水力)'!N35</f>
        <v>0</v>
      </c>
      <c r="G20" s="80">
        <f>'計算用(水力)'!N36</f>
        <v>0</v>
      </c>
      <c r="H20" s="80">
        <f>'計算用(水力)'!N37</f>
        <v>0</v>
      </c>
      <c r="I20" s="80">
        <f>'計算用(水力)'!N38</f>
        <v>0</v>
      </c>
      <c r="J20" s="80">
        <f>'計算用(水力)'!N39</f>
        <v>0</v>
      </c>
      <c r="K20" s="80">
        <f>'計算用(水力)'!N40</f>
        <v>0</v>
      </c>
      <c r="L20" s="80">
        <f>'計算用(水力)'!N41</f>
        <v>0</v>
      </c>
      <c r="M20" s="80">
        <f>'計算用(水力)'!N42</f>
        <v>0</v>
      </c>
      <c r="N20" s="80">
        <f>'計算用(水力)'!N43</f>
        <v>0</v>
      </c>
      <c r="O20" s="80">
        <f>'計算用(水力)'!N44</f>
        <v>0</v>
      </c>
      <c r="P20" s="80">
        <f>'計算用(水力)'!N45</f>
        <v>0</v>
      </c>
      <c r="Q20" s="23" t="s">
        <v>23</v>
      </c>
    </row>
    <row r="21" spans="1:17" ht="24" customHeight="1" x14ac:dyDescent="0.3">
      <c r="A21" s="171" t="s">
        <v>9</v>
      </c>
      <c r="B21" s="171"/>
      <c r="C21" s="171"/>
      <c r="D21" s="171"/>
      <c r="E21" s="330" t="e">
        <f>ROUND('計算用(水力)'!B81,0)</f>
        <v>#N/A</v>
      </c>
      <c r="F21" s="331"/>
      <c r="G21" s="331"/>
      <c r="H21" s="331"/>
      <c r="I21" s="331"/>
      <c r="J21" s="331"/>
      <c r="K21" s="331"/>
      <c r="L21" s="331"/>
      <c r="M21" s="331"/>
      <c r="N21" s="331"/>
      <c r="O21" s="331"/>
      <c r="P21" s="332"/>
      <c r="Q21" s="23" t="s">
        <v>23</v>
      </c>
    </row>
    <row r="22" spans="1:17" ht="24" customHeight="1" x14ac:dyDescent="0.3">
      <c r="A22" s="291" t="s">
        <v>122</v>
      </c>
      <c r="B22" s="292"/>
      <c r="C22" s="292"/>
      <c r="D22" s="292"/>
      <c r="E22" s="41" t="s">
        <v>11</v>
      </c>
      <c r="F22" s="41" t="s">
        <v>12</v>
      </c>
      <c r="G22" s="41" t="s">
        <v>13</v>
      </c>
      <c r="H22" s="41" t="s">
        <v>14</v>
      </c>
      <c r="I22" s="41" t="s">
        <v>15</v>
      </c>
      <c r="J22" s="41" t="s">
        <v>16</v>
      </c>
      <c r="K22" s="41" t="s">
        <v>17</v>
      </c>
      <c r="L22" s="41" t="s">
        <v>18</v>
      </c>
      <c r="M22" s="41" t="s">
        <v>19</v>
      </c>
      <c r="N22" s="41" t="s">
        <v>20</v>
      </c>
      <c r="O22" s="41" t="s">
        <v>21</v>
      </c>
      <c r="P22" s="41" t="s">
        <v>22</v>
      </c>
      <c r="Q22" s="5"/>
    </row>
    <row r="23" spans="1:17" ht="24" customHeight="1" x14ac:dyDescent="0.3">
      <c r="A23" s="292"/>
      <c r="B23" s="292"/>
      <c r="C23" s="292"/>
      <c r="D23" s="292"/>
      <c r="E23" s="81">
        <f>'【調達AX】入力(水力)'!E34</f>
        <v>0</v>
      </c>
      <c r="F23" s="81">
        <f>'【調達AX】入力(水力)'!F34</f>
        <v>0</v>
      </c>
      <c r="G23" s="81">
        <f>'【調達AX】入力(水力)'!G34</f>
        <v>0</v>
      </c>
      <c r="H23" s="81">
        <f>'【調達AX】入力(水力)'!H34</f>
        <v>0</v>
      </c>
      <c r="I23" s="81">
        <f>'【調達AX】入力(水力)'!I34</f>
        <v>0</v>
      </c>
      <c r="J23" s="81">
        <f>'【調達AX】入力(水力)'!J34</f>
        <v>0</v>
      </c>
      <c r="K23" s="81">
        <f>'【調達AX】入力(水力)'!K34</f>
        <v>0</v>
      </c>
      <c r="L23" s="81">
        <f>'【調達AX】入力(水力)'!L34</f>
        <v>0</v>
      </c>
      <c r="M23" s="81">
        <f>'【調達AX】入力(水力)'!M34</f>
        <v>0</v>
      </c>
      <c r="N23" s="81">
        <f>'【調達AX】入力(水力)'!N34</f>
        <v>0</v>
      </c>
      <c r="O23" s="81">
        <f>'【調達AX】入力(水力)'!O34</f>
        <v>0</v>
      </c>
      <c r="P23" s="81">
        <f>'【調達AX】入力(水力)'!P34</f>
        <v>0</v>
      </c>
      <c r="Q23" s="79" t="s">
        <v>124</v>
      </c>
    </row>
    <row r="24" spans="1:17" ht="24" customHeight="1" x14ac:dyDescent="0.3">
      <c r="A24" s="179" t="s">
        <v>81</v>
      </c>
      <c r="B24" s="171"/>
      <c r="C24" s="171"/>
      <c r="D24" s="171"/>
      <c r="E24" s="41" t="s">
        <v>11</v>
      </c>
      <c r="F24" s="41" t="s">
        <v>12</v>
      </c>
      <c r="G24" s="41" t="s">
        <v>13</v>
      </c>
      <c r="H24" s="41" t="s">
        <v>14</v>
      </c>
      <c r="I24" s="41" t="s">
        <v>15</v>
      </c>
      <c r="J24" s="41" t="s">
        <v>16</v>
      </c>
      <c r="K24" s="41" t="s">
        <v>17</v>
      </c>
      <c r="L24" s="41" t="s">
        <v>18</v>
      </c>
      <c r="M24" s="41" t="s">
        <v>19</v>
      </c>
      <c r="N24" s="41" t="s">
        <v>20</v>
      </c>
      <c r="O24" s="41" t="s">
        <v>21</v>
      </c>
      <c r="P24" s="41" t="s">
        <v>22</v>
      </c>
      <c r="Q24" s="5"/>
    </row>
    <row r="25" spans="1:17" ht="24" customHeight="1" x14ac:dyDescent="0.3">
      <c r="A25" s="171"/>
      <c r="B25" s="171"/>
      <c r="C25" s="171"/>
      <c r="D25" s="171"/>
      <c r="E25" s="81">
        <f>ROUND('計算用(水力)'!AD34,0)</f>
        <v>0</v>
      </c>
      <c r="F25" s="81">
        <f>ROUND('計算用(水力)'!AD35,0)</f>
        <v>0</v>
      </c>
      <c r="G25" s="81">
        <f>ROUND('計算用(水力)'!AD36,0)</f>
        <v>0</v>
      </c>
      <c r="H25" s="81">
        <f>ROUND('計算用(水力)'!AD37,0)</f>
        <v>0</v>
      </c>
      <c r="I25" s="81">
        <f>ROUND('計算用(水力)'!AD38,0)</f>
        <v>0</v>
      </c>
      <c r="J25" s="81">
        <f>ROUND('計算用(水力)'!AD39,0)</f>
        <v>0</v>
      </c>
      <c r="K25" s="81">
        <f>ROUND('計算用(水力)'!AD40,0)</f>
        <v>0</v>
      </c>
      <c r="L25" s="81">
        <f>ROUND('計算用(水力)'!AD41,0)</f>
        <v>0</v>
      </c>
      <c r="M25" s="81">
        <f>ROUND('計算用(水力)'!AD42,0)</f>
        <v>0</v>
      </c>
      <c r="N25" s="81">
        <f>ROUND('計算用(水力)'!AD43,0)</f>
        <v>0</v>
      </c>
      <c r="O25" s="81">
        <f>ROUND('計算用(水力)'!AD44,0)</f>
        <v>0</v>
      </c>
      <c r="P25" s="81">
        <f>ROUND('計算用(水力)'!AD45,0)</f>
        <v>0</v>
      </c>
      <c r="Q25" s="23" t="s">
        <v>23</v>
      </c>
    </row>
    <row r="26" spans="1:17" ht="24" customHeight="1" x14ac:dyDescent="0.3">
      <c r="A26" s="171" t="s">
        <v>10</v>
      </c>
      <c r="B26" s="171"/>
      <c r="C26" s="171"/>
      <c r="D26" s="171"/>
      <c r="E26" s="296">
        <f>ROUND('計算用(水力)'!R81,0)</f>
        <v>0</v>
      </c>
      <c r="F26" s="297"/>
      <c r="G26" s="297"/>
      <c r="H26" s="297"/>
      <c r="I26" s="297"/>
      <c r="J26" s="297"/>
      <c r="K26" s="297"/>
      <c r="L26" s="297"/>
      <c r="M26" s="297"/>
      <c r="N26" s="297"/>
      <c r="O26" s="297"/>
      <c r="P26" s="298"/>
      <c r="Q26" s="23" t="s">
        <v>23</v>
      </c>
    </row>
    <row r="27" spans="1:17" x14ac:dyDescent="0.3">
      <c r="A27" s="1" t="s">
        <v>25</v>
      </c>
    </row>
    <row r="28" spans="1:17" x14ac:dyDescent="0.3">
      <c r="A28" s="1" t="s">
        <v>119</v>
      </c>
    </row>
    <row r="29" spans="1:17" x14ac:dyDescent="0.3">
      <c r="B29" s="34" t="s">
        <v>71</v>
      </c>
    </row>
    <row r="30" spans="1:17" x14ac:dyDescent="0.3">
      <c r="B30" s="34" t="s">
        <v>60</v>
      </c>
    </row>
    <row r="31" spans="1:17" x14ac:dyDescent="0.3">
      <c r="B31" s="34" t="s">
        <v>61</v>
      </c>
    </row>
    <row r="32" spans="1:17" x14ac:dyDescent="0.3">
      <c r="B32" s="34" t="s">
        <v>72</v>
      </c>
    </row>
    <row r="33" spans="1:2" x14ac:dyDescent="0.3">
      <c r="B33" s="34" t="s">
        <v>62</v>
      </c>
    </row>
    <row r="34" spans="1:2" x14ac:dyDescent="0.3">
      <c r="B34" s="34" t="s">
        <v>63</v>
      </c>
    </row>
    <row r="35" spans="1:2" x14ac:dyDescent="0.3">
      <c r="B35" s="1" t="s">
        <v>123</v>
      </c>
    </row>
    <row r="36" spans="1:2" x14ac:dyDescent="0.3">
      <c r="B36" s="1" t="s">
        <v>96</v>
      </c>
    </row>
    <row r="37" spans="1:2" x14ac:dyDescent="0.3">
      <c r="B37" s="34" t="s">
        <v>74</v>
      </c>
    </row>
    <row r="38" spans="1:2" x14ac:dyDescent="0.3">
      <c r="B38" s="34" t="s">
        <v>73</v>
      </c>
    </row>
    <row r="39" spans="1:2" x14ac:dyDescent="0.3">
      <c r="B39" s="34"/>
    </row>
    <row r="40" spans="1:2" x14ac:dyDescent="0.3">
      <c r="A40" s="1" t="s">
        <v>120</v>
      </c>
      <c r="B40" s="34"/>
    </row>
    <row r="41" spans="1:2" x14ac:dyDescent="0.3">
      <c r="B41" s="1" t="s">
        <v>97</v>
      </c>
    </row>
    <row r="42" spans="1:2" x14ac:dyDescent="0.3">
      <c r="B42" s="1" t="s">
        <v>98</v>
      </c>
    </row>
    <row r="43" spans="1:2" x14ac:dyDescent="0.3">
      <c r="B43" s="1" t="s">
        <v>99</v>
      </c>
    </row>
  </sheetData>
  <dataConsolidate/>
  <mergeCells count="28">
    <mergeCell ref="A26:D26"/>
    <mergeCell ref="E26:P26"/>
    <mergeCell ref="A16:D16"/>
    <mergeCell ref="E16:P16"/>
    <mergeCell ref="A19:D20"/>
    <mergeCell ref="A21:D21"/>
    <mergeCell ref="E21:P21"/>
    <mergeCell ref="A22:D23"/>
    <mergeCell ref="A24:D25"/>
    <mergeCell ref="A17:D18"/>
    <mergeCell ref="A13:D13"/>
    <mergeCell ref="E13:P13"/>
    <mergeCell ref="A14:D14"/>
    <mergeCell ref="E14:P14"/>
    <mergeCell ref="E15:P15"/>
    <mergeCell ref="A15:D15"/>
    <mergeCell ref="A10:D10"/>
    <mergeCell ref="E10:P10"/>
    <mergeCell ref="A11:D11"/>
    <mergeCell ref="E11:P11"/>
    <mergeCell ref="A12:D12"/>
    <mergeCell ref="E12:P12"/>
    <mergeCell ref="A2:B2"/>
    <mergeCell ref="A4:Q4"/>
    <mergeCell ref="A6:Q6"/>
    <mergeCell ref="A9:D9"/>
    <mergeCell ref="E9:P9"/>
    <mergeCell ref="M8:Q8"/>
  </mergeCells>
  <phoneticPr fontId="3"/>
  <conditionalFormatting sqref="E26:P26">
    <cfRule type="cellIs" dxfId="3" priority="7" operator="greaterThan">
      <formula>$E$21</formula>
    </cfRule>
  </conditionalFormatting>
  <conditionalFormatting sqref="E14:P14">
    <cfRule type="cellIs" dxfId="2" priority="5" operator="lessThan">
      <formula>1000</formula>
    </cfRule>
  </conditionalFormatting>
  <conditionalFormatting sqref="E15:P15">
    <cfRule type="cellIs" dxfId="1" priority="4" operator="greaterThan">
      <formula>$E$14</formula>
    </cfRule>
  </conditionalFormatting>
  <conditionalFormatting sqref="E23:P23">
    <cfRule type="cellIs" dxfId="0" priority="3" operator="greaterThan">
      <formula>#REF!</formula>
    </cfRule>
  </conditionalFormatting>
  <dataValidations count="1">
    <dataValidation type="whole" allowBlank="1" showInputMessage="1" showErrorMessage="1" error="期待容量以下の整数値で入力してください" sqref="E26:P26" xr:uid="{28A5287A-C02F-4CEB-8032-DAA852D4B55A}">
      <formula1>0</formula1>
      <formula2>E21</formula2>
    </dataValidation>
  </dataValidations>
  <pageMargins left="0.11811023622047245" right="0.11811023622047245" top="0.35433070866141736" bottom="0.35433070866141736" header="0.31496062992125984" footer="0.31496062992125984"/>
  <pageSetup paperSize="9" scale="69" orientation="landscape"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theme="8" tint="0.59999389629810485"/>
  </sheetPr>
  <dimension ref="A1:AH96"/>
  <sheetViews>
    <sheetView zoomScale="55" zoomScaleNormal="55" workbookViewId="0">
      <selection activeCell="K16" sqref="K16"/>
    </sheetView>
  </sheetViews>
  <sheetFormatPr defaultColWidth="9" defaultRowHeight="15" x14ac:dyDescent="0.3"/>
  <cols>
    <col min="1" max="1" width="29.109375" style="1" customWidth="1"/>
    <col min="2" max="2" width="10.77734375" style="1" customWidth="1"/>
    <col min="3" max="3" width="9.77734375" style="1" customWidth="1"/>
    <col min="4" max="4" width="13.33203125" style="1" bestFit="1" customWidth="1"/>
    <col min="5" max="5" width="21.109375" style="1" bestFit="1" customWidth="1"/>
    <col min="6" max="10" width="9.77734375" style="1" bestFit="1" customWidth="1"/>
    <col min="11" max="11" width="10.6640625" style="1" bestFit="1" customWidth="1"/>
    <col min="12" max="12" width="10" style="1" bestFit="1" customWidth="1"/>
    <col min="13" max="13" width="17.88671875" style="1" customWidth="1"/>
    <col min="14" max="14" width="9.33203125" style="1" bestFit="1" customWidth="1"/>
    <col min="15" max="15" width="7.33203125" style="1" bestFit="1" customWidth="1"/>
    <col min="16" max="16" width="9" style="1"/>
    <col min="17" max="17" width="34.6640625" style="1" bestFit="1" customWidth="1"/>
    <col min="18" max="28" width="10.88671875" style="1" customWidth="1"/>
    <col min="29" max="29" width="9" style="1"/>
    <col min="30" max="30" width="10.88671875" style="1" customWidth="1"/>
    <col min="31" max="16384" width="9" style="1"/>
  </cols>
  <sheetData>
    <row r="1" spans="1:34" x14ac:dyDescent="0.3">
      <c r="A1" s="35"/>
      <c r="J1" s="10" t="s">
        <v>35</v>
      </c>
      <c r="L1" s="8"/>
      <c r="M1" s="9" t="s">
        <v>64</v>
      </c>
      <c r="AH1" s="1" t="s">
        <v>113</v>
      </c>
    </row>
    <row r="2" spans="1:34" x14ac:dyDescent="0.3">
      <c r="B2" s="11" t="s">
        <v>26</v>
      </c>
      <c r="C2" s="11" t="s">
        <v>27</v>
      </c>
      <c r="D2" s="11" t="s">
        <v>28</v>
      </c>
      <c r="E2" s="11" t="s">
        <v>29</v>
      </c>
      <c r="F2" s="11" t="s">
        <v>30</v>
      </c>
      <c r="G2" s="11" t="s">
        <v>31</v>
      </c>
      <c r="H2" s="11" t="s">
        <v>32</v>
      </c>
      <c r="I2" s="11" t="s">
        <v>33</v>
      </c>
      <c r="J2" s="11" t="s">
        <v>34</v>
      </c>
      <c r="AH2" s="1" t="s">
        <v>114</v>
      </c>
    </row>
    <row r="3" spans="1:34" x14ac:dyDescent="0.3">
      <c r="A3" s="101" t="s">
        <v>104</v>
      </c>
      <c r="AH3" s="1" t="s">
        <v>115</v>
      </c>
    </row>
    <row r="4" spans="1:34" x14ac:dyDescent="0.3">
      <c r="A4" s="10" t="s">
        <v>11</v>
      </c>
      <c r="B4" s="52">
        <v>4882.9799999999996</v>
      </c>
      <c r="C4" s="52">
        <v>12191.044</v>
      </c>
      <c r="D4" s="52">
        <v>40434.097999999998</v>
      </c>
      <c r="E4" s="52">
        <v>18452.13</v>
      </c>
      <c r="F4" s="52">
        <v>4502.1979999999994</v>
      </c>
      <c r="G4" s="52">
        <v>16728.849999999999</v>
      </c>
      <c r="H4" s="52">
        <v>6653.5279999999993</v>
      </c>
      <c r="I4" s="52">
        <v>4734.33</v>
      </c>
      <c r="J4" s="52">
        <v>12042.17</v>
      </c>
      <c r="M4" s="14"/>
      <c r="N4" s="14"/>
      <c r="O4" s="14"/>
      <c r="P4" s="14"/>
      <c r="Q4" s="14"/>
      <c r="R4" s="14"/>
      <c r="S4" s="14"/>
    </row>
    <row r="5" spans="1:34" x14ac:dyDescent="0.3">
      <c r="A5" s="10" t="s">
        <v>12</v>
      </c>
      <c r="B5" s="52">
        <v>4365.3500000000004</v>
      </c>
      <c r="C5" s="52">
        <v>11318.501999999999</v>
      </c>
      <c r="D5" s="52">
        <v>39135.901999999995</v>
      </c>
      <c r="E5" s="52">
        <v>18493.689999999999</v>
      </c>
      <c r="F5" s="52">
        <v>4144.4780000000001</v>
      </c>
      <c r="G5" s="52">
        <v>17299.169999999998</v>
      </c>
      <c r="H5" s="52">
        <v>6702.1839999999993</v>
      </c>
      <c r="I5" s="52">
        <v>4837.5700000000006</v>
      </c>
      <c r="J5" s="52">
        <v>13276.37</v>
      </c>
      <c r="M5" s="14"/>
      <c r="N5" s="14"/>
      <c r="O5" s="14"/>
      <c r="P5" s="14"/>
      <c r="Q5" s="14"/>
      <c r="R5" s="14"/>
      <c r="S5" s="14"/>
      <c r="AH5" s="1" t="s">
        <v>116</v>
      </c>
    </row>
    <row r="6" spans="1:34" x14ac:dyDescent="0.3">
      <c r="A6" s="10" t="s">
        <v>13</v>
      </c>
      <c r="B6" s="52">
        <v>4439.29</v>
      </c>
      <c r="C6" s="52">
        <v>12353.976000000001</v>
      </c>
      <c r="D6" s="52">
        <v>45490.090000000004</v>
      </c>
      <c r="E6" s="52">
        <v>20831.38</v>
      </c>
      <c r="F6" s="52">
        <v>4816.7479999999996</v>
      </c>
      <c r="G6" s="52">
        <v>20024.21</v>
      </c>
      <c r="H6" s="52">
        <v>7753.8459999999995</v>
      </c>
      <c r="I6" s="52">
        <v>5634</v>
      </c>
      <c r="J6" s="52">
        <v>14944.912</v>
      </c>
      <c r="M6" s="14"/>
      <c r="N6" s="14"/>
      <c r="O6" s="14"/>
      <c r="P6" s="14"/>
      <c r="Q6" s="14"/>
      <c r="R6" s="14"/>
      <c r="S6" s="14"/>
      <c r="AH6" s="1" t="s">
        <v>117</v>
      </c>
    </row>
    <row r="7" spans="1:34" x14ac:dyDescent="0.3">
      <c r="A7" s="10" t="s">
        <v>14</v>
      </c>
      <c r="B7" s="52">
        <v>5054.2900000000009</v>
      </c>
      <c r="C7" s="52">
        <v>14781.866</v>
      </c>
      <c r="D7" s="52">
        <v>58456.866000000002</v>
      </c>
      <c r="E7" s="52">
        <v>25059.99</v>
      </c>
      <c r="F7" s="52">
        <v>5859.0679999999993</v>
      </c>
      <c r="G7" s="52">
        <v>25850.940000000002</v>
      </c>
      <c r="H7" s="52">
        <v>9729.6859999999997</v>
      </c>
      <c r="I7" s="52">
        <v>7005.63</v>
      </c>
      <c r="J7" s="52">
        <v>18967.018</v>
      </c>
      <c r="M7" s="14"/>
      <c r="N7" s="14"/>
      <c r="O7" s="14"/>
      <c r="P7" s="14"/>
      <c r="Q7" s="14"/>
      <c r="R7" s="14"/>
      <c r="S7" s="14"/>
    </row>
    <row r="8" spans="1:34" x14ac:dyDescent="0.3">
      <c r="A8" s="10" t="s">
        <v>15</v>
      </c>
      <c r="B8" s="52">
        <v>5165.21</v>
      </c>
      <c r="C8" s="52">
        <v>15050.112000000001</v>
      </c>
      <c r="D8" s="52">
        <v>58456.437999999995</v>
      </c>
      <c r="E8" s="52">
        <v>25059.99</v>
      </c>
      <c r="F8" s="52">
        <v>5859.0679999999993</v>
      </c>
      <c r="G8" s="52">
        <v>25850.940000000002</v>
      </c>
      <c r="H8" s="52">
        <v>9729.6859999999997</v>
      </c>
      <c r="I8" s="52">
        <v>7005.63</v>
      </c>
      <c r="J8" s="52">
        <v>18967.018</v>
      </c>
      <c r="M8" s="14"/>
      <c r="N8" s="14"/>
      <c r="O8" s="14"/>
      <c r="P8" s="14"/>
      <c r="Q8" s="14"/>
      <c r="R8" s="14"/>
      <c r="S8" s="14"/>
    </row>
    <row r="9" spans="1:34" x14ac:dyDescent="0.3">
      <c r="A9" s="10" t="s">
        <v>16</v>
      </c>
      <c r="B9" s="52">
        <v>4795.4699999999993</v>
      </c>
      <c r="C9" s="52">
        <v>13325.706</v>
      </c>
      <c r="D9" s="52">
        <v>49386.400000000001</v>
      </c>
      <c r="E9" s="52">
        <v>22493.73</v>
      </c>
      <c r="F9" s="52">
        <v>5180.6379999999999</v>
      </c>
      <c r="G9" s="52">
        <v>21631.99</v>
      </c>
      <c r="H9" s="52">
        <v>8503.5080000000016</v>
      </c>
      <c r="I9" s="52">
        <v>6209.2</v>
      </c>
      <c r="J9" s="52">
        <v>16541.284</v>
      </c>
      <c r="M9" s="14"/>
      <c r="N9" s="14"/>
      <c r="O9" s="14"/>
      <c r="P9" s="14"/>
      <c r="Q9" s="14"/>
      <c r="R9" s="14"/>
      <c r="S9" s="14"/>
    </row>
    <row r="10" spans="1:34" x14ac:dyDescent="0.3">
      <c r="A10" s="10" t="s">
        <v>17</v>
      </c>
      <c r="B10" s="52">
        <v>4796.71</v>
      </c>
      <c r="C10" s="52">
        <v>11823.253999999999</v>
      </c>
      <c r="D10" s="52">
        <v>41641.480000000003</v>
      </c>
      <c r="E10" s="52">
        <v>19304.09</v>
      </c>
      <c r="F10" s="52">
        <v>4280.1680000000006</v>
      </c>
      <c r="G10" s="52">
        <v>17903.539999999997</v>
      </c>
      <c r="H10" s="52">
        <v>7087.0280000000002</v>
      </c>
      <c r="I10" s="52">
        <v>5250.54</v>
      </c>
      <c r="J10" s="52">
        <v>13855.031999999999</v>
      </c>
      <c r="M10" s="14"/>
      <c r="N10" s="14"/>
      <c r="O10" s="14"/>
      <c r="P10" s="14"/>
      <c r="Q10" s="14"/>
      <c r="R10" s="14"/>
      <c r="S10" s="14"/>
    </row>
    <row r="11" spans="1:34" x14ac:dyDescent="0.3">
      <c r="A11" s="10" t="s">
        <v>18</v>
      </c>
      <c r="B11" s="52">
        <v>5499.2</v>
      </c>
      <c r="C11" s="52">
        <v>13296.031999999999</v>
      </c>
      <c r="D11" s="52">
        <v>42908.483999999997</v>
      </c>
      <c r="E11" s="52">
        <v>19220.97</v>
      </c>
      <c r="F11" s="52">
        <v>4631.7179999999998</v>
      </c>
      <c r="G11" s="52">
        <v>17667.050000000003</v>
      </c>
      <c r="H11" s="52">
        <v>7441.5259999999998</v>
      </c>
      <c r="I11" s="52">
        <v>4985.0600000000004</v>
      </c>
      <c r="J11" s="52">
        <v>14262.492</v>
      </c>
      <c r="M11" s="14"/>
      <c r="N11" s="14"/>
      <c r="O11" s="14"/>
      <c r="P11" s="14"/>
      <c r="Q11" s="14"/>
      <c r="R11" s="14"/>
      <c r="S11" s="14"/>
    </row>
    <row r="12" spans="1:34" x14ac:dyDescent="0.3">
      <c r="A12" s="10" t="s">
        <v>19</v>
      </c>
      <c r="B12" s="52">
        <v>5941.65</v>
      </c>
      <c r="C12" s="52">
        <v>14882.905999999999</v>
      </c>
      <c r="D12" s="52">
        <v>47319.77</v>
      </c>
      <c r="E12" s="52">
        <v>22233.99</v>
      </c>
      <c r="F12" s="52">
        <v>5532.1880000000001</v>
      </c>
      <c r="G12" s="52">
        <v>21890.87</v>
      </c>
      <c r="H12" s="52">
        <v>9157.5540000000001</v>
      </c>
      <c r="I12" s="52">
        <v>6740.15</v>
      </c>
      <c r="J12" s="52">
        <v>17124.042000000001</v>
      </c>
      <c r="M12" s="14"/>
      <c r="N12" s="14"/>
      <c r="O12" s="14"/>
      <c r="P12" s="14"/>
      <c r="Q12" s="14"/>
      <c r="R12" s="14"/>
      <c r="S12" s="14"/>
    </row>
    <row r="13" spans="1:34" x14ac:dyDescent="0.3">
      <c r="A13" s="10" t="s">
        <v>20</v>
      </c>
      <c r="B13" s="52">
        <v>6188.14</v>
      </c>
      <c r="C13" s="52">
        <v>15447.464</v>
      </c>
      <c r="D13" s="52">
        <v>51542.244000000006</v>
      </c>
      <c r="E13" s="52">
        <v>24083.359999999997</v>
      </c>
      <c r="F13" s="52">
        <v>6007.0879999999997</v>
      </c>
      <c r="G13" s="52">
        <v>23522.980000000003</v>
      </c>
      <c r="H13" s="52">
        <v>9316.2019999999993</v>
      </c>
      <c r="I13" s="52">
        <v>6740.15</v>
      </c>
      <c r="J13" s="52">
        <v>17947.671999999999</v>
      </c>
      <c r="M13" s="14"/>
      <c r="N13" s="14"/>
      <c r="O13" s="14"/>
      <c r="P13" s="14"/>
      <c r="Q13" s="14"/>
      <c r="R13" s="14"/>
      <c r="S13" s="14"/>
    </row>
    <row r="14" spans="1:34" x14ac:dyDescent="0.3">
      <c r="A14" s="10" t="s">
        <v>21</v>
      </c>
      <c r="B14" s="52">
        <v>6163.4900000000007</v>
      </c>
      <c r="C14" s="52">
        <v>15378.876</v>
      </c>
      <c r="D14" s="52">
        <v>51545.24</v>
      </c>
      <c r="E14" s="52">
        <v>24083.359999999997</v>
      </c>
      <c r="F14" s="52">
        <v>6007.0879999999997</v>
      </c>
      <c r="G14" s="52">
        <v>23522.980000000003</v>
      </c>
      <c r="H14" s="52">
        <v>9316.2939999999999</v>
      </c>
      <c r="I14" s="52">
        <v>6740.15</v>
      </c>
      <c r="J14" s="52">
        <v>17947.671999999999</v>
      </c>
      <c r="M14" s="14"/>
      <c r="N14" s="14"/>
      <c r="O14" s="14"/>
      <c r="P14" s="14"/>
      <c r="Q14" s="14"/>
      <c r="R14" s="14"/>
      <c r="S14" s="14"/>
    </row>
    <row r="15" spans="1:34" x14ac:dyDescent="0.3">
      <c r="A15" s="10" t="s">
        <v>22</v>
      </c>
      <c r="B15" s="52">
        <v>5596.57</v>
      </c>
      <c r="C15" s="52">
        <v>14184.276</v>
      </c>
      <c r="D15" s="52">
        <v>45362.928</v>
      </c>
      <c r="E15" s="52">
        <v>20945.66</v>
      </c>
      <c r="F15" s="52">
        <v>5137.4579999999996</v>
      </c>
      <c r="G15" s="52">
        <v>19580.420000000002</v>
      </c>
      <c r="H15" s="52">
        <v>7909.8679999999995</v>
      </c>
      <c r="I15" s="52">
        <v>5560.2599999999993</v>
      </c>
      <c r="J15" s="52">
        <v>14833.806</v>
      </c>
      <c r="M15" s="14"/>
      <c r="N15" s="14"/>
      <c r="O15" s="14"/>
      <c r="P15" s="14"/>
      <c r="Q15" s="14"/>
      <c r="R15" s="14"/>
      <c r="S15" s="14"/>
    </row>
    <row r="16" spans="1:34" x14ac:dyDescent="0.3">
      <c r="B16" s="2"/>
      <c r="C16" s="2"/>
      <c r="D16" s="2"/>
      <c r="E16" s="2"/>
      <c r="F16" s="2"/>
      <c r="G16" s="2"/>
      <c r="H16" s="2"/>
      <c r="I16" s="2"/>
      <c r="J16" s="2"/>
      <c r="K16" s="2"/>
    </row>
    <row r="17" spans="1:30" x14ac:dyDescent="0.3">
      <c r="A17" s="101" t="s">
        <v>144</v>
      </c>
      <c r="B17" s="51">
        <v>176333.36891600478</v>
      </c>
      <c r="C17" s="2"/>
      <c r="D17" s="2"/>
      <c r="E17" s="2"/>
      <c r="F17" s="2"/>
      <c r="G17" s="2"/>
      <c r="H17" s="2"/>
      <c r="I17" s="2"/>
      <c r="J17" s="2"/>
      <c r="K17" s="2"/>
    </row>
    <row r="19" spans="1:30" x14ac:dyDescent="0.3">
      <c r="A19" s="101" t="s">
        <v>112</v>
      </c>
      <c r="B19" s="17" t="s">
        <v>44</v>
      </c>
      <c r="N19" s="1" t="s">
        <v>65</v>
      </c>
    </row>
    <row r="20" spans="1:30" x14ac:dyDescent="0.3">
      <c r="A20" s="10" t="s">
        <v>11</v>
      </c>
      <c r="B20" s="53">
        <v>1.2507202331046617E-2</v>
      </c>
      <c r="C20" s="53">
        <v>2.1646355837668944E-2</v>
      </c>
      <c r="D20" s="53">
        <v>1.0525595218339144E-2</v>
      </c>
      <c r="E20" s="53">
        <v>3.9102299308374923E-2</v>
      </c>
      <c r="F20" s="53">
        <v>0.10099218488248592</v>
      </c>
      <c r="G20" s="53">
        <v>4.8564075061647068E-2</v>
      </c>
      <c r="H20" s="53">
        <v>5.5489690929385348E-2</v>
      </c>
      <c r="I20" s="53">
        <v>7.2647949012131202E-2</v>
      </c>
      <c r="J20" s="53">
        <v>1.2789610170263619E-2</v>
      </c>
      <c r="N20" s="66" t="e">
        <f>HLOOKUP('入力(太陽光)'!$E$13,$B$2:$J$31,ROW()-1,0)</f>
        <v>#N/A</v>
      </c>
      <c r="Q20" s="44"/>
      <c r="R20" s="44"/>
      <c r="S20" s="44"/>
      <c r="T20" s="44"/>
      <c r="U20" s="44"/>
      <c r="V20" s="44"/>
      <c r="W20" s="44"/>
    </row>
    <row r="21" spans="1:30" x14ac:dyDescent="0.3">
      <c r="A21" s="10" t="s">
        <v>12</v>
      </c>
      <c r="B21" s="53">
        <v>4.0782231437959712E-2</v>
      </c>
      <c r="C21" s="53">
        <v>0.14949257621212655</v>
      </c>
      <c r="D21" s="53">
        <v>9.3465625507349506E-2</v>
      </c>
      <c r="E21" s="53">
        <v>0.11267997496599599</v>
      </c>
      <c r="F21" s="53">
        <v>0.2500443610838845</v>
      </c>
      <c r="G21" s="53">
        <v>0.1290631812057168</v>
      </c>
      <c r="H21" s="53">
        <v>0.15113637426622376</v>
      </c>
      <c r="I21" s="53">
        <v>0.17891116117285374</v>
      </c>
      <c r="J21" s="53">
        <v>6.859552432443522E-2</v>
      </c>
      <c r="N21" s="66" t="e">
        <f>HLOOKUP('入力(太陽光)'!$E$13,$B$2:$J$31,ROW()-1,0)</f>
        <v>#N/A</v>
      </c>
      <c r="Q21" s="44"/>
      <c r="R21" s="44"/>
      <c r="S21" s="44"/>
      <c r="T21" s="44"/>
      <c r="U21" s="44"/>
      <c r="V21" s="44"/>
      <c r="W21" s="44"/>
    </row>
    <row r="22" spans="1:30" x14ac:dyDescent="0.3">
      <c r="A22" s="10" t="s">
        <v>13</v>
      </c>
      <c r="B22" s="53">
        <v>6.1349728508131515E-2</v>
      </c>
      <c r="C22" s="53">
        <v>0.1927126352016558</v>
      </c>
      <c r="D22" s="53">
        <v>0.15790687422412061</v>
      </c>
      <c r="E22" s="53">
        <v>0.18474983296886222</v>
      </c>
      <c r="F22" s="53">
        <v>0.24452785709512959</v>
      </c>
      <c r="G22" s="53">
        <v>0.18965486860187586</v>
      </c>
      <c r="H22" s="53">
        <v>0.1856562874897808</v>
      </c>
      <c r="I22" s="53">
        <v>0.21082825665314439</v>
      </c>
      <c r="J22" s="53">
        <v>0.12486338350713379</v>
      </c>
      <c r="N22" s="66" t="e">
        <f>HLOOKUP('入力(太陽光)'!$E$13,$B$2:$J$31,ROW()-1,0)</f>
        <v>#N/A</v>
      </c>
      <c r="Q22" s="44"/>
      <c r="R22" s="44"/>
      <c r="S22" s="44"/>
      <c r="T22" s="44"/>
      <c r="U22" s="44"/>
      <c r="V22" s="44"/>
      <c r="W22" s="44"/>
    </row>
    <row r="23" spans="1:30" x14ac:dyDescent="0.3">
      <c r="A23" s="10" t="s">
        <v>14</v>
      </c>
      <c r="B23" s="53">
        <v>7.9316522410680657E-2</v>
      </c>
      <c r="C23" s="53">
        <v>0.19081252606094931</v>
      </c>
      <c r="D23" s="53">
        <v>0.20832018452826973</v>
      </c>
      <c r="E23" s="53">
        <v>0.23121604872983206</v>
      </c>
      <c r="F23" s="53">
        <v>0.30869029905411022</v>
      </c>
      <c r="G23" s="53">
        <v>0.24925541204772336</v>
      </c>
      <c r="H23" s="53">
        <v>0.27444925111534935</v>
      </c>
      <c r="I23" s="53">
        <v>0.29522438880138635</v>
      </c>
      <c r="J23" s="53">
        <v>0.14615924718947909</v>
      </c>
      <c r="N23" s="66" t="e">
        <f>HLOOKUP('入力(太陽光)'!$E$13,$B$2:$J$31,ROW()-1,0)</f>
        <v>#N/A</v>
      </c>
      <c r="Q23" s="44"/>
      <c r="R23" s="44"/>
      <c r="S23" s="44"/>
      <c r="T23" s="44"/>
      <c r="U23" s="44"/>
      <c r="V23" s="44"/>
      <c r="W23" s="44"/>
    </row>
    <row r="24" spans="1:30" x14ac:dyDescent="0.3">
      <c r="A24" s="10" t="s">
        <v>15</v>
      </c>
      <c r="B24" s="53">
        <v>7.9235150404071114E-2</v>
      </c>
      <c r="C24" s="53">
        <v>0.23132301129079827</v>
      </c>
      <c r="D24" s="53">
        <v>0.22277578615374241</v>
      </c>
      <c r="E24" s="53">
        <v>0.21744403218342898</v>
      </c>
      <c r="F24" s="53">
        <v>0.30212988414318703</v>
      </c>
      <c r="G24" s="53">
        <v>0.24770310582146754</v>
      </c>
      <c r="H24" s="53">
        <v>0.26601271492980627</v>
      </c>
      <c r="I24" s="53">
        <v>0.29619574619517197</v>
      </c>
      <c r="J24" s="53">
        <v>0.13973180180711853</v>
      </c>
      <c r="N24" s="66" t="e">
        <f>HLOOKUP('入力(太陽光)'!$E$13,$B$2:$J$31,ROW()-1,0)</f>
        <v>#N/A</v>
      </c>
      <c r="Q24" s="44"/>
      <c r="R24" s="44"/>
      <c r="S24" s="44"/>
      <c r="T24" s="44"/>
      <c r="U24" s="44"/>
      <c r="V24" s="44"/>
      <c r="W24" s="44"/>
    </row>
    <row r="25" spans="1:30" x14ac:dyDescent="0.3">
      <c r="A25" s="10" t="s">
        <v>16</v>
      </c>
      <c r="B25" s="53">
        <v>3.1881921761783033E-2</v>
      </c>
      <c r="C25" s="53">
        <v>0.15328806773472681</v>
      </c>
      <c r="D25" s="53">
        <v>0.1482603946230012</v>
      </c>
      <c r="E25" s="53">
        <v>0.15666607537395619</v>
      </c>
      <c r="F25" s="53">
        <v>0.21396603689726207</v>
      </c>
      <c r="G25" s="53">
        <v>0.17122025413285477</v>
      </c>
      <c r="H25" s="53">
        <v>0.1709362960102653</v>
      </c>
      <c r="I25" s="53">
        <v>0.20645050519904104</v>
      </c>
      <c r="J25" s="53">
        <v>0.12679754638939772</v>
      </c>
      <c r="N25" s="66" t="e">
        <f>HLOOKUP('入力(太陽光)'!$E$13,$B$2:$J$31,ROW()-1,0)</f>
        <v>#N/A</v>
      </c>
      <c r="Q25" s="44"/>
      <c r="R25" s="44"/>
      <c r="S25" s="44"/>
      <c r="T25" s="44"/>
      <c r="U25" s="44"/>
      <c r="V25" s="44"/>
      <c r="W25" s="44"/>
    </row>
    <row r="26" spans="1:30" x14ac:dyDescent="0.3">
      <c r="A26" s="10" t="s">
        <v>17</v>
      </c>
      <c r="B26" s="53">
        <v>7.5950972732548149E-3</v>
      </c>
      <c r="C26" s="53">
        <v>9.8578891422799242E-2</v>
      </c>
      <c r="D26" s="53">
        <v>8.8060043138932662E-2</v>
      </c>
      <c r="E26" s="53">
        <v>8.1671393209702736E-2</v>
      </c>
      <c r="F26" s="53">
        <v>0.11636636095575896</v>
      </c>
      <c r="G26" s="53">
        <v>0.10066484810128609</v>
      </c>
      <c r="H26" s="53">
        <v>0.11514266363943121</v>
      </c>
      <c r="I26" s="53">
        <v>0.13140539946589433</v>
      </c>
      <c r="J26" s="53">
        <v>8.2397061131615351E-2</v>
      </c>
      <c r="N26" s="66" t="e">
        <f>HLOOKUP('入力(太陽光)'!$E$13,$B$2:$J$31,ROW()-1,0)</f>
        <v>#N/A</v>
      </c>
      <c r="Q26" s="44"/>
      <c r="R26" s="44"/>
      <c r="S26" s="44"/>
      <c r="T26" s="44"/>
      <c r="U26" s="44"/>
      <c r="V26" s="44"/>
      <c r="W26" s="44"/>
    </row>
    <row r="27" spans="1:30" x14ac:dyDescent="0.3">
      <c r="A27" s="10" t="s">
        <v>18</v>
      </c>
      <c r="B27" s="53">
        <v>4.093499459021697E-3</v>
      </c>
      <c r="C27" s="53">
        <v>1.9917022262826382E-2</v>
      </c>
      <c r="D27" s="53">
        <v>8.209218368364803E-3</v>
      </c>
      <c r="E27" s="53">
        <v>5.7917618350880884E-3</v>
      </c>
      <c r="F27" s="53">
        <v>8.3973785095881257E-3</v>
      </c>
      <c r="G27" s="53">
        <v>5.1289928107170948E-3</v>
      </c>
      <c r="H27" s="53">
        <v>4.3774882190279855E-3</v>
      </c>
      <c r="I27" s="53">
        <v>6.758798438567578E-3</v>
      </c>
      <c r="J27" s="53">
        <v>2.3015273378940541E-3</v>
      </c>
      <c r="N27" s="66" t="e">
        <f>HLOOKUP('入力(太陽光)'!$E$13,$B$2:$J$31,ROW()-1,0)</f>
        <v>#N/A</v>
      </c>
      <c r="Q27" s="44"/>
      <c r="R27" s="44"/>
      <c r="S27" s="44"/>
      <c r="T27" s="44"/>
      <c r="U27" s="44"/>
      <c r="V27" s="44"/>
      <c r="W27" s="44"/>
    </row>
    <row r="28" spans="1:30" x14ac:dyDescent="0.3">
      <c r="A28" s="10" t="s">
        <v>19</v>
      </c>
      <c r="B28" s="53">
        <v>3.881354485158119E-3</v>
      </c>
      <c r="C28" s="53">
        <v>3.1206345467952295E-3</v>
      </c>
      <c r="D28" s="53">
        <v>1.9675002088334311E-3</v>
      </c>
      <c r="E28" s="53">
        <v>1.5701858111730457E-2</v>
      </c>
      <c r="F28" s="53">
        <v>6.7321725451762295E-3</v>
      </c>
      <c r="G28" s="53">
        <v>1.3922528025059057E-2</v>
      </c>
      <c r="H28" s="53">
        <v>1.4810176728975626E-2</v>
      </c>
      <c r="I28" s="53">
        <v>1.6932973676387335E-2</v>
      </c>
      <c r="J28" s="53">
        <v>9.3499317192324537E-3</v>
      </c>
      <c r="N28" s="66" t="e">
        <f>HLOOKUP('入力(太陽光)'!$E$13,$B$2:$J$31,ROW()-1,0)</f>
        <v>#N/A</v>
      </c>
      <c r="Q28" s="44"/>
      <c r="R28" s="44"/>
      <c r="S28" s="44"/>
      <c r="T28" s="44"/>
      <c r="U28" s="44"/>
      <c r="V28" s="44"/>
      <c r="W28" s="44"/>
    </row>
    <row r="29" spans="1:30" x14ac:dyDescent="0.3">
      <c r="A29" s="10" t="s">
        <v>20</v>
      </c>
      <c r="B29" s="53">
        <v>1.2683808731664938E-2</v>
      </c>
      <c r="C29" s="53">
        <v>3.6097537333657448E-2</v>
      </c>
      <c r="D29" s="53">
        <v>2.3044742711696767E-2</v>
      </c>
      <c r="E29" s="53">
        <v>5.4410680673904539E-2</v>
      </c>
      <c r="F29" s="53">
        <v>2.7569614151999426E-2</v>
      </c>
      <c r="G29" s="53">
        <v>2.8535201254505007E-2</v>
      </c>
      <c r="H29" s="53">
        <v>3.3476936523607996E-2</v>
      </c>
      <c r="I29" s="53">
        <v>4.1156833651738445E-2</v>
      </c>
      <c r="J29" s="53">
        <v>1.9170142136750824E-2</v>
      </c>
      <c r="N29" s="66" t="e">
        <f>HLOOKUP('入力(太陽光)'!$E$13,$B$2:$J$31,ROW()-1,0)</f>
        <v>#N/A</v>
      </c>
      <c r="Q29" s="44"/>
      <c r="R29" s="44"/>
      <c r="S29" s="44"/>
      <c r="T29" s="44"/>
      <c r="U29" s="44"/>
      <c r="V29" s="44"/>
      <c r="W29" s="44"/>
    </row>
    <row r="30" spans="1:30" x14ac:dyDescent="0.3">
      <c r="A30" s="10" t="s">
        <v>21</v>
      </c>
      <c r="B30" s="53">
        <v>1.4109755100035308E-2</v>
      </c>
      <c r="C30" s="53">
        <v>1.4915576946958498E-2</v>
      </c>
      <c r="D30" s="53">
        <v>8.4618911588730753E-3</v>
      </c>
      <c r="E30" s="53">
        <v>3.8800942253682601E-2</v>
      </c>
      <c r="F30" s="53">
        <v>2.2833923522322587E-2</v>
      </c>
      <c r="G30" s="53">
        <v>4.1117096985283208E-2</v>
      </c>
      <c r="H30" s="53">
        <v>3.3268056220509983E-2</v>
      </c>
      <c r="I30" s="53">
        <v>4.9590758535483462E-2</v>
      </c>
      <c r="J30" s="53">
        <v>1.7625519176651071E-2</v>
      </c>
      <c r="N30" s="66" t="e">
        <f>HLOOKUP('入力(太陽光)'!$E$13,$B$2:$J$31,ROW()-1,0)</f>
        <v>#N/A</v>
      </c>
      <c r="Q30" s="1" t="s">
        <v>76</v>
      </c>
    </row>
    <row r="31" spans="1:30" x14ac:dyDescent="0.3">
      <c r="A31" s="10" t="s">
        <v>22</v>
      </c>
      <c r="B31" s="53">
        <v>1.1271720445284954E-2</v>
      </c>
      <c r="C31" s="53">
        <v>1.3868094901997854E-2</v>
      </c>
      <c r="D31" s="53">
        <v>7.3775551497435024E-3</v>
      </c>
      <c r="E31" s="53">
        <v>2.0832577351310042E-2</v>
      </c>
      <c r="F31" s="53">
        <v>4.9027489822636848E-2</v>
      </c>
      <c r="G31" s="53">
        <v>2.7623977029277755E-2</v>
      </c>
      <c r="H31" s="53">
        <v>2.6090774874190554E-2</v>
      </c>
      <c r="I31" s="53">
        <v>3.9760091417130619E-2</v>
      </c>
      <c r="J31" s="53">
        <v>1.0504288796608098E-2</v>
      </c>
      <c r="N31" s="66" t="e">
        <f>HLOOKUP('入力(太陽光)'!$E$13,$B$2:$J$31,ROW()-1,0)</f>
        <v>#N/A</v>
      </c>
      <c r="Z31" s="10" t="s">
        <v>35</v>
      </c>
    </row>
    <row r="32" spans="1:30" x14ac:dyDescent="0.3">
      <c r="A32" s="134"/>
      <c r="B32" s="135"/>
      <c r="C32" s="135"/>
      <c r="D32" s="135"/>
      <c r="E32" s="135"/>
      <c r="F32" s="135"/>
      <c r="G32" s="135"/>
      <c r="H32" s="135"/>
      <c r="I32" s="135"/>
      <c r="J32" s="135"/>
      <c r="K32" s="136"/>
      <c r="N32" s="1" t="s">
        <v>65</v>
      </c>
      <c r="Q32" s="10"/>
      <c r="R32" s="11" t="s">
        <v>26</v>
      </c>
      <c r="S32" s="11" t="s">
        <v>27</v>
      </c>
      <c r="T32" s="11" t="s">
        <v>28</v>
      </c>
      <c r="U32" s="11" t="s">
        <v>29</v>
      </c>
      <c r="V32" s="11" t="s">
        <v>30</v>
      </c>
      <c r="W32" s="11" t="s">
        <v>31</v>
      </c>
      <c r="X32" s="11" t="s">
        <v>32</v>
      </c>
      <c r="Y32" s="11" t="s">
        <v>33</v>
      </c>
      <c r="Z32" s="11" t="s">
        <v>34</v>
      </c>
      <c r="AD32" s="1" t="s">
        <v>65</v>
      </c>
    </row>
    <row r="33" spans="1:30" x14ac:dyDescent="0.3">
      <c r="A33" s="10"/>
      <c r="B33" s="18" t="s">
        <v>47</v>
      </c>
      <c r="C33" s="10"/>
      <c r="D33" s="10"/>
      <c r="E33" s="10"/>
      <c r="F33" s="10"/>
      <c r="G33" s="10"/>
      <c r="H33" s="10"/>
      <c r="I33" s="10"/>
      <c r="J33" s="10"/>
      <c r="K33" s="22" t="s">
        <v>36</v>
      </c>
      <c r="L33" s="22" t="s">
        <v>48</v>
      </c>
      <c r="N33" s="22" t="s">
        <v>36</v>
      </c>
      <c r="Q33" s="10"/>
      <c r="R33" s="18" t="s">
        <v>47</v>
      </c>
      <c r="S33" s="10"/>
      <c r="T33" s="10"/>
      <c r="U33" s="10"/>
      <c r="V33" s="10"/>
      <c r="W33" s="10"/>
      <c r="X33" s="10"/>
      <c r="Y33" s="10"/>
      <c r="Z33" s="10"/>
      <c r="AA33" s="22" t="s">
        <v>36</v>
      </c>
      <c r="AB33" s="22" t="s">
        <v>48</v>
      </c>
      <c r="AD33" s="22" t="s">
        <v>36</v>
      </c>
    </row>
    <row r="34" spans="1:30" x14ac:dyDescent="0.3">
      <c r="A34" s="10" t="s">
        <v>11</v>
      </c>
      <c r="B34" s="54">
        <f>IF('入力(太陽光)'!$E$13=B$2,B20*'入力(太陽光)'!$E$15/1000,0)</f>
        <v>0</v>
      </c>
      <c r="C34" s="54">
        <f>IF('入力(太陽光)'!$E$13=C$2,C20*'入力(太陽光)'!$E$15/1000,0)</f>
        <v>0</v>
      </c>
      <c r="D34" s="54">
        <f>IF('入力(太陽光)'!$E$13=D$2,D20*'入力(太陽光)'!$E$15/1000,0)</f>
        <v>0</v>
      </c>
      <c r="E34" s="54">
        <f>IF('入力(太陽光)'!$E$13=E$2,E20*'入力(太陽光)'!$E$15/1000,0)</f>
        <v>0</v>
      </c>
      <c r="F34" s="54">
        <f>IF('入力(太陽光)'!$E$13=F$2,F20*'入力(太陽光)'!$E$15/1000,0)</f>
        <v>0</v>
      </c>
      <c r="G34" s="54">
        <f>IF('入力(太陽光)'!$E$13=G$2,G20*'入力(太陽光)'!$E$15/1000,0)</f>
        <v>0</v>
      </c>
      <c r="H34" s="54">
        <f>IF('入力(太陽光)'!$E$13=H$2,H20*'入力(太陽光)'!$E$15/1000,0)</f>
        <v>0</v>
      </c>
      <c r="I34" s="54">
        <f>IF('入力(太陽光)'!$E$13=I$2,I20*'入力(太陽光)'!$E$15/1000,0)</f>
        <v>0</v>
      </c>
      <c r="J34" s="55">
        <f>IF('入力(太陽光)'!$E$13=J$2,J20*'入力(太陽光)'!$E$15/1000,0)</f>
        <v>0</v>
      </c>
      <c r="K34" s="56">
        <f>SUM(B34:J34)</f>
        <v>0</v>
      </c>
      <c r="L34" s="57">
        <f>MIN($K$34:$K$45)</f>
        <v>0</v>
      </c>
      <c r="N34" s="64">
        <f>K34*1000</f>
        <v>0</v>
      </c>
      <c r="Q34" s="10" t="s">
        <v>11</v>
      </c>
      <c r="R34" s="54">
        <f>IF('入力(太陽光)'!$E$13=B$2,B20*'入力(太陽光)'!$E$23/1000,0)</f>
        <v>0</v>
      </c>
      <c r="S34" s="54">
        <f>IF('入力(太陽光)'!$E$13=C$2,C20*'入力(太陽光)'!$E$23/1000,0)</f>
        <v>0</v>
      </c>
      <c r="T34" s="54">
        <f>IF('入力(太陽光)'!$E$13=D$2,D20*'入力(太陽光)'!$E$23/1000,0)</f>
        <v>0</v>
      </c>
      <c r="U34" s="54">
        <f>IF('入力(太陽光)'!$E$13=E$2,E20*'入力(太陽光)'!$E$23/1000,0)</f>
        <v>0</v>
      </c>
      <c r="V34" s="54">
        <f>IF('入力(太陽光)'!$E$13=F$2,F20*'入力(太陽光)'!$E$23/1000,0)</f>
        <v>0</v>
      </c>
      <c r="W34" s="54">
        <f>IF('入力(太陽光)'!$E$13=G$2,G20*'入力(太陽光)'!$E$23/1000,0)</f>
        <v>0</v>
      </c>
      <c r="X34" s="54">
        <f>IF('入力(太陽光)'!$E$13=H$2,H20*'入力(太陽光)'!$E$23/1000,0)</f>
        <v>0</v>
      </c>
      <c r="Y34" s="54">
        <f>IF('入力(太陽光)'!$E$13=I$2,I20*'入力(太陽光)'!$E$23/1000,0)</f>
        <v>0</v>
      </c>
      <c r="Z34" s="55">
        <f>IF('入力(太陽光)'!$E$13=J$2,J20*'入力(太陽光)'!$E$23/1000,0)</f>
        <v>0</v>
      </c>
      <c r="AA34" s="56">
        <f>SUM(R34:Z34)</f>
        <v>0</v>
      </c>
      <c r="AB34" s="57">
        <f>MIN($AA$34:$AA$45)</f>
        <v>0</v>
      </c>
      <c r="AD34" s="64">
        <f>AA34*1000</f>
        <v>0</v>
      </c>
    </row>
    <row r="35" spans="1:30" x14ac:dyDescent="0.3">
      <c r="A35" s="10" t="s">
        <v>12</v>
      </c>
      <c r="B35" s="54">
        <f>IF('入力(太陽光)'!$E$13=B$2,B21*'入力(太陽光)'!$E$15/1000,0)</f>
        <v>0</v>
      </c>
      <c r="C35" s="54">
        <f>IF('入力(太陽光)'!$E$13=C$2,C21*'入力(太陽光)'!$E$15/1000,0)</f>
        <v>0</v>
      </c>
      <c r="D35" s="54">
        <f>IF('入力(太陽光)'!$E$13=D$2,D21*'入力(太陽光)'!$E$15/1000,0)</f>
        <v>0</v>
      </c>
      <c r="E35" s="54">
        <f>IF('入力(太陽光)'!$E$13=E$2,E21*'入力(太陽光)'!$E$15/1000,0)</f>
        <v>0</v>
      </c>
      <c r="F35" s="54">
        <f>IF('入力(太陽光)'!$E$13=F$2,F21*'入力(太陽光)'!$E$15/1000,0)</f>
        <v>0</v>
      </c>
      <c r="G35" s="54">
        <f>IF('入力(太陽光)'!$E$13=G$2,G21*'入力(太陽光)'!$E$15/1000,0)</f>
        <v>0</v>
      </c>
      <c r="H35" s="54">
        <f>IF('入力(太陽光)'!$E$13=H$2,H21*'入力(太陽光)'!$E$15/1000,0)</f>
        <v>0</v>
      </c>
      <c r="I35" s="54">
        <f>IF('入力(太陽光)'!$E$13=I$2,I21*'入力(太陽光)'!$E$15/1000,0)</f>
        <v>0</v>
      </c>
      <c r="J35" s="55">
        <f>IF('入力(太陽光)'!$E$13=J$2,J21*'入力(太陽光)'!$E$15/1000,0)</f>
        <v>0</v>
      </c>
      <c r="K35" s="56">
        <f t="shared" ref="K35:K45" si="0">SUM(B35:J35)</f>
        <v>0</v>
      </c>
      <c r="L35" s="57">
        <f t="shared" ref="L35:L45" si="1">MIN($K$34:$K$45)</f>
        <v>0</v>
      </c>
      <c r="N35" s="64">
        <f t="shared" ref="N35:N45" si="2">K35*1000</f>
        <v>0</v>
      </c>
      <c r="Q35" s="10" t="s">
        <v>12</v>
      </c>
      <c r="R35" s="54">
        <f>IF('入力(太陽光)'!$E$13=B$2,B21*'入力(太陽光)'!$F$23/1000,0)</f>
        <v>0</v>
      </c>
      <c r="S35" s="54">
        <f>IF('入力(太陽光)'!$E$13=C$2,C21*'入力(太陽光)'!$F$23/1000,0)</f>
        <v>0</v>
      </c>
      <c r="T35" s="54">
        <f>IF('入力(太陽光)'!$E$13=D$2,D21*'入力(太陽光)'!$F$23/1000,0)</f>
        <v>0</v>
      </c>
      <c r="U35" s="54">
        <f>IF('入力(太陽光)'!$E$13=E$2,E21*'入力(太陽光)'!$F$23/1000,0)</f>
        <v>0</v>
      </c>
      <c r="V35" s="54">
        <f>IF('入力(太陽光)'!$E$13=F$2,F21*'入力(太陽光)'!$F$23/1000,0)</f>
        <v>0</v>
      </c>
      <c r="W35" s="54">
        <f>IF('入力(太陽光)'!$E$13=G$2,G21*'入力(太陽光)'!$F$23/1000,0)</f>
        <v>0</v>
      </c>
      <c r="X35" s="54">
        <f>IF('入力(太陽光)'!$E$13=H$2,H21*'入力(太陽光)'!$F$23/1000,0)</f>
        <v>0</v>
      </c>
      <c r="Y35" s="54">
        <f>IF('入力(太陽光)'!$E$13=I$2,I21*'入力(太陽光)'!$F$23/1000,0)</f>
        <v>0</v>
      </c>
      <c r="Z35" s="55">
        <f>IF('入力(太陽光)'!$E$13=J$2,J21*'入力(太陽光)'!$F$23/1000,0)</f>
        <v>0</v>
      </c>
      <c r="AA35" s="56">
        <f t="shared" ref="AA35:AA44" si="3">SUM(R35:Z35)</f>
        <v>0</v>
      </c>
      <c r="AB35" s="57">
        <f t="shared" ref="AB35:AB45" si="4">MIN($AA$34:$AA$45)</f>
        <v>0</v>
      </c>
      <c r="AD35" s="64">
        <f t="shared" ref="AD35:AD45" si="5">AA35*1000</f>
        <v>0</v>
      </c>
    </row>
    <row r="36" spans="1:30" x14ac:dyDescent="0.3">
      <c r="A36" s="10" t="s">
        <v>13</v>
      </c>
      <c r="B36" s="54">
        <f>IF('入力(太陽光)'!$E$13=B$2,B22*'入力(太陽光)'!$E$15/1000,0)</f>
        <v>0</v>
      </c>
      <c r="C36" s="54">
        <f>IF('入力(太陽光)'!$E$13=C$2,C22*'入力(太陽光)'!$E$15/1000,0)</f>
        <v>0</v>
      </c>
      <c r="D36" s="54">
        <f>IF('入力(太陽光)'!$E$13=D$2,D22*'入力(太陽光)'!$E$15/1000,0)</f>
        <v>0</v>
      </c>
      <c r="E36" s="54">
        <f>IF('入力(太陽光)'!$E$13=E$2,E22*'入力(太陽光)'!$E$15/1000,0)</f>
        <v>0</v>
      </c>
      <c r="F36" s="54">
        <f>IF('入力(太陽光)'!$E$13=F$2,F22*'入力(太陽光)'!$E$15/1000,0)</f>
        <v>0</v>
      </c>
      <c r="G36" s="54">
        <f>IF('入力(太陽光)'!$E$13=G$2,G22*'入力(太陽光)'!$E$15/1000,0)</f>
        <v>0</v>
      </c>
      <c r="H36" s="54">
        <f>IF('入力(太陽光)'!$E$13=H$2,H22*'入力(太陽光)'!$E$15/1000,0)</f>
        <v>0</v>
      </c>
      <c r="I36" s="54">
        <f>IF('入力(太陽光)'!$E$13=I$2,I22*'入力(太陽光)'!$E$15/1000,0)</f>
        <v>0</v>
      </c>
      <c r="J36" s="55">
        <f>IF('入力(太陽光)'!$E$13=J$2,J22*'入力(太陽光)'!$E$15/1000,0)</f>
        <v>0</v>
      </c>
      <c r="K36" s="56">
        <f t="shared" si="0"/>
        <v>0</v>
      </c>
      <c r="L36" s="57">
        <f t="shared" si="1"/>
        <v>0</v>
      </c>
      <c r="N36" s="64">
        <f t="shared" si="2"/>
        <v>0</v>
      </c>
      <c r="Q36" s="10" t="s">
        <v>13</v>
      </c>
      <c r="R36" s="54">
        <f>IF('入力(太陽光)'!$E$13=B$2,B22*'入力(太陽光)'!$G$23/1000,0)</f>
        <v>0</v>
      </c>
      <c r="S36" s="54">
        <f>IF('入力(太陽光)'!$E$13=C$2,C22*'入力(太陽光)'!$G$23/1000,0)</f>
        <v>0</v>
      </c>
      <c r="T36" s="54">
        <f>IF('入力(太陽光)'!$E$13=D$2,D22*'入力(太陽光)'!$G$23/1000,0)</f>
        <v>0</v>
      </c>
      <c r="U36" s="54">
        <f>IF('入力(太陽光)'!$E$13=E$2,E22*'入力(太陽光)'!$G$23/1000,0)</f>
        <v>0</v>
      </c>
      <c r="V36" s="54">
        <f>IF('入力(太陽光)'!$E$13=F$2,F22*'入力(太陽光)'!$G$23/1000,0)</f>
        <v>0</v>
      </c>
      <c r="W36" s="54">
        <f>IF('入力(太陽光)'!$E$13=G$2,G22*'入力(太陽光)'!$G$23/1000,0)</f>
        <v>0</v>
      </c>
      <c r="X36" s="54">
        <f>IF('入力(太陽光)'!$E$13=H$2,H22*'入力(太陽光)'!$G$23/1000,0)</f>
        <v>0</v>
      </c>
      <c r="Y36" s="54">
        <f>IF('入力(太陽光)'!$E$13=I$2,I22*'入力(太陽光)'!$G$23/1000,0)</f>
        <v>0</v>
      </c>
      <c r="Z36" s="55">
        <f>IF('入力(太陽光)'!$E$13=J$2,J22*'入力(太陽光)'!$G$23/1000,0)</f>
        <v>0</v>
      </c>
      <c r="AA36" s="56">
        <f t="shared" si="3"/>
        <v>0</v>
      </c>
      <c r="AB36" s="57">
        <f>MIN($AA$34:$AA$45)</f>
        <v>0</v>
      </c>
      <c r="AD36" s="64">
        <f t="shared" si="5"/>
        <v>0</v>
      </c>
    </row>
    <row r="37" spans="1:30" x14ac:dyDescent="0.3">
      <c r="A37" s="10" t="s">
        <v>14</v>
      </c>
      <c r="B37" s="54">
        <f>IF('入力(太陽光)'!$E$13=B$2,B23*'入力(太陽光)'!$E$15/1000,0)</f>
        <v>0</v>
      </c>
      <c r="C37" s="54">
        <f>IF('入力(太陽光)'!$E$13=C$2,C23*'入力(太陽光)'!$E$15/1000,0)</f>
        <v>0</v>
      </c>
      <c r="D37" s="54">
        <f>IF('入力(太陽光)'!$E$13=D$2,D23*'入力(太陽光)'!$E$15/1000,0)</f>
        <v>0</v>
      </c>
      <c r="E37" s="54">
        <f>IF('入力(太陽光)'!$E$13=E$2,E23*'入力(太陽光)'!$E$15/1000,0)</f>
        <v>0</v>
      </c>
      <c r="F37" s="54">
        <f>IF('入力(太陽光)'!$E$13=F$2,F23*'入力(太陽光)'!$E$15/1000,0)</f>
        <v>0</v>
      </c>
      <c r="G37" s="54">
        <f>IF('入力(太陽光)'!$E$13=G$2,G23*'入力(太陽光)'!$E$15/1000,0)</f>
        <v>0</v>
      </c>
      <c r="H37" s="54">
        <f>IF('入力(太陽光)'!$E$13=H$2,H23*'入力(太陽光)'!$E$15/1000,0)</f>
        <v>0</v>
      </c>
      <c r="I37" s="54">
        <f>IF('入力(太陽光)'!$E$13=I$2,I23*'入力(太陽光)'!$E$15/1000,0)</f>
        <v>0</v>
      </c>
      <c r="J37" s="55">
        <f>IF('入力(太陽光)'!$E$13=J$2,J23*'入力(太陽光)'!$E$15/1000,0)</f>
        <v>0</v>
      </c>
      <c r="K37" s="56">
        <f t="shared" si="0"/>
        <v>0</v>
      </c>
      <c r="L37" s="57">
        <f t="shared" si="1"/>
        <v>0</v>
      </c>
      <c r="N37" s="64">
        <f t="shared" si="2"/>
        <v>0</v>
      </c>
      <c r="Q37" s="10" t="s">
        <v>14</v>
      </c>
      <c r="R37" s="54">
        <f>IF('入力(太陽光)'!$E$13=B$2,B23*'入力(太陽光)'!$H$23/1000,0)</f>
        <v>0</v>
      </c>
      <c r="S37" s="54">
        <f>IF('入力(太陽光)'!$E$13=C$2,C23*'入力(太陽光)'!$H$23/1000,0)</f>
        <v>0</v>
      </c>
      <c r="T37" s="54">
        <f>IF('入力(太陽光)'!$E$13=D$2,D23*'入力(太陽光)'!$H$23/1000,0)</f>
        <v>0</v>
      </c>
      <c r="U37" s="54">
        <f>IF('入力(太陽光)'!$E$13=E$2,E23*'入力(太陽光)'!$H$23/1000,0)</f>
        <v>0</v>
      </c>
      <c r="V37" s="54">
        <f>IF('入力(太陽光)'!$E$13=F$2,F23*'入力(太陽光)'!$H$23/1000,0)</f>
        <v>0</v>
      </c>
      <c r="W37" s="54">
        <f>IF('入力(太陽光)'!$E$13=G$2,G23*'入力(太陽光)'!$H$23/1000,0)</f>
        <v>0</v>
      </c>
      <c r="X37" s="54">
        <f>IF('入力(太陽光)'!$E$13=H$2,H23*'入力(太陽光)'!$H$23/1000,0)</f>
        <v>0</v>
      </c>
      <c r="Y37" s="54">
        <f>IF('入力(太陽光)'!$E$13=I$2,I23*'入力(太陽光)'!$H$23/1000,0)</f>
        <v>0</v>
      </c>
      <c r="Z37" s="55">
        <f>IF('入力(太陽光)'!$E$13=J$2,J23*'入力(太陽光)'!$H$23/1000,0)</f>
        <v>0</v>
      </c>
      <c r="AA37" s="56">
        <f t="shared" si="3"/>
        <v>0</v>
      </c>
      <c r="AB37" s="57">
        <f t="shared" si="4"/>
        <v>0</v>
      </c>
      <c r="AD37" s="64">
        <f t="shared" si="5"/>
        <v>0</v>
      </c>
    </row>
    <row r="38" spans="1:30" x14ac:dyDescent="0.3">
      <c r="A38" s="10" t="s">
        <v>15</v>
      </c>
      <c r="B38" s="54">
        <f>IF('入力(太陽光)'!$E$13=B$2,B24*'入力(太陽光)'!$E$15/1000,0)</f>
        <v>0</v>
      </c>
      <c r="C38" s="54">
        <f>IF('入力(太陽光)'!$E$13=C$2,C24*'入力(太陽光)'!$E$15/1000,0)</f>
        <v>0</v>
      </c>
      <c r="D38" s="54">
        <f>IF('入力(太陽光)'!$E$13=D$2,D24*'入力(太陽光)'!$E$15/1000,0)</f>
        <v>0</v>
      </c>
      <c r="E38" s="54">
        <f>IF('入力(太陽光)'!$E$13=E$2,E24*'入力(太陽光)'!$E$15/1000,0)</f>
        <v>0</v>
      </c>
      <c r="F38" s="54">
        <f>IF('入力(太陽光)'!$E$13=F$2,F24*'入力(太陽光)'!$E$15/1000,0)</f>
        <v>0</v>
      </c>
      <c r="G38" s="54">
        <f>IF('入力(太陽光)'!$E$13=G$2,G24*'入力(太陽光)'!$E$15/1000,0)</f>
        <v>0</v>
      </c>
      <c r="H38" s="54">
        <f>IF('入力(太陽光)'!$E$13=H$2,H24*'入力(太陽光)'!$E$15/1000,0)</f>
        <v>0</v>
      </c>
      <c r="I38" s="54">
        <f>IF('入力(太陽光)'!$E$13=I$2,I24*'入力(太陽光)'!$E$15/1000,0)</f>
        <v>0</v>
      </c>
      <c r="J38" s="55">
        <f>IF('入力(太陽光)'!$E$13=J$2,J24*'入力(太陽光)'!$E$15/1000,0)</f>
        <v>0</v>
      </c>
      <c r="K38" s="56">
        <f t="shared" si="0"/>
        <v>0</v>
      </c>
      <c r="L38" s="57">
        <f t="shared" si="1"/>
        <v>0</v>
      </c>
      <c r="N38" s="64">
        <f t="shared" si="2"/>
        <v>0</v>
      </c>
      <c r="Q38" s="10" t="s">
        <v>15</v>
      </c>
      <c r="R38" s="54">
        <f>IF('入力(太陽光)'!$E$13=B$2,B24*'入力(太陽光)'!$I$23/1000,0)</f>
        <v>0</v>
      </c>
      <c r="S38" s="54">
        <f>IF('入力(太陽光)'!$E$13=C$2,C24*'入力(太陽光)'!$I$23/1000,0)</f>
        <v>0</v>
      </c>
      <c r="T38" s="54">
        <f>IF('入力(太陽光)'!$E$13=D$2,D24*'入力(太陽光)'!$I$23/1000,0)</f>
        <v>0</v>
      </c>
      <c r="U38" s="54">
        <f>IF('入力(太陽光)'!$E$13=E$2,E24*'入力(太陽光)'!$I$23/1000,0)</f>
        <v>0</v>
      </c>
      <c r="V38" s="54">
        <f>IF('入力(太陽光)'!$E$13=F$2,F24*'入力(太陽光)'!$I$23/1000,0)</f>
        <v>0</v>
      </c>
      <c r="W38" s="54">
        <f>IF('入力(太陽光)'!$E$13=G$2,G24*'入力(太陽光)'!$I$23/1000,0)</f>
        <v>0</v>
      </c>
      <c r="X38" s="54">
        <f>IF('入力(太陽光)'!$E$13=H$2,H24*'入力(太陽光)'!$I$23/1000,0)</f>
        <v>0</v>
      </c>
      <c r="Y38" s="54">
        <f>IF('入力(太陽光)'!$E$13=I$2,I24*'入力(太陽光)'!$I$23/1000,0)</f>
        <v>0</v>
      </c>
      <c r="Z38" s="55">
        <f>IF('入力(太陽光)'!$E$13=J$2,J24*'入力(太陽光)'!$I$23/1000,0)</f>
        <v>0</v>
      </c>
      <c r="AA38" s="56">
        <f>SUM(R38:Z38)</f>
        <v>0</v>
      </c>
      <c r="AB38" s="57">
        <f t="shared" si="4"/>
        <v>0</v>
      </c>
      <c r="AD38" s="64">
        <f t="shared" si="5"/>
        <v>0</v>
      </c>
    </row>
    <row r="39" spans="1:30" x14ac:dyDescent="0.3">
      <c r="A39" s="10" t="s">
        <v>16</v>
      </c>
      <c r="B39" s="54">
        <f>IF('入力(太陽光)'!$E$13=B$2,B25*'入力(太陽光)'!$E$15/1000,0)</f>
        <v>0</v>
      </c>
      <c r="C39" s="54">
        <f>IF('入力(太陽光)'!$E$13=C$2,C25*'入力(太陽光)'!$E$15/1000,0)</f>
        <v>0</v>
      </c>
      <c r="D39" s="54">
        <f>IF('入力(太陽光)'!$E$13=D$2,D25*'入力(太陽光)'!$E$15/1000,0)</f>
        <v>0</v>
      </c>
      <c r="E39" s="54">
        <f>IF('入力(太陽光)'!$E$13=E$2,E25*'入力(太陽光)'!$E$15/1000,0)</f>
        <v>0</v>
      </c>
      <c r="F39" s="54">
        <f>IF('入力(太陽光)'!$E$13=F$2,F25*'入力(太陽光)'!$E$15/1000,0)</f>
        <v>0</v>
      </c>
      <c r="G39" s="54">
        <f>IF('入力(太陽光)'!$E$13=G$2,G25*'入力(太陽光)'!$E$15/1000,0)</f>
        <v>0</v>
      </c>
      <c r="H39" s="54">
        <f>IF('入力(太陽光)'!$E$13=H$2,H25*'入力(太陽光)'!$E$15/1000,0)</f>
        <v>0</v>
      </c>
      <c r="I39" s="54">
        <f>IF('入力(太陽光)'!$E$13=I$2,I25*'入力(太陽光)'!$E$15/1000,0)</f>
        <v>0</v>
      </c>
      <c r="J39" s="55">
        <f>IF('入力(太陽光)'!$E$13=J$2,J25*'入力(太陽光)'!$E$15/1000,0)</f>
        <v>0</v>
      </c>
      <c r="K39" s="56">
        <f t="shared" si="0"/>
        <v>0</v>
      </c>
      <c r="L39" s="57">
        <f t="shared" si="1"/>
        <v>0</v>
      </c>
      <c r="N39" s="64">
        <f t="shared" si="2"/>
        <v>0</v>
      </c>
      <c r="Q39" s="10" t="s">
        <v>16</v>
      </c>
      <c r="R39" s="54">
        <f>IF('入力(太陽光)'!$E$13=B$2,B25*'入力(太陽光)'!$J$23/1000,0)</f>
        <v>0</v>
      </c>
      <c r="S39" s="54">
        <f>IF('入力(太陽光)'!$E$13=C$2,C25*'入力(太陽光)'!$J$23/1000,0)</f>
        <v>0</v>
      </c>
      <c r="T39" s="54">
        <f>IF('入力(太陽光)'!$E$13=D$2,D25*'入力(太陽光)'!$J$23/1000,0)</f>
        <v>0</v>
      </c>
      <c r="U39" s="54">
        <f>IF('入力(太陽光)'!$E$13=E$2,E25*'入力(太陽光)'!$J$23/1000,0)</f>
        <v>0</v>
      </c>
      <c r="V39" s="54">
        <f>IF('入力(太陽光)'!$E$13=F$2,F25*'入力(太陽光)'!$J$23/1000,0)</f>
        <v>0</v>
      </c>
      <c r="W39" s="54">
        <f>IF('入力(太陽光)'!$E$13=G$2,G25*'入力(太陽光)'!$J$23/1000,0)</f>
        <v>0</v>
      </c>
      <c r="X39" s="54">
        <f>IF('入力(太陽光)'!$E$13=H$2,H25*'入力(太陽光)'!$J$23/1000,0)</f>
        <v>0</v>
      </c>
      <c r="Y39" s="54">
        <f>IF('入力(太陽光)'!$E$13=I$2,I25*'入力(太陽光)'!$J$23/1000,0)</f>
        <v>0</v>
      </c>
      <c r="Z39" s="55">
        <f>IF('入力(太陽光)'!$E$13=J$2,J25*'入力(太陽光)'!$J$23/1000,0)</f>
        <v>0</v>
      </c>
      <c r="AA39" s="56">
        <f t="shared" si="3"/>
        <v>0</v>
      </c>
      <c r="AB39" s="57">
        <f>MIN($AA$34:$AA$45)</f>
        <v>0</v>
      </c>
      <c r="AD39" s="64">
        <f t="shared" si="5"/>
        <v>0</v>
      </c>
    </row>
    <row r="40" spans="1:30" x14ac:dyDescent="0.3">
      <c r="A40" s="10" t="s">
        <v>17</v>
      </c>
      <c r="B40" s="54">
        <f>IF('入力(太陽光)'!$E$13=B$2,B26*'入力(太陽光)'!$E$15/1000,0)</f>
        <v>0</v>
      </c>
      <c r="C40" s="54">
        <f>IF('入力(太陽光)'!$E$13=C$2,C26*'入力(太陽光)'!$E$15/1000,0)</f>
        <v>0</v>
      </c>
      <c r="D40" s="54">
        <f>IF('入力(太陽光)'!$E$13=D$2,D26*'入力(太陽光)'!$E$15/1000,0)</f>
        <v>0</v>
      </c>
      <c r="E40" s="54">
        <f>IF('入力(太陽光)'!$E$13=E$2,E26*'入力(太陽光)'!$E$15/1000,0)</f>
        <v>0</v>
      </c>
      <c r="F40" s="54">
        <f>IF('入力(太陽光)'!$E$13=F$2,F26*'入力(太陽光)'!$E$15/1000,0)</f>
        <v>0</v>
      </c>
      <c r="G40" s="54">
        <f>IF('入力(太陽光)'!$E$13=G$2,G26*'入力(太陽光)'!$E$15/1000,0)</f>
        <v>0</v>
      </c>
      <c r="H40" s="54">
        <f>IF('入力(太陽光)'!$E$13=H$2,H26*'入力(太陽光)'!$E$15/1000,0)</f>
        <v>0</v>
      </c>
      <c r="I40" s="54">
        <f>IF('入力(太陽光)'!$E$13=I$2,I26*'入力(太陽光)'!$E$15/1000,0)</f>
        <v>0</v>
      </c>
      <c r="J40" s="55">
        <f>IF('入力(太陽光)'!$E$13=J$2,J26*'入力(太陽光)'!$E$15/1000,0)</f>
        <v>0</v>
      </c>
      <c r="K40" s="56">
        <f t="shared" si="0"/>
        <v>0</v>
      </c>
      <c r="L40" s="57">
        <f t="shared" si="1"/>
        <v>0</v>
      </c>
      <c r="N40" s="64">
        <f t="shared" si="2"/>
        <v>0</v>
      </c>
      <c r="Q40" s="10" t="s">
        <v>17</v>
      </c>
      <c r="R40" s="54">
        <f>IF('入力(太陽光)'!$E$13=B$2,B26*'入力(太陽光)'!$K$23/1000,0)</f>
        <v>0</v>
      </c>
      <c r="S40" s="54">
        <f>IF('入力(太陽光)'!$E$13=C$2,C26*'入力(太陽光)'!$K$23/1000,0)</f>
        <v>0</v>
      </c>
      <c r="T40" s="54">
        <f>IF('入力(太陽光)'!$E$13=D$2,D26*'入力(太陽光)'!$K$23/1000,0)</f>
        <v>0</v>
      </c>
      <c r="U40" s="54">
        <f>IF('入力(太陽光)'!$E$13=E$2,E26*'入力(太陽光)'!$K$23/1000,0)</f>
        <v>0</v>
      </c>
      <c r="V40" s="54">
        <f>IF('入力(太陽光)'!$E$13=F$2,F26*'入力(太陽光)'!$K$23/1000,0)</f>
        <v>0</v>
      </c>
      <c r="W40" s="54">
        <f>IF('入力(太陽光)'!$E$13=G$2,G26*'入力(太陽光)'!$K$23/1000,0)</f>
        <v>0</v>
      </c>
      <c r="X40" s="54">
        <f>IF('入力(太陽光)'!$E$13=H$2,H26*'入力(太陽光)'!$K$23/1000,0)</f>
        <v>0</v>
      </c>
      <c r="Y40" s="54">
        <f>IF('入力(太陽光)'!$E$13=I$2,I26*'入力(太陽光)'!$K$23/1000,0)</f>
        <v>0</v>
      </c>
      <c r="Z40" s="55">
        <f>IF('入力(太陽光)'!$E$13=J$2,J26*'入力(太陽光)'!$K$23/1000,0)</f>
        <v>0</v>
      </c>
      <c r="AA40" s="56">
        <f t="shared" si="3"/>
        <v>0</v>
      </c>
      <c r="AB40" s="57">
        <f t="shared" si="4"/>
        <v>0</v>
      </c>
      <c r="AD40" s="64">
        <f t="shared" si="5"/>
        <v>0</v>
      </c>
    </row>
    <row r="41" spans="1:30" x14ac:dyDescent="0.3">
      <c r="A41" s="10" t="s">
        <v>18</v>
      </c>
      <c r="B41" s="54">
        <f>IF('入力(太陽光)'!$E$13=B$2,B27*'入力(太陽光)'!$E$15/1000,0)</f>
        <v>0</v>
      </c>
      <c r="C41" s="54">
        <f>IF('入力(太陽光)'!$E$13=C$2,C27*'入力(太陽光)'!$E$15/1000,0)</f>
        <v>0</v>
      </c>
      <c r="D41" s="54">
        <f>IF('入力(太陽光)'!$E$13=D$2,D27*'入力(太陽光)'!$E$15/1000,0)</f>
        <v>0</v>
      </c>
      <c r="E41" s="54">
        <f>IF('入力(太陽光)'!$E$13=E$2,E27*'入力(太陽光)'!$E$15/1000,0)</f>
        <v>0</v>
      </c>
      <c r="F41" s="54">
        <f>IF('入力(太陽光)'!$E$13=F$2,F27*'入力(太陽光)'!$E$15/1000,0)</f>
        <v>0</v>
      </c>
      <c r="G41" s="54">
        <f>IF('入力(太陽光)'!$E$13=G$2,G27*'入力(太陽光)'!$E$15/1000,0)</f>
        <v>0</v>
      </c>
      <c r="H41" s="54">
        <f>IF('入力(太陽光)'!$E$13=H$2,H27*'入力(太陽光)'!$E$15/1000,0)</f>
        <v>0</v>
      </c>
      <c r="I41" s="54">
        <f>IF('入力(太陽光)'!$E$13=I$2,I27*'入力(太陽光)'!$E$15/1000,0)</f>
        <v>0</v>
      </c>
      <c r="J41" s="55">
        <f>IF('入力(太陽光)'!$E$13=J$2,J27*'入力(太陽光)'!$E$15/1000,0)</f>
        <v>0</v>
      </c>
      <c r="K41" s="56">
        <f t="shared" si="0"/>
        <v>0</v>
      </c>
      <c r="L41" s="57">
        <f t="shared" si="1"/>
        <v>0</v>
      </c>
      <c r="N41" s="64">
        <f t="shared" si="2"/>
        <v>0</v>
      </c>
      <c r="Q41" s="10" t="s">
        <v>18</v>
      </c>
      <c r="R41" s="54">
        <f>IF('入力(太陽光)'!$E$13=B$2,B27*'入力(太陽光)'!$L$23/1000,0)</f>
        <v>0</v>
      </c>
      <c r="S41" s="54">
        <f>IF('入力(太陽光)'!$E$13=C$2,C27*'入力(太陽光)'!$L$23/1000,0)</f>
        <v>0</v>
      </c>
      <c r="T41" s="54">
        <f>IF('入力(太陽光)'!$E$13=D$2,D27*'入力(太陽光)'!$L$23/1000,0)</f>
        <v>0</v>
      </c>
      <c r="U41" s="54">
        <f>IF('入力(太陽光)'!$E$13=E$2,E27*'入力(太陽光)'!$L$23/1000,0)</f>
        <v>0</v>
      </c>
      <c r="V41" s="54">
        <f>IF('入力(太陽光)'!$E$13=F$2,F27*'入力(太陽光)'!$L$23/1000,0)</f>
        <v>0</v>
      </c>
      <c r="W41" s="54">
        <f>IF('入力(太陽光)'!$E$13=G$2,G27*'入力(太陽光)'!$L$23/1000,0)</f>
        <v>0</v>
      </c>
      <c r="X41" s="54">
        <f>IF('入力(太陽光)'!$E$13=H$2,H27*'入力(太陽光)'!$L$23/1000,0)</f>
        <v>0</v>
      </c>
      <c r="Y41" s="54">
        <f>IF('入力(太陽光)'!$E$13=I$2,I27*'入力(太陽光)'!$L$23/1000,0)</f>
        <v>0</v>
      </c>
      <c r="Z41" s="55">
        <f>IF('入力(太陽光)'!$E$13=J$2,J27*'入力(太陽光)'!$L$23/1000,0)</f>
        <v>0</v>
      </c>
      <c r="AA41" s="56">
        <f t="shared" si="3"/>
        <v>0</v>
      </c>
      <c r="AB41" s="57">
        <f t="shared" si="4"/>
        <v>0</v>
      </c>
      <c r="AD41" s="64">
        <f t="shared" si="5"/>
        <v>0</v>
      </c>
    </row>
    <row r="42" spans="1:30" x14ac:dyDescent="0.3">
      <c r="A42" s="10" t="s">
        <v>19</v>
      </c>
      <c r="B42" s="54">
        <f>IF('入力(太陽光)'!$E$13=B$2,B28*'入力(太陽光)'!$E$15/1000,0)</f>
        <v>0</v>
      </c>
      <c r="C42" s="54">
        <f>IF('入力(太陽光)'!$E$13=C$2,C28*'入力(太陽光)'!$E$15/1000,0)</f>
        <v>0</v>
      </c>
      <c r="D42" s="54">
        <f>IF('入力(太陽光)'!$E$13=D$2,D28*'入力(太陽光)'!$E$15/1000,0)</f>
        <v>0</v>
      </c>
      <c r="E42" s="54">
        <f>IF('入力(太陽光)'!$E$13=E$2,E28*'入力(太陽光)'!$E$15/1000,0)</f>
        <v>0</v>
      </c>
      <c r="F42" s="54">
        <f>IF('入力(太陽光)'!$E$13=F$2,F28*'入力(太陽光)'!$E$15/1000,0)</f>
        <v>0</v>
      </c>
      <c r="G42" s="54">
        <f>IF('入力(太陽光)'!$E$13=G$2,G28*'入力(太陽光)'!$E$15/1000,0)</f>
        <v>0</v>
      </c>
      <c r="H42" s="54">
        <f>IF('入力(太陽光)'!$E$13=H$2,H28*'入力(太陽光)'!$E$15/1000,0)</f>
        <v>0</v>
      </c>
      <c r="I42" s="54">
        <f>IF('入力(太陽光)'!$E$13=I$2,I28*'入力(太陽光)'!$E$15/1000,0)</f>
        <v>0</v>
      </c>
      <c r="J42" s="55">
        <f>IF('入力(太陽光)'!$E$13=J$2,J28*'入力(太陽光)'!$E$15/1000,0)</f>
        <v>0</v>
      </c>
      <c r="K42" s="56">
        <f t="shared" si="0"/>
        <v>0</v>
      </c>
      <c r="L42" s="57">
        <f t="shared" si="1"/>
        <v>0</v>
      </c>
      <c r="N42" s="64">
        <f t="shared" si="2"/>
        <v>0</v>
      </c>
      <c r="Q42" s="10" t="s">
        <v>19</v>
      </c>
      <c r="R42" s="54">
        <f>IF('入力(太陽光)'!$E$13=B$2,B28*'入力(太陽光)'!$M$23/1000,0)</f>
        <v>0</v>
      </c>
      <c r="S42" s="54">
        <f>IF('入力(太陽光)'!$E$13=C$2,C28*'入力(太陽光)'!$M$23/1000,0)</f>
        <v>0</v>
      </c>
      <c r="T42" s="54">
        <f>IF('入力(太陽光)'!$E$13=D$2,D28*'入力(太陽光)'!$M$23/1000,0)</f>
        <v>0</v>
      </c>
      <c r="U42" s="54">
        <f>IF('入力(太陽光)'!$E$13=E$2,E28*'入力(太陽光)'!$M$23/1000,0)</f>
        <v>0</v>
      </c>
      <c r="V42" s="54">
        <f>IF('入力(太陽光)'!$E$13=F$2,F28*'入力(太陽光)'!$M$23/1000,0)</f>
        <v>0</v>
      </c>
      <c r="W42" s="54">
        <f>IF('入力(太陽光)'!$E$13=G$2,G28*'入力(太陽光)'!$M$23/1000,0)</f>
        <v>0</v>
      </c>
      <c r="X42" s="54">
        <f>IF('入力(太陽光)'!$E$13=H$2,H28*'入力(太陽光)'!$M$23/1000,0)</f>
        <v>0</v>
      </c>
      <c r="Y42" s="54">
        <f>IF('入力(太陽光)'!$E$13=I$2,I28*'入力(太陽光)'!$M$23/1000,0)</f>
        <v>0</v>
      </c>
      <c r="Z42" s="55">
        <f>IF('入力(太陽光)'!$E$13=J$2,J28*'入力(太陽光)'!$M$23/1000,0)</f>
        <v>0</v>
      </c>
      <c r="AA42" s="56">
        <f t="shared" si="3"/>
        <v>0</v>
      </c>
      <c r="AB42" s="57">
        <f>MIN($AA$34:$AA$45)</f>
        <v>0</v>
      </c>
      <c r="AD42" s="64">
        <f>AA42*1000</f>
        <v>0</v>
      </c>
    </row>
    <row r="43" spans="1:30" x14ac:dyDescent="0.3">
      <c r="A43" s="10" t="s">
        <v>20</v>
      </c>
      <c r="B43" s="54">
        <f>IF('入力(太陽光)'!$E$13=B$2,B29*'入力(太陽光)'!$E$15/1000,0)</f>
        <v>0</v>
      </c>
      <c r="C43" s="54">
        <f>IF('入力(太陽光)'!$E$13=C$2,C29*'入力(太陽光)'!$E$15/1000,0)</f>
        <v>0</v>
      </c>
      <c r="D43" s="54">
        <f>IF('入力(太陽光)'!$E$13=D$2,D29*'入力(太陽光)'!$E$15/1000,0)</f>
        <v>0</v>
      </c>
      <c r="E43" s="54">
        <f>IF('入力(太陽光)'!$E$13=E$2,E29*'入力(太陽光)'!$E$15/1000,0)</f>
        <v>0</v>
      </c>
      <c r="F43" s="54">
        <f>IF('入力(太陽光)'!$E$13=F$2,F29*'入力(太陽光)'!$E$15/1000,0)</f>
        <v>0</v>
      </c>
      <c r="G43" s="54">
        <f>IF('入力(太陽光)'!$E$13=G$2,G29*'入力(太陽光)'!$E$15/1000,0)</f>
        <v>0</v>
      </c>
      <c r="H43" s="54">
        <f>IF('入力(太陽光)'!$E$13=H$2,H29*'入力(太陽光)'!$E$15/1000,0)</f>
        <v>0</v>
      </c>
      <c r="I43" s="54">
        <f>IF('入力(太陽光)'!$E$13=I$2,I29*'入力(太陽光)'!$E$15/1000,0)</f>
        <v>0</v>
      </c>
      <c r="J43" s="55">
        <f>IF('入力(太陽光)'!$E$13=J$2,J29*'入力(太陽光)'!$E$15/1000,0)</f>
        <v>0</v>
      </c>
      <c r="K43" s="56">
        <f t="shared" si="0"/>
        <v>0</v>
      </c>
      <c r="L43" s="57">
        <f t="shared" si="1"/>
        <v>0</v>
      </c>
      <c r="N43" s="64">
        <f t="shared" si="2"/>
        <v>0</v>
      </c>
      <c r="Q43" s="10" t="s">
        <v>20</v>
      </c>
      <c r="R43" s="54">
        <f>IF('入力(太陽光)'!$E$13=B$2,B29*'入力(太陽光)'!$N$23/1000,0)</f>
        <v>0</v>
      </c>
      <c r="S43" s="54">
        <f>IF('入力(太陽光)'!$E$13=C$2,C29*'入力(太陽光)'!$N$23/1000,0)</f>
        <v>0</v>
      </c>
      <c r="T43" s="54">
        <f>IF('入力(太陽光)'!$E$13=D$2,D29*'入力(太陽光)'!$N$23/1000,0)</f>
        <v>0</v>
      </c>
      <c r="U43" s="54">
        <f>IF('入力(太陽光)'!$E$13=E$2,E29*'入力(太陽光)'!$N$23/1000,0)</f>
        <v>0</v>
      </c>
      <c r="V43" s="54">
        <f>IF('入力(太陽光)'!$E$13=F$2,F29*'入力(太陽光)'!$N$23/1000,0)</f>
        <v>0</v>
      </c>
      <c r="W43" s="54">
        <f>IF('入力(太陽光)'!$E$13=G$2,G29*'入力(太陽光)'!$N$23/1000,0)</f>
        <v>0</v>
      </c>
      <c r="X43" s="54">
        <f>IF('入力(太陽光)'!$E$13=H$2,H29*'入力(太陽光)'!$N$23/1000,0)</f>
        <v>0</v>
      </c>
      <c r="Y43" s="54">
        <f>IF('入力(太陽光)'!$E$13=I$2,I29*'入力(太陽光)'!$N$23/1000,0)</f>
        <v>0</v>
      </c>
      <c r="Z43" s="55">
        <f>IF('入力(太陽光)'!$E$13=J$2,J29*'入力(太陽光)'!$N$23/1000,0)</f>
        <v>0</v>
      </c>
      <c r="AA43" s="56">
        <f t="shared" si="3"/>
        <v>0</v>
      </c>
      <c r="AB43" s="57">
        <f t="shared" si="4"/>
        <v>0</v>
      </c>
      <c r="AD43" s="64">
        <f>AA43*1000</f>
        <v>0</v>
      </c>
    </row>
    <row r="44" spans="1:30" x14ac:dyDescent="0.3">
      <c r="A44" s="10" t="s">
        <v>21</v>
      </c>
      <c r="B44" s="54">
        <f>IF('入力(太陽光)'!$E$13=B$2,B30*'入力(太陽光)'!$E$15/1000,0)</f>
        <v>0</v>
      </c>
      <c r="C44" s="54">
        <f>IF('入力(太陽光)'!$E$13=C$2,C30*'入力(太陽光)'!$E$15/1000,0)</f>
        <v>0</v>
      </c>
      <c r="D44" s="54">
        <f>IF('入力(太陽光)'!$E$13=D$2,D30*'入力(太陽光)'!$E$15/1000,0)</f>
        <v>0</v>
      </c>
      <c r="E44" s="54">
        <f>IF('入力(太陽光)'!$E$13=E$2,E30*'入力(太陽光)'!$E$15/1000,0)</f>
        <v>0</v>
      </c>
      <c r="F44" s="54">
        <f>IF('入力(太陽光)'!$E$13=F$2,F30*'入力(太陽光)'!$E$15/1000,0)</f>
        <v>0</v>
      </c>
      <c r="G44" s="54">
        <f>IF('入力(太陽光)'!$E$13=G$2,G30*'入力(太陽光)'!$E$15/1000,0)</f>
        <v>0</v>
      </c>
      <c r="H44" s="54">
        <f>IF('入力(太陽光)'!$E$13=H$2,H30*'入力(太陽光)'!$E$15/1000,0)</f>
        <v>0</v>
      </c>
      <c r="I44" s="54">
        <f>IF('入力(太陽光)'!$E$13=I$2,I30*'入力(太陽光)'!$E$15/1000,0)</f>
        <v>0</v>
      </c>
      <c r="J44" s="55">
        <f>IF('入力(太陽光)'!$E$13=J$2,J30*'入力(太陽光)'!$E$15/1000,0)</f>
        <v>0</v>
      </c>
      <c r="K44" s="56">
        <f t="shared" si="0"/>
        <v>0</v>
      </c>
      <c r="L44" s="57">
        <f t="shared" si="1"/>
        <v>0</v>
      </c>
      <c r="N44" s="64">
        <f t="shared" si="2"/>
        <v>0</v>
      </c>
      <c r="Q44" s="10" t="s">
        <v>21</v>
      </c>
      <c r="R44" s="54">
        <f>IF('入力(太陽光)'!$E$13=B$2,B30*'入力(太陽光)'!$O$23/1000,0)</f>
        <v>0</v>
      </c>
      <c r="S44" s="54">
        <f>IF('入力(太陽光)'!$E$13=C$2,C30*'入力(太陽光)'!$O$23/1000,0)</f>
        <v>0</v>
      </c>
      <c r="T44" s="54">
        <f>IF('入力(太陽光)'!$E$13=D$2,D30*'入力(太陽光)'!$O$23/1000,0)</f>
        <v>0</v>
      </c>
      <c r="U44" s="54">
        <f>IF('入力(太陽光)'!$E$13=E$2,E30*'入力(太陽光)'!$O$23/1000,0)</f>
        <v>0</v>
      </c>
      <c r="V44" s="54">
        <f>IF('入力(太陽光)'!$E$13=F$2,F30*'入力(太陽光)'!$O$23/1000,0)</f>
        <v>0</v>
      </c>
      <c r="W44" s="54">
        <f>IF('入力(太陽光)'!$E$13=G$2,G30*'入力(太陽光)'!$O$23/1000,0)</f>
        <v>0</v>
      </c>
      <c r="X44" s="54">
        <f>IF('入力(太陽光)'!$E$13=H$2,H30*'入力(太陽光)'!$O$23/1000,0)</f>
        <v>0</v>
      </c>
      <c r="Y44" s="54">
        <f>IF('入力(太陽光)'!$E$13=I$2,I30*'入力(太陽光)'!$O$23/1000,0)</f>
        <v>0</v>
      </c>
      <c r="Z44" s="55">
        <f>IF('入力(太陽光)'!$E$13=J$2,J30*'入力(太陽光)'!$O$23/1000,0)</f>
        <v>0</v>
      </c>
      <c r="AA44" s="56">
        <f t="shared" si="3"/>
        <v>0</v>
      </c>
      <c r="AB44" s="57">
        <f t="shared" si="4"/>
        <v>0</v>
      </c>
      <c r="AD44" s="64">
        <f t="shared" si="5"/>
        <v>0</v>
      </c>
    </row>
    <row r="45" spans="1:30" x14ac:dyDescent="0.3">
      <c r="A45" s="10" t="s">
        <v>22</v>
      </c>
      <c r="B45" s="54">
        <f>IF('入力(太陽光)'!$E$13=B$2,B31*'入力(太陽光)'!$E$15/1000,0)</f>
        <v>0</v>
      </c>
      <c r="C45" s="54">
        <f>IF('入力(太陽光)'!$E$13=C$2,C31*'入力(太陽光)'!$E$15/1000,0)</f>
        <v>0</v>
      </c>
      <c r="D45" s="54">
        <f>IF('入力(太陽光)'!$E$13=D$2,D31*'入力(太陽光)'!$E$15/1000,0)</f>
        <v>0</v>
      </c>
      <c r="E45" s="54">
        <f>IF('入力(太陽光)'!$E$13=E$2,E31*'入力(太陽光)'!$E$15/1000,0)</f>
        <v>0</v>
      </c>
      <c r="F45" s="54">
        <f>IF('入力(太陽光)'!$E$13=F$2,F31*'入力(太陽光)'!$E$15/1000,0)</f>
        <v>0</v>
      </c>
      <c r="G45" s="54">
        <f>IF('入力(太陽光)'!$E$13=G$2,G31*'入力(太陽光)'!$E$15/1000,0)</f>
        <v>0</v>
      </c>
      <c r="H45" s="54">
        <f>IF('入力(太陽光)'!$E$13=H$2,H31*'入力(太陽光)'!$E$15/1000,0)</f>
        <v>0</v>
      </c>
      <c r="I45" s="54">
        <f>IF('入力(太陽光)'!$E$13=I$2,I31*'入力(太陽光)'!$E$15/1000,0)</f>
        <v>0</v>
      </c>
      <c r="J45" s="55">
        <f>IF('入力(太陽光)'!$E$13=J$2,J31*'入力(太陽光)'!$E$15/1000,0)</f>
        <v>0</v>
      </c>
      <c r="K45" s="56">
        <f t="shared" si="0"/>
        <v>0</v>
      </c>
      <c r="L45" s="57">
        <f t="shared" si="1"/>
        <v>0</v>
      </c>
      <c r="N45" s="64">
        <f t="shared" si="2"/>
        <v>0</v>
      </c>
      <c r="Q45" s="10" t="s">
        <v>22</v>
      </c>
      <c r="R45" s="54">
        <f>IF('入力(太陽光)'!$E$13=B$2,B31*'入力(太陽光)'!$P$23/1000,0)</f>
        <v>0</v>
      </c>
      <c r="S45" s="54">
        <f>IF('入力(太陽光)'!$E$13=C$2,C31*'入力(太陽光)'!$P$23/1000,0)</f>
        <v>0</v>
      </c>
      <c r="T45" s="54">
        <f>IF('入力(太陽光)'!$E$13=D$2,D31*'入力(太陽光)'!$P$23/1000,0)</f>
        <v>0</v>
      </c>
      <c r="U45" s="54">
        <f>IF('入力(太陽光)'!$E$13=E$2,E31*'入力(太陽光)'!$P$23/1000,0)</f>
        <v>0</v>
      </c>
      <c r="V45" s="54">
        <f>IF('入力(太陽光)'!$E$13=F$2,F31*'入力(太陽光)'!$P$23/1000,0)</f>
        <v>0</v>
      </c>
      <c r="W45" s="54">
        <f>IF('入力(太陽光)'!$E$13=G$2,G31*'入力(太陽光)'!$P$23/1000,0)</f>
        <v>0</v>
      </c>
      <c r="X45" s="54">
        <f>IF('入力(太陽光)'!$E$13=H$2,H31*'入力(太陽光)'!$P$23/1000,0)</f>
        <v>0</v>
      </c>
      <c r="Y45" s="54">
        <f>IF('入力(太陽光)'!$E$13=I$2,I31*'入力(太陽光)'!$P$23/1000,0)</f>
        <v>0</v>
      </c>
      <c r="Z45" s="55">
        <f>IF('入力(太陽光)'!$E$13=J$2,J31*'入力(太陽光)'!$P$23/1000,0)</f>
        <v>0</v>
      </c>
      <c r="AA45" s="56">
        <f>SUM(R45:Z45)</f>
        <v>0</v>
      </c>
      <c r="AB45" s="57">
        <f t="shared" si="4"/>
        <v>0</v>
      </c>
      <c r="AD45" s="64">
        <f t="shared" si="5"/>
        <v>0</v>
      </c>
    </row>
    <row r="46" spans="1:30" x14ac:dyDescent="0.3">
      <c r="B46" s="10"/>
      <c r="C46" s="10"/>
      <c r="D46" s="10"/>
      <c r="E46" s="10"/>
      <c r="F46" s="10"/>
      <c r="G46" s="10"/>
      <c r="H46" s="10"/>
      <c r="I46" s="10"/>
      <c r="J46" s="10"/>
      <c r="K46" s="45"/>
      <c r="R46" s="10"/>
      <c r="S46" s="10"/>
      <c r="T46" s="10"/>
      <c r="U46" s="10"/>
      <c r="V46" s="10"/>
      <c r="W46" s="10"/>
      <c r="X46" s="10"/>
      <c r="Y46" s="10"/>
      <c r="Z46" s="10"/>
      <c r="AA46" s="45"/>
    </row>
    <row r="47" spans="1:30" x14ac:dyDescent="0.3">
      <c r="A47" s="1" t="s">
        <v>111</v>
      </c>
      <c r="K47" s="22" t="s">
        <v>49</v>
      </c>
      <c r="Q47" s="1" t="s">
        <v>111</v>
      </c>
      <c r="AA47" s="22" t="s">
        <v>36</v>
      </c>
    </row>
    <row r="48" spans="1:30" x14ac:dyDescent="0.3">
      <c r="A48" s="10" t="s">
        <v>11</v>
      </c>
      <c r="B48" s="58">
        <f>B4-B34</f>
        <v>4882.9799999999996</v>
      </c>
      <c r="C48" s="58">
        <f t="shared" ref="C48:J48" si="6">C4-C34</f>
        <v>12191.044</v>
      </c>
      <c r="D48" s="58">
        <f t="shared" si="6"/>
        <v>40434.097999999998</v>
      </c>
      <c r="E48" s="58">
        <f t="shared" si="6"/>
        <v>18452.13</v>
      </c>
      <c r="F48" s="58">
        <f t="shared" si="6"/>
        <v>4502.1979999999994</v>
      </c>
      <c r="G48" s="58">
        <f t="shared" si="6"/>
        <v>16728.849999999999</v>
      </c>
      <c r="H48" s="58">
        <f t="shared" si="6"/>
        <v>6653.5279999999993</v>
      </c>
      <c r="I48" s="58">
        <f t="shared" si="6"/>
        <v>4734.33</v>
      </c>
      <c r="J48" s="59">
        <f t="shared" si="6"/>
        <v>12042.17</v>
      </c>
      <c r="K48" s="50">
        <f>SUM($B48:$J48)</f>
        <v>120621.32799999999</v>
      </c>
      <c r="L48" s="14"/>
      <c r="Q48" s="10" t="s">
        <v>11</v>
      </c>
      <c r="R48" s="58">
        <f>B4-R34</f>
        <v>4882.9799999999996</v>
      </c>
      <c r="S48" s="58">
        <f t="shared" ref="S48:Z48" si="7">C4-S34</f>
        <v>12191.044</v>
      </c>
      <c r="T48" s="58">
        <f t="shared" si="7"/>
        <v>40434.097999999998</v>
      </c>
      <c r="U48" s="58">
        <f t="shared" si="7"/>
        <v>18452.13</v>
      </c>
      <c r="V48" s="58">
        <f t="shared" si="7"/>
        <v>4502.1979999999994</v>
      </c>
      <c r="W48" s="58">
        <f t="shared" si="7"/>
        <v>16728.849999999999</v>
      </c>
      <c r="X48" s="58">
        <f t="shared" si="7"/>
        <v>6653.5279999999993</v>
      </c>
      <c r="Y48" s="58">
        <f t="shared" si="7"/>
        <v>4734.33</v>
      </c>
      <c r="Z48" s="59">
        <f t="shared" si="7"/>
        <v>12042.17</v>
      </c>
      <c r="AA48" s="50">
        <f>SUM($R48:$Z48)</f>
        <v>120621.32799999999</v>
      </c>
      <c r="AB48" s="14"/>
    </row>
    <row r="49" spans="1:31" x14ac:dyDescent="0.3">
      <c r="A49" s="10" t="s">
        <v>12</v>
      </c>
      <c r="B49" s="58">
        <f t="shared" ref="B49:J49" si="8">B5-B35</f>
        <v>4365.3500000000004</v>
      </c>
      <c r="C49" s="58">
        <f t="shared" si="8"/>
        <v>11318.501999999999</v>
      </c>
      <c r="D49" s="58">
        <f t="shared" si="8"/>
        <v>39135.901999999995</v>
      </c>
      <c r="E49" s="58">
        <f t="shared" si="8"/>
        <v>18493.689999999999</v>
      </c>
      <c r="F49" s="58">
        <f t="shared" si="8"/>
        <v>4144.4780000000001</v>
      </c>
      <c r="G49" s="58">
        <f t="shared" si="8"/>
        <v>17299.169999999998</v>
      </c>
      <c r="H49" s="58">
        <f t="shared" si="8"/>
        <v>6702.1839999999993</v>
      </c>
      <c r="I49" s="58">
        <f t="shared" si="8"/>
        <v>4837.5700000000006</v>
      </c>
      <c r="J49" s="59">
        <f t="shared" si="8"/>
        <v>13276.37</v>
      </c>
      <c r="K49" s="50">
        <f t="shared" ref="K49:K59" si="9">SUM($B49:$J49)</f>
        <v>119573.21599999999</v>
      </c>
      <c r="L49" s="14"/>
      <c r="Q49" s="10" t="s">
        <v>12</v>
      </c>
      <c r="R49" s="58">
        <f t="shared" ref="R49:Z49" si="10">B5-R35</f>
        <v>4365.3500000000004</v>
      </c>
      <c r="S49" s="58">
        <f t="shared" si="10"/>
        <v>11318.501999999999</v>
      </c>
      <c r="T49" s="58">
        <f t="shared" si="10"/>
        <v>39135.901999999995</v>
      </c>
      <c r="U49" s="58">
        <f t="shared" si="10"/>
        <v>18493.689999999999</v>
      </c>
      <c r="V49" s="58">
        <f t="shared" si="10"/>
        <v>4144.4780000000001</v>
      </c>
      <c r="W49" s="58">
        <f t="shared" si="10"/>
        <v>17299.169999999998</v>
      </c>
      <c r="X49" s="58">
        <f t="shared" si="10"/>
        <v>6702.1839999999993</v>
      </c>
      <c r="Y49" s="58">
        <f t="shared" si="10"/>
        <v>4837.5700000000006</v>
      </c>
      <c r="Z49" s="59">
        <f t="shared" si="10"/>
        <v>13276.37</v>
      </c>
      <c r="AA49" s="50">
        <f t="shared" ref="AA49:AA58" si="11">SUM($R49:$Z49)</f>
        <v>119573.21599999999</v>
      </c>
      <c r="AB49" s="14"/>
    </row>
    <row r="50" spans="1:31" x14ac:dyDescent="0.3">
      <c r="A50" s="10" t="s">
        <v>13</v>
      </c>
      <c r="B50" s="58">
        <f t="shared" ref="B50:J50" si="12">B6-B36</f>
        <v>4439.29</v>
      </c>
      <c r="C50" s="58">
        <f t="shared" si="12"/>
        <v>12353.976000000001</v>
      </c>
      <c r="D50" s="58">
        <f t="shared" si="12"/>
        <v>45490.090000000004</v>
      </c>
      <c r="E50" s="58">
        <f t="shared" si="12"/>
        <v>20831.38</v>
      </c>
      <c r="F50" s="58">
        <f t="shared" si="12"/>
        <v>4816.7479999999996</v>
      </c>
      <c r="G50" s="58">
        <f t="shared" si="12"/>
        <v>20024.21</v>
      </c>
      <c r="H50" s="58">
        <f t="shared" si="12"/>
        <v>7753.8459999999995</v>
      </c>
      <c r="I50" s="58">
        <f t="shared" si="12"/>
        <v>5634</v>
      </c>
      <c r="J50" s="59">
        <f t="shared" si="12"/>
        <v>14944.912</v>
      </c>
      <c r="K50" s="50">
        <f t="shared" si="9"/>
        <v>136288.45199999999</v>
      </c>
      <c r="L50" s="14"/>
      <c r="Q50" s="10" t="s">
        <v>13</v>
      </c>
      <c r="R50" s="58">
        <f t="shared" ref="R50:Z50" si="13">B6-R36</f>
        <v>4439.29</v>
      </c>
      <c r="S50" s="58">
        <f t="shared" si="13"/>
        <v>12353.976000000001</v>
      </c>
      <c r="T50" s="58">
        <f t="shared" si="13"/>
        <v>45490.090000000004</v>
      </c>
      <c r="U50" s="58">
        <f t="shared" si="13"/>
        <v>20831.38</v>
      </c>
      <c r="V50" s="58">
        <f t="shared" si="13"/>
        <v>4816.7479999999996</v>
      </c>
      <c r="W50" s="58">
        <f t="shared" si="13"/>
        <v>20024.21</v>
      </c>
      <c r="X50" s="58">
        <f t="shared" si="13"/>
        <v>7753.8459999999995</v>
      </c>
      <c r="Y50" s="58">
        <f t="shared" si="13"/>
        <v>5634</v>
      </c>
      <c r="Z50" s="59">
        <f t="shared" si="13"/>
        <v>14944.912</v>
      </c>
      <c r="AA50" s="50">
        <f t="shared" si="11"/>
        <v>136288.45199999999</v>
      </c>
      <c r="AB50" s="14"/>
    </row>
    <row r="51" spans="1:31" x14ac:dyDescent="0.3">
      <c r="A51" s="10" t="s">
        <v>14</v>
      </c>
      <c r="B51" s="58">
        <f t="shared" ref="B51:J51" si="14">B7-B37</f>
        <v>5054.2900000000009</v>
      </c>
      <c r="C51" s="58">
        <f t="shared" si="14"/>
        <v>14781.866</v>
      </c>
      <c r="D51" s="58">
        <f t="shared" si="14"/>
        <v>58456.866000000002</v>
      </c>
      <c r="E51" s="58">
        <f t="shared" si="14"/>
        <v>25059.99</v>
      </c>
      <c r="F51" s="58">
        <f t="shared" si="14"/>
        <v>5859.0679999999993</v>
      </c>
      <c r="G51" s="58">
        <f t="shared" si="14"/>
        <v>25850.940000000002</v>
      </c>
      <c r="H51" s="58">
        <f t="shared" si="14"/>
        <v>9729.6859999999997</v>
      </c>
      <c r="I51" s="58">
        <f t="shared" si="14"/>
        <v>7005.63</v>
      </c>
      <c r="J51" s="59">
        <f t="shared" si="14"/>
        <v>18967.018</v>
      </c>
      <c r="K51" s="50">
        <f t="shared" si="9"/>
        <v>170765.35400000002</v>
      </c>
      <c r="L51" s="14"/>
      <c r="Q51" s="10" t="s">
        <v>14</v>
      </c>
      <c r="R51" s="58">
        <f t="shared" ref="R51:Z51" si="15">B7-R37</f>
        <v>5054.2900000000009</v>
      </c>
      <c r="S51" s="58">
        <f t="shared" si="15"/>
        <v>14781.866</v>
      </c>
      <c r="T51" s="58">
        <f t="shared" si="15"/>
        <v>58456.866000000002</v>
      </c>
      <c r="U51" s="58">
        <f t="shared" si="15"/>
        <v>25059.99</v>
      </c>
      <c r="V51" s="58">
        <f t="shared" si="15"/>
        <v>5859.0679999999993</v>
      </c>
      <c r="W51" s="58">
        <f t="shared" si="15"/>
        <v>25850.940000000002</v>
      </c>
      <c r="X51" s="58">
        <f t="shared" si="15"/>
        <v>9729.6859999999997</v>
      </c>
      <c r="Y51" s="58">
        <f t="shared" si="15"/>
        <v>7005.63</v>
      </c>
      <c r="Z51" s="59">
        <f t="shared" si="15"/>
        <v>18967.018</v>
      </c>
      <c r="AA51" s="50">
        <f t="shared" si="11"/>
        <v>170765.35400000002</v>
      </c>
      <c r="AB51" s="14"/>
    </row>
    <row r="52" spans="1:31" x14ac:dyDescent="0.3">
      <c r="A52" s="10" t="s">
        <v>15</v>
      </c>
      <c r="B52" s="58">
        <f t="shared" ref="B52:J52" si="16">B8-B38</f>
        <v>5165.21</v>
      </c>
      <c r="C52" s="58">
        <f t="shared" si="16"/>
        <v>15050.112000000001</v>
      </c>
      <c r="D52" s="58">
        <f t="shared" si="16"/>
        <v>58456.437999999995</v>
      </c>
      <c r="E52" s="58">
        <f t="shared" si="16"/>
        <v>25059.99</v>
      </c>
      <c r="F52" s="58">
        <f t="shared" si="16"/>
        <v>5859.0679999999993</v>
      </c>
      <c r="G52" s="58">
        <f t="shared" si="16"/>
        <v>25850.940000000002</v>
      </c>
      <c r="H52" s="58">
        <f t="shared" si="16"/>
        <v>9729.6859999999997</v>
      </c>
      <c r="I52" s="58">
        <f t="shared" si="16"/>
        <v>7005.63</v>
      </c>
      <c r="J52" s="59">
        <f t="shared" si="16"/>
        <v>18967.018</v>
      </c>
      <c r="K52" s="50">
        <f t="shared" si="9"/>
        <v>171144.092</v>
      </c>
      <c r="L52" s="14"/>
      <c r="Q52" s="10" t="s">
        <v>15</v>
      </c>
      <c r="R52" s="58">
        <f t="shared" ref="R52:Z52" si="17">B8-R38</f>
        <v>5165.21</v>
      </c>
      <c r="S52" s="58">
        <f t="shared" si="17"/>
        <v>15050.112000000001</v>
      </c>
      <c r="T52" s="58">
        <f t="shared" si="17"/>
        <v>58456.437999999995</v>
      </c>
      <c r="U52" s="58">
        <f t="shared" si="17"/>
        <v>25059.99</v>
      </c>
      <c r="V52" s="58">
        <f t="shared" si="17"/>
        <v>5859.0679999999993</v>
      </c>
      <c r="W52" s="58">
        <f t="shared" si="17"/>
        <v>25850.940000000002</v>
      </c>
      <c r="X52" s="58">
        <f t="shared" si="17"/>
        <v>9729.6859999999997</v>
      </c>
      <c r="Y52" s="58">
        <f t="shared" si="17"/>
        <v>7005.63</v>
      </c>
      <c r="Z52" s="59">
        <f t="shared" si="17"/>
        <v>18967.018</v>
      </c>
      <c r="AA52" s="50">
        <f t="shared" si="11"/>
        <v>171144.092</v>
      </c>
      <c r="AB52" s="14"/>
    </row>
    <row r="53" spans="1:31" x14ac:dyDescent="0.3">
      <c r="A53" s="10" t="s">
        <v>16</v>
      </c>
      <c r="B53" s="58">
        <f t="shared" ref="B53:J53" si="18">B9-B39</f>
        <v>4795.4699999999993</v>
      </c>
      <c r="C53" s="58">
        <f t="shared" si="18"/>
        <v>13325.706</v>
      </c>
      <c r="D53" s="58">
        <f t="shared" si="18"/>
        <v>49386.400000000001</v>
      </c>
      <c r="E53" s="58">
        <f t="shared" si="18"/>
        <v>22493.73</v>
      </c>
      <c r="F53" s="58">
        <f t="shared" si="18"/>
        <v>5180.6379999999999</v>
      </c>
      <c r="G53" s="58">
        <f t="shared" si="18"/>
        <v>21631.99</v>
      </c>
      <c r="H53" s="58">
        <f t="shared" si="18"/>
        <v>8503.5080000000016</v>
      </c>
      <c r="I53" s="58">
        <f t="shared" si="18"/>
        <v>6209.2</v>
      </c>
      <c r="J53" s="59">
        <f t="shared" si="18"/>
        <v>16541.284</v>
      </c>
      <c r="K53" s="50">
        <f t="shared" si="9"/>
        <v>148067.92600000004</v>
      </c>
      <c r="L53" s="14"/>
      <c r="Q53" s="10" t="s">
        <v>16</v>
      </c>
      <c r="R53" s="58">
        <f t="shared" ref="R53:Z53" si="19">B9-R39</f>
        <v>4795.4699999999993</v>
      </c>
      <c r="S53" s="58">
        <f t="shared" si="19"/>
        <v>13325.706</v>
      </c>
      <c r="T53" s="58">
        <f t="shared" si="19"/>
        <v>49386.400000000001</v>
      </c>
      <c r="U53" s="58">
        <f t="shared" si="19"/>
        <v>22493.73</v>
      </c>
      <c r="V53" s="58">
        <f t="shared" si="19"/>
        <v>5180.6379999999999</v>
      </c>
      <c r="W53" s="58">
        <f t="shared" si="19"/>
        <v>21631.99</v>
      </c>
      <c r="X53" s="58">
        <f t="shared" si="19"/>
        <v>8503.5080000000016</v>
      </c>
      <c r="Y53" s="58">
        <f t="shared" si="19"/>
        <v>6209.2</v>
      </c>
      <c r="Z53" s="59">
        <f t="shared" si="19"/>
        <v>16541.284</v>
      </c>
      <c r="AA53" s="50">
        <f t="shared" si="11"/>
        <v>148067.92600000004</v>
      </c>
      <c r="AB53" s="14"/>
    </row>
    <row r="54" spans="1:31" x14ac:dyDescent="0.3">
      <c r="A54" s="10" t="s">
        <v>17</v>
      </c>
      <c r="B54" s="58">
        <f t="shared" ref="B54:J54" si="20">B10-B40</f>
        <v>4796.71</v>
      </c>
      <c r="C54" s="58">
        <f t="shared" si="20"/>
        <v>11823.253999999999</v>
      </c>
      <c r="D54" s="58">
        <f t="shared" si="20"/>
        <v>41641.480000000003</v>
      </c>
      <c r="E54" s="58">
        <f t="shared" si="20"/>
        <v>19304.09</v>
      </c>
      <c r="F54" s="58">
        <f t="shared" si="20"/>
        <v>4280.1680000000006</v>
      </c>
      <c r="G54" s="58">
        <f t="shared" si="20"/>
        <v>17903.539999999997</v>
      </c>
      <c r="H54" s="58">
        <f t="shared" si="20"/>
        <v>7087.0280000000002</v>
      </c>
      <c r="I54" s="58">
        <f t="shared" si="20"/>
        <v>5250.54</v>
      </c>
      <c r="J54" s="59">
        <f t="shared" si="20"/>
        <v>13855.031999999999</v>
      </c>
      <c r="K54" s="50">
        <f t="shared" si="9"/>
        <v>125941.842</v>
      </c>
      <c r="L54" s="14"/>
      <c r="Q54" s="10" t="s">
        <v>17</v>
      </c>
      <c r="R54" s="58">
        <f t="shared" ref="R54:Z54" si="21">B10-R40</f>
        <v>4796.71</v>
      </c>
      <c r="S54" s="58">
        <f t="shared" si="21"/>
        <v>11823.253999999999</v>
      </c>
      <c r="T54" s="58">
        <f t="shared" si="21"/>
        <v>41641.480000000003</v>
      </c>
      <c r="U54" s="58">
        <f t="shared" si="21"/>
        <v>19304.09</v>
      </c>
      <c r="V54" s="58">
        <f t="shared" si="21"/>
        <v>4280.1680000000006</v>
      </c>
      <c r="W54" s="58">
        <f t="shared" si="21"/>
        <v>17903.539999999997</v>
      </c>
      <c r="X54" s="58">
        <f t="shared" si="21"/>
        <v>7087.0280000000002</v>
      </c>
      <c r="Y54" s="58">
        <f t="shared" si="21"/>
        <v>5250.54</v>
      </c>
      <c r="Z54" s="59">
        <f t="shared" si="21"/>
        <v>13855.031999999999</v>
      </c>
      <c r="AA54" s="50">
        <f t="shared" si="11"/>
        <v>125941.842</v>
      </c>
      <c r="AB54" s="14"/>
    </row>
    <row r="55" spans="1:31" x14ac:dyDescent="0.3">
      <c r="A55" s="10" t="s">
        <v>18</v>
      </c>
      <c r="B55" s="58">
        <f t="shared" ref="B55:J55" si="22">B11-B41</f>
        <v>5499.2</v>
      </c>
      <c r="C55" s="58">
        <f t="shared" si="22"/>
        <v>13296.031999999999</v>
      </c>
      <c r="D55" s="58">
        <f t="shared" si="22"/>
        <v>42908.483999999997</v>
      </c>
      <c r="E55" s="58">
        <f t="shared" si="22"/>
        <v>19220.97</v>
      </c>
      <c r="F55" s="58">
        <f t="shared" si="22"/>
        <v>4631.7179999999998</v>
      </c>
      <c r="G55" s="58">
        <f t="shared" si="22"/>
        <v>17667.050000000003</v>
      </c>
      <c r="H55" s="58">
        <f t="shared" si="22"/>
        <v>7441.5259999999998</v>
      </c>
      <c r="I55" s="58">
        <f t="shared" si="22"/>
        <v>4985.0600000000004</v>
      </c>
      <c r="J55" s="59">
        <f t="shared" si="22"/>
        <v>14262.492</v>
      </c>
      <c r="K55" s="50">
        <f t="shared" si="9"/>
        <v>129912.53199999999</v>
      </c>
      <c r="L55" s="14"/>
      <c r="Q55" s="10" t="s">
        <v>18</v>
      </c>
      <c r="R55" s="58">
        <f t="shared" ref="R55:Z55" si="23">B11-R41</f>
        <v>5499.2</v>
      </c>
      <c r="S55" s="58">
        <f t="shared" si="23"/>
        <v>13296.031999999999</v>
      </c>
      <c r="T55" s="58">
        <f t="shared" si="23"/>
        <v>42908.483999999997</v>
      </c>
      <c r="U55" s="58">
        <f t="shared" si="23"/>
        <v>19220.97</v>
      </c>
      <c r="V55" s="58">
        <f t="shared" si="23"/>
        <v>4631.7179999999998</v>
      </c>
      <c r="W55" s="58">
        <f t="shared" si="23"/>
        <v>17667.050000000003</v>
      </c>
      <c r="X55" s="58">
        <f t="shared" si="23"/>
        <v>7441.5259999999998</v>
      </c>
      <c r="Y55" s="58">
        <f t="shared" si="23"/>
        <v>4985.0600000000004</v>
      </c>
      <c r="Z55" s="59">
        <f t="shared" si="23"/>
        <v>14262.492</v>
      </c>
      <c r="AA55" s="50">
        <f t="shared" si="11"/>
        <v>129912.53199999999</v>
      </c>
      <c r="AB55" s="14"/>
    </row>
    <row r="56" spans="1:31" x14ac:dyDescent="0.3">
      <c r="A56" s="10" t="s">
        <v>19</v>
      </c>
      <c r="B56" s="58">
        <f t="shared" ref="B56:J56" si="24">B12-B42</f>
        <v>5941.65</v>
      </c>
      <c r="C56" s="58">
        <f t="shared" si="24"/>
        <v>14882.905999999999</v>
      </c>
      <c r="D56" s="58">
        <f t="shared" si="24"/>
        <v>47319.77</v>
      </c>
      <c r="E56" s="58">
        <f t="shared" si="24"/>
        <v>22233.99</v>
      </c>
      <c r="F56" s="58">
        <f t="shared" si="24"/>
        <v>5532.1880000000001</v>
      </c>
      <c r="G56" s="58">
        <f t="shared" si="24"/>
        <v>21890.87</v>
      </c>
      <c r="H56" s="58">
        <f t="shared" si="24"/>
        <v>9157.5540000000001</v>
      </c>
      <c r="I56" s="58">
        <f t="shared" si="24"/>
        <v>6740.15</v>
      </c>
      <c r="J56" s="59">
        <f t="shared" si="24"/>
        <v>17124.042000000001</v>
      </c>
      <c r="K56" s="50">
        <f t="shared" si="9"/>
        <v>150823.12</v>
      </c>
      <c r="L56" s="14"/>
      <c r="Q56" s="10" t="s">
        <v>19</v>
      </c>
      <c r="R56" s="58">
        <f t="shared" ref="R56:Z56" si="25">B12-R42</f>
        <v>5941.65</v>
      </c>
      <c r="S56" s="58">
        <f t="shared" si="25"/>
        <v>14882.905999999999</v>
      </c>
      <c r="T56" s="58">
        <f t="shared" si="25"/>
        <v>47319.77</v>
      </c>
      <c r="U56" s="58">
        <f t="shared" si="25"/>
        <v>22233.99</v>
      </c>
      <c r="V56" s="58">
        <f t="shared" si="25"/>
        <v>5532.1880000000001</v>
      </c>
      <c r="W56" s="58">
        <f t="shared" si="25"/>
        <v>21890.87</v>
      </c>
      <c r="X56" s="58">
        <f t="shared" si="25"/>
        <v>9157.5540000000001</v>
      </c>
      <c r="Y56" s="58">
        <f t="shared" si="25"/>
        <v>6740.15</v>
      </c>
      <c r="Z56" s="59">
        <f t="shared" si="25"/>
        <v>17124.042000000001</v>
      </c>
      <c r="AA56" s="50">
        <f t="shared" si="11"/>
        <v>150823.12</v>
      </c>
      <c r="AB56" s="14"/>
    </row>
    <row r="57" spans="1:31" x14ac:dyDescent="0.3">
      <c r="A57" s="10" t="s">
        <v>20</v>
      </c>
      <c r="B57" s="58">
        <f t="shared" ref="B57:J57" si="26">B13-B43</f>
        <v>6188.14</v>
      </c>
      <c r="C57" s="58">
        <f t="shared" si="26"/>
        <v>15447.464</v>
      </c>
      <c r="D57" s="58">
        <f t="shared" si="26"/>
        <v>51542.244000000006</v>
      </c>
      <c r="E57" s="58">
        <f t="shared" si="26"/>
        <v>24083.359999999997</v>
      </c>
      <c r="F57" s="58">
        <f t="shared" si="26"/>
        <v>6007.0879999999997</v>
      </c>
      <c r="G57" s="58">
        <f t="shared" si="26"/>
        <v>23522.980000000003</v>
      </c>
      <c r="H57" s="58">
        <f t="shared" si="26"/>
        <v>9316.2019999999993</v>
      </c>
      <c r="I57" s="58">
        <f t="shared" si="26"/>
        <v>6740.15</v>
      </c>
      <c r="J57" s="59">
        <f t="shared" si="26"/>
        <v>17947.671999999999</v>
      </c>
      <c r="K57" s="50">
        <f t="shared" si="9"/>
        <v>160795.29999999999</v>
      </c>
      <c r="L57" s="14"/>
      <c r="Q57" s="10" t="s">
        <v>20</v>
      </c>
      <c r="R57" s="58">
        <f t="shared" ref="R57:Z57" si="27">B13-R43</f>
        <v>6188.14</v>
      </c>
      <c r="S57" s="58">
        <f t="shared" si="27"/>
        <v>15447.464</v>
      </c>
      <c r="T57" s="58">
        <f t="shared" si="27"/>
        <v>51542.244000000006</v>
      </c>
      <c r="U57" s="58">
        <f t="shared" si="27"/>
        <v>24083.359999999997</v>
      </c>
      <c r="V57" s="58">
        <f t="shared" si="27"/>
        <v>6007.0879999999997</v>
      </c>
      <c r="W57" s="58">
        <f t="shared" si="27"/>
        <v>23522.980000000003</v>
      </c>
      <c r="X57" s="58">
        <f t="shared" si="27"/>
        <v>9316.2019999999993</v>
      </c>
      <c r="Y57" s="58">
        <f t="shared" si="27"/>
        <v>6740.15</v>
      </c>
      <c r="Z57" s="59">
        <f t="shared" si="27"/>
        <v>17947.671999999999</v>
      </c>
      <c r="AA57" s="50">
        <f t="shared" si="11"/>
        <v>160795.29999999999</v>
      </c>
      <c r="AB57" s="14"/>
    </row>
    <row r="58" spans="1:31" x14ac:dyDescent="0.3">
      <c r="A58" s="10" t="s">
        <v>21</v>
      </c>
      <c r="B58" s="58">
        <f t="shared" ref="B58:J58" si="28">B14-B44</f>
        <v>6163.4900000000007</v>
      </c>
      <c r="C58" s="58">
        <f t="shared" si="28"/>
        <v>15378.876</v>
      </c>
      <c r="D58" s="58">
        <f t="shared" si="28"/>
        <v>51545.24</v>
      </c>
      <c r="E58" s="58">
        <f t="shared" si="28"/>
        <v>24083.359999999997</v>
      </c>
      <c r="F58" s="58">
        <f t="shared" si="28"/>
        <v>6007.0879999999997</v>
      </c>
      <c r="G58" s="58">
        <f t="shared" si="28"/>
        <v>23522.980000000003</v>
      </c>
      <c r="H58" s="58">
        <f t="shared" si="28"/>
        <v>9316.2939999999999</v>
      </c>
      <c r="I58" s="58">
        <f t="shared" si="28"/>
        <v>6740.15</v>
      </c>
      <c r="J58" s="59">
        <f t="shared" si="28"/>
        <v>17947.671999999999</v>
      </c>
      <c r="K58" s="50">
        <f t="shared" si="9"/>
        <v>160705.15</v>
      </c>
      <c r="L58" s="14"/>
      <c r="Q58" s="10" t="s">
        <v>21</v>
      </c>
      <c r="R58" s="58">
        <f t="shared" ref="R58:Z58" si="29">B14-R44</f>
        <v>6163.4900000000007</v>
      </c>
      <c r="S58" s="58">
        <f t="shared" si="29"/>
        <v>15378.876</v>
      </c>
      <c r="T58" s="58">
        <f t="shared" si="29"/>
        <v>51545.24</v>
      </c>
      <c r="U58" s="58">
        <f t="shared" si="29"/>
        <v>24083.359999999997</v>
      </c>
      <c r="V58" s="58">
        <f t="shared" si="29"/>
        <v>6007.0879999999997</v>
      </c>
      <c r="W58" s="58">
        <f t="shared" si="29"/>
        <v>23522.980000000003</v>
      </c>
      <c r="X58" s="58">
        <f t="shared" si="29"/>
        <v>9316.2939999999999</v>
      </c>
      <c r="Y58" s="58">
        <f t="shared" si="29"/>
        <v>6740.15</v>
      </c>
      <c r="Z58" s="59">
        <f t="shared" si="29"/>
        <v>17947.671999999999</v>
      </c>
      <c r="AA58" s="50">
        <f t="shared" si="11"/>
        <v>160705.15</v>
      </c>
      <c r="AB58" s="14"/>
    </row>
    <row r="59" spans="1:31" x14ac:dyDescent="0.3">
      <c r="A59" s="10" t="s">
        <v>22</v>
      </c>
      <c r="B59" s="58">
        <f t="shared" ref="B59:J59" si="30">B15-B45</f>
        <v>5596.57</v>
      </c>
      <c r="C59" s="58">
        <f t="shared" si="30"/>
        <v>14184.276</v>
      </c>
      <c r="D59" s="58">
        <f t="shared" si="30"/>
        <v>45362.928</v>
      </c>
      <c r="E59" s="58">
        <f t="shared" si="30"/>
        <v>20945.66</v>
      </c>
      <c r="F59" s="58">
        <f t="shared" si="30"/>
        <v>5137.4579999999996</v>
      </c>
      <c r="G59" s="58">
        <f t="shared" si="30"/>
        <v>19580.420000000002</v>
      </c>
      <c r="H59" s="58">
        <f t="shared" si="30"/>
        <v>7909.8679999999995</v>
      </c>
      <c r="I59" s="58">
        <f t="shared" si="30"/>
        <v>5560.2599999999993</v>
      </c>
      <c r="J59" s="59">
        <f t="shared" si="30"/>
        <v>14833.806</v>
      </c>
      <c r="K59" s="50">
        <f t="shared" si="9"/>
        <v>139111.24599999998</v>
      </c>
      <c r="L59" s="14"/>
      <c r="Q59" s="10" t="s">
        <v>22</v>
      </c>
      <c r="R59" s="58">
        <f t="shared" ref="R59:Z59" si="31">B15-R45</f>
        <v>5596.57</v>
      </c>
      <c r="S59" s="58">
        <f t="shared" si="31"/>
        <v>14184.276</v>
      </c>
      <c r="T59" s="58">
        <f t="shared" si="31"/>
        <v>45362.928</v>
      </c>
      <c r="U59" s="58">
        <f t="shared" si="31"/>
        <v>20945.66</v>
      </c>
      <c r="V59" s="58">
        <f t="shared" si="31"/>
        <v>5137.4579999999996</v>
      </c>
      <c r="W59" s="58">
        <f t="shared" si="31"/>
        <v>19580.420000000002</v>
      </c>
      <c r="X59" s="58">
        <f t="shared" si="31"/>
        <v>7909.8679999999995</v>
      </c>
      <c r="Y59" s="58">
        <f t="shared" si="31"/>
        <v>5560.2599999999993</v>
      </c>
      <c r="Z59" s="59">
        <f t="shared" si="31"/>
        <v>14833.806</v>
      </c>
      <c r="AA59" s="50">
        <f>SUM($R59:$Z59)</f>
        <v>139111.24599999998</v>
      </c>
      <c r="AB59" s="14"/>
    </row>
    <row r="61" spans="1:31" x14ac:dyDescent="0.3">
      <c r="A61" s="18" t="s">
        <v>105</v>
      </c>
      <c r="B61" s="20">
        <f>$B$17-MIN($K$34:$K$45)</f>
        <v>176333.36891600478</v>
      </c>
      <c r="C61" s="19"/>
      <c r="D61" s="19"/>
      <c r="E61" s="19"/>
      <c r="F61" s="19"/>
      <c r="G61" s="19"/>
      <c r="H61" s="19"/>
      <c r="I61" s="19"/>
      <c r="J61" s="19"/>
      <c r="L61" s="14"/>
      <c r="M61" s="14"/>
      <c r="O61" s="16"/>
      <c r="Q61" s="18" t="s">
        <v>105</v>
      </c>
      <c r="R61" s="20">
        <f>$B$17-MIN($AA$34:$AA$45)</f>
        <v>176333.36891600478</v>
      </c>
      <c r="S61" s="19"/>
      <c r="T61" s="19"/>
      <c r="U61" s="19"/>
      <c r="V61" s="19"/>
      <c r="W61" s="19"/>
      <c r="X61" s="19"/>
      <c r="Y61" s="19"/>
      <c r="Z61" s="19"/>
      <c r="AB61" s="14"/>
      <c r="AC61" s="14"/>
      <c r="AE61" s="16"/>
    </row>
    <row r="63" spans="1:31" x14ac:dyDescent="0.3">
      <c r="A63" s="1" t="s">
        <v>106</v>
      </c>
      <c r="B63" s="21" t="s">
        <v>49</v>
      </c>
      <c r="Q63" s="1" t="s">
        <v>106</v>
      </c>
      <c r="R63" s="21" t="s">
        <v>36</v>
      </c>
    </row>
    <row r="64" spans="1:31" x14ac:dyDescent="0.3">
      <c r="A64" s="10" t="s">
        <v>11</v>
      </c>
      <c r="B64" s="63">
        <f>$B$61-K48</f>
        <v>55712.040916004786</v>
      </c>
      <c r="C64" s="14"/>
      <c r="L64" s="14"/>
      <c r="M64" s="14"/>
      <c r="O64" s="16"/>
      <c r="Q64" s="10" t="s">
        <v>11</v>
      </c>
      <c r="R64" s="63">
        <f>$R$61-AA48</f>
        <v>55712.040916004786</v>
      </c>
      <c r="S64" s="14"/>
      <c r="AB64" s="14"/>
      <c r="AC64" s="14"/>
      <c r="AE64" s="16"/>
    </row>
    <row r="65" spans="1:31" x14ac:dyDescent="0.3">
      <c r="A65" s="10" t="s">
        <v>12</v>
      </c>
      <c r="B65" s="58">
        <f t="shared" ref="B65:B69" si="32">$B$61-K49</f>
        <v>56760.152916004794</v>
      </c>
      <c r="L65" s="14"/>
      <c r="M65" s="14"/>
      <c r="O65" s="16"/>
      <c r="Q65" s="10" t="s">
        <v>12</v>
      </c>
      <c r="R65" s="63">
        <f>$R$61-AA49</f>
        <v>56760.152916004794</v>
      </c>
      <c r="AB65" s="14"/>
      <c r="AC65" s="14"/>
      <c r="AE65" s="16"/>
    </row>
    <row r="66" spans="1:31" x14ac:dyDescent="0.3">
      <c r="A66" s="10" t="s">
        <v>13</v>
      </c>
      <c r="B66" s="58">
        <f t="shared" si="32"/>
        <v>40044.91691600479</v>
      </c>
      <c r="L66" s="14"/>
      <c r="M66" s="14"/>
      <c r="O66" s="16"/>
      <c r="Q66" s="10" t="s">
        <v>13</v>
      </c>
      <c r="R66" s="63">
        <f>$R$61-AA50</f>
        <v>40044.91691600479</v>
      </c>
      <c r="AB66" s="14"/>
      <c r="AC66" s="14"/>
      <c r="AE66" s="16"/>
    </row>
    <row r="67" spans="1:31" x14ac:dyDescent="0.3">
      <c r="A67" s="10" t="s">
        <v>14</v>
      </c>
      <c r="B67" s="58">
        <f>$B$61-K51</f>
        <v>5568.0149160047586</v>
      </c>
      <c r="L67" s="14"/>
      <c r="M67" s="14"/>
      <c r="O67" s="16"/>
      <c r="Q67" s="10" t="s">
        <v>14</v>
      </c>
      <c r="R67" s="63">
        <f>$R$61-AA51</f>
        <v>5568.0149160047586</v>
      </c>
      <c r="AB67" s="14"/>
      <c r="AC67" s="14"/>
      <c r="AE67" s="16"/>
    </row>
    <row r="68" spans="1:31" x14ac:dyDescent="0.3">
      <c r="A68" s="10" t="s">
        <v>15</v>
      </c>
      <c r="B68" s="58">
        <f t="shared" si="32"/>
        <v>5189.2769160047756</v>
      </c>
      <c r="L68" s="14"/>
      <c r="M68" s="14"/>
      <c r="O68" s="16"/>
      <c r="Q68" s="10" t="s">
        <v>15</v>
      </c>
      <c r="R68" s="63">
        <f t="shared" ref="R68:R74" si="33">$R$61-AA52</f>
        <v>5189.2769160047756</v>
      </c>
      <c r="AB68" s="14"/>
      <c r="AC68" s="14"/>
      <c r="AE68" s="16"/>
    </row>
    <row r="69" spans="1:31" x14ac:dyDescent="0.3">
      <c r="A69" s="10" t="s">
        <v>16</v>
      </c>
      <c r="B69" s="58">
        <f t="shared" si="32"/>
        <v>28265.442916004744</v>
      </c>
      <c r="L69" s="14"/>
      <c r="M69" s="14"/>
      <c r="O69" s="16"/>
      <c r="Q69" s="10" t="s">
        <v>16</v>
      </c>
      <c r="R69" s="63">
        <f t="shared" si="33"/>
        <v>28265.442916004744</v>
      </c>
      <c r="AB69" s="14"/>
      <c r="AC69" s="14"/>
      <c r="AE69" s="16"/>
    </row>
    <row r="70" spans="1:31" x14ac:dyDescent="0.3">
      <c r="A70" s="10" t="s">
        <v>17</v>
      </c>
      <c r="B70" s="58">
        <f t="shared" ref="B70:B74" si="34">$B$61-K54</f>
        <v>50391.526916004776</v>
      </c>
      <c r="L70" s="14"/>
      <c r="M70" s="14"/>
      <c r="O70" s="16"/>
      <c r="Q70" s="10" t="s">
        <v>17</v>
      </c>
      <c r="R70" s="63">
        <f t="shared" si="33"/>
        <v>50391.526916004776</v>
      </c>
      <c r="AB70" s="14"/>
      <c r="AC70" s="14"/>
      <c r="AE70" s="16"/>
    </row>
    <row r="71" spans="1:31" x14ac:dyDescent="0.3">
      <c r="A71" s="10" t="s">
        <v>18</v>
      </c>
      <c r="B71" s="58">
        <f t="shared" si="34"/>
        <v>46420.836916004788</v>
      </c>
      <c r="L71" s="14"/>
      <c r="M71" s="14"/>
      <c r="O71" s="16"/>
      <c r="Q71" s="10" t="s">
        <v>18</v>
      </c>
      <c r="R71" s="63">
        <f t="shared" si="33"/>
        <v>46420.836916004788</v>
      </c>
      <c r="AB71" s="14"/>
      <c r="AC71" s="14"/>
      <c r="AE71" s="16"/>
    </row>
    <row r="72" spans="1:31" x14ac:dyDescent="0.3">
      <c r="A72" s="10" t="s">
        <v>19</v>
      </c>
      <c r="B72" s="58">
        <f>$B$61-K56</f>
        <v>25510.248916004784</v>
      </c>
      <c r="L72" s="14"/>
      <c r="M72" s="14"/>
      <c r="O72" s="16"/>
      <c r="Q72" s="10" t="s">
        <v>19</v>
      </c>
      <c r="R72" s="63">
        <f>$R$61-AA56</f>
        <v>25510.248916004784</v>
      </c>
      <c r="AB72" s="14"/>
      <c r="AC72" s="14"/>
      <c r="AE72" s="16"/>
    </row>
    <row r="73" spans="1:31" x14ac:dyDescent="0.3">
      <c r="A73" s="10" t="s">
        <v>20</v>
      </c>
      <c r="B73" s="58">
        <f t="shared" si="34"/>
        <v>15538.068916004791</v>
      </c>
      <c r="L73" s="14"/>
      <c r="M73" s="14"/>
      <c r="O73" s="16"/>
      <c r="Q73" s="10" t="s">
        <v>20</v>
      </c>
      <c r="R73" s="63">
        <f t="shared" si="33"/>
        <v>15538.068916004791</v>
      </c>
      <c r="AB73" s="14"/>
      <c r="AC73" s="14"/>
      <c r="AE73" s="16"/>
    </row>
    <row r="74" spans="1:31" x14ac:dyDescent="0.3">
      <c r="A74" s="10" t="s">
        <v>21</v>
      </c>
      <c r="B74" s="58">
        <f t="shared" si="34"/>
        <v>15628.218916004786</v>
      </c>
      <c r="L74" s="14"/>
      <c r="M74" s="14"/>
      <c r="O74" s="16"/>
      <c r="Q74" s="10" t="s">
        <v>21</v>
      </c>
      <c r="R74" s="63">
        <f t="shared" si="33"/>
        <v>15628.218916004786</v>
      </c>
      <c r="AB74" s="14"/>
      <c r="AC74" s="14"/>
      <c r="AE74" s="16"/>
    </row>
    <row r="75" spans="1:31" x14ac:dyDescent="0.3">
      <c r="A75" s="10" t="s">
        <v>22</v>
      </c>
      <c r="B75" s="58">
        <f>$B$61-K59</f>
        <v>37222.122916004795</v>
      </c>
      <c r="L75" s="14"/>
      <c r="M75" s="14"/>
      <c r="O75" s="16"/>
      <c r="Q75" s="10" t="s">
        <v>22</v>
      </c>
      <c r="R75" s="63">
        <f>$R$61-AA59</f>
        <v>37222.122916004795</v>
      </c>
      <c r="AB75" s="14"/>
      <c r="AC75" s="14"/>
      <c r="AE75" s="16"/>
    </row>
    <row r="76" spans="1:31" x14ac:dyDescent="0.3">
      <c r="A76" s="13" t="s">
        <v>37</v>
      </c>
      <c r="B76" s="15">
        <f>SUM($B$64:$B$75)/$B$61</f>
        <v>2.1677738668631688</v>
      </c>
      <c r="Q76" s="13" t="s">
        <v>37</v>
      </c>
      <c r="R76" s="15">
        <f>SUM($R$64:$R$75)/$R$61</f>
        <v>2.1677738668631688</v>
      </c>
    </row>
    <row r="78" spans="1:31" x14ac:dyDescent="0.3">
      <c r="A78" s="1" t="s">
        <v>107</v>
      </c>
      <c r="B78" s="62">
        <f>(SUM($B$64:$B$75)-$D$79*$B$61)/(12-$D$79)</f>
        <v>4674.9968367968604</v>
      </c>
      <c r="D78" s="1" t="s">
        <v>39</v>
      </c>
      <c r="Q78" s="1" t="s">
        <v>107</v>
      </c>
      <c r="R78" s="62">
        <f>(SUM($R$64:$R$75)-$T$79*$R$61)/(12-$T$79)</f>
        <v>4674.9968367968604</v>
      </c>
      <c r="T78" s="1" t="s">
        <v>39</v>
      </c>
    </row>
    <row r="79" spans="1:31" x14ac:dyDescent="0.3">
      <c r="A79" s="1" t="s">
        <v>38</v>
      </c>
      <c r="D79" s="61">
        <v>1.9</v>
      </c>
      <c r="Q79" s="1" t="s">
        <v>38</v>
      </c>
      <c r="T79" s="61">
        <f>D79</f>
        <v>1.9</v>
      </c>
    </row>
    <row r="80" spans="1:31" ht="15.6" thickBot="1" x14ac:dyDescent="0.35"/>
    <row r="81" spans="1:22" ht="15.6" thickBot="1" x14ac:dyDescent="0.35">
      <c r="A81" s="1" t="s">
        <v>108</v>
      </c>
      <c r="B81" s="130" t="e">
        <f>'【調達AX】入力(太陽光)'!$E$26*$B$83</f>
        <v>#N/A</v>
      </c>
      <c r="F81" s="14"/>
      <c r="Q81" s="1" t="s">
        <v>108</v>
      </c>
      <c r="R81" s="148">
        <f>IFERROR(AVERAGE('【調達AX】入力(太陽光)'!E34:P34)*$B$83,0)</f>
        <v>0</v>
      </c>
      <c r="V81" s="14"/>
    </row>
    <row r="82" spans="1:22" ht="15.6" thickBot="1" x14ac:dyDescent="0.35">
      <c r="A82" s="139" t="s">
        <v>154</v>
      </c>
      <c r="B82" s="140">
        <f>(MIN($K$34:$K$45)+$B$78)*1000</f>
        <v>4674996.8367968602</v>
      </c>
      <c r="Q82" s="142"/>
      <c r="R82" s="143"/>
    </row>
    <row r="83" spans="1:22" ht="15.6" thickBot="1" x14ac:dyDescent="0.35">
      <c r="A83" s="1" t="s">
        <v>109</v>
      </c>
      <c r="B83" s="137" t="e">
        <f>VLOOKUP('入力(太陽光)'!$E$13,$B$88:$C$96,2,FALSE)</f>
        <v>#N/A</v>
      </c>
      <c r="Q83" s="1" t="s">
        <v>109</v>
      </c>
      <c r="R83" s="147" t="e">
        <f>R82/'入力(太陽光)'!E15</f>
        <v>#DIV/0!</v>
      </c>
      <c r="S83" s="1" t="s">
        <v>77</v>
      </c>
    </row>
    <row r="84" spans="1:22" x14ac:dyDescent="0.3">
      <c r="A84" s="139" t="s">
        <v>154</v>
      </c>
      <c r="B84" s="141" t="e">
        <f>B82/'入力(太陽光)'!E15</f>
        <v>#DIV/0!</v>
      </c>
      <c r="Q84" s="142"/>
      <c r="R84" s="143"/>
    </row>
    <row r="87" spans="1:22" x14ac:dyDescent="0.3">
      <c r="C87" s="18" t="s">
        <v>155</v>
      </c>
    </row>
    <row r="88" spans="1:22" x14ac:dyDescent="0.3">
      <c r="B88" s="11" t="s">
        <v>26</v>
      </c>
      <c r="C88" s="157">
        <v>3.5515642806741361E-2</v>
      </c>
      <c r="D88" s="1">
        <v>4.0892430323322744E-2</v>
      </c>
      <c r="E88" s="158">
        <f>C88-D88</f>
        <v>-5.3767875165813828E-3</v>
      </c>
    </row>
    <row r="89" spans="1:22" x14ac:dyDescent="0.3">
      <c r="B89" s="11" t="s">
        <v>27</v>
      </c>
      <c r="C89" s="157">
        <v>0.11146266631217359</v>
      </c>
      <c r="D89" s="1">
        <v>0.11903049428786673</v>
      </c>
      <c r="E89" s="158">
        <f t="shared" ref="E89:E96" si="35">C89-D89</f>
        <v>-7.5678279756931366E-3</v>
      </c>
    </row>
    <row r="90" spans="1:22" x14ac:dyDescent="0.3">
      <c r="B90" s="11" t="s">
        <v>28</v>
      </c>
      <c r="C90" s="157">
        <v>9.6868852573392561E-2</v>
      </c>
      <c r="D90" s="1">
        <v>0.10599152792482698</v>
      </c>
      <c r="E90" s="158">
        <f t="shared" si="35"/>
        <v>-9.12267535143442E-3</v>
      </c>
    </row>
    <row r="91" spans="1:22" x14ac:dyDescent="0.3">
      <c r="B91" s="11" t="s">
        <v>29</v>
      </c>
      <c r="C91" s="157">
        <v>0.11475915613523424</v>
      </c>
      <c r="D91" s="1">
        <v>0.12942491512195015</v>
      </c>
      <c r="E91" s="158">
        <f t="shared" si="35"/>
        <v>-1.4665758986715904E-2</v>
      </c>
    </row>
    <row r="92" spans="1:22" x14ac:dyDescent="0.3">
      <c r="B92" s="11" t="s">
        <v>30</v>
      </c>
      <c r="C92" s="157">
        <v>0.16349282798649165</v>
      </c>
      <c r="D92" s="1">
        <v>0.16593429446726776</v>
      </c>
      <c r="E92" s="158">
        <f t="shared" si="35"/>
        <v>-2.4414664807761166E-3</v>
      </c>
    </row>
    <row r="93" spans="1:22" x14ac:dyDescent="0.3">
      <c r="B93" s="11" t="s">
        <v>31</v>
      </c>
      <c r="C93" s="157">
        <v>0.12400530109677405</v>
      </c>
      <c r="D93" s="1">
        <v>0.1304330394105814</v>
      </c>
      <c r="E93" s="158">
        <f t="shared" si="35"/>
        <v>-6.4277383138073574E-3</v>
      </c>
    </row>
    <row r="94" spans="1:22" x14ac:dyDescent="0.3">
      <c r="B94" s="11" t="s">
        <v>32</v>
      </c>
      <c r="C94" s="157">
        <v>0.13176700108381981</v>
      </c>
      <c r="D94" s="1">
        <v>0.13936030424421902</v>
      </c>
      <c r="E94" s="158">
        <f t="shared" si="35"/>
        <v>-7.5933031603992174E-3</v>
      </c>
    </row>
    <row r="95" spans="1:22" x14ac:dyDescent="0.3">
      <c r="B95" s="11" t="s">
        <v>33</v>
      </c>
      <c r="C95" s="157">
        <v>0.15305572893256483</v>
      </c>
      <c r="D95" s="1">
        <v>0.15609197705114977</v>
      </c>
      <c r="E95" s="158">
        <f t="shared" si="35"/>
        <v>-3.0362481185849388E-3</v>
      </c>
    </row>
    <row r="96" spans="1:22" x14ac:dyDescent="0.3">
      <c r="B96" s="11" t="s">
        <v>34</v>
      </c>
      <c r="C96" s="157">
        <v>7.5275800365007625E-2</v>
      </c>
      <c r="D96" s="1">
        <v>5.6620588117746888E-2</v>
      </c>
      <c r="E96" s="158">
        <f t="shared" si="35"/>
        <v>1.8655212247260737E-2</v>
      </c>
    </row>
  </sheetData>
  <phoneticPr fontId="3"/>
  <hyperlinks>
    <hyperlink ref="A3" r:id="rId1" xr:uid="{35D582CF-361A-4858-AC42-64F134148FEA}"/>
    <hyperlink ref="A17" r:id="rId2" xr:uid="{36D540A1-6846-46A6-8A45-2033DDC8531C}"/>
    <hyperlink ref="A19" r:id="rId3" xr:uid="{930A1B94-C084-43B1-8568-51A7A6475752}"/>
  </hyperlinks>
  <pageMargins left="0.7" right="0.7" top="0.75" bottom="0.75" header="0.3" footer="0.3"/>
  <pageSetup paperSize="9" orientation="portrait" r:id="rId4"/>
  <drawing r:id="rId5"/>
  <legacyDrawing r:id="rId6"/>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theme="8" tint="0.59999389629810485"/>
  </sheetPr>
  <dimension ref="A1:AD96"/>
  <sheetViews>
    <sheetView zoomScale="70" zoomScaleNormal="70" workbookViewId="0">
      <selection activeCell="E15" sqref="E15:P15"/>
    </sheetView>
  </sheetViews>
  <sheetFormatPr defaultColWidth="9" defaultRowHeight="15" x14ac:dyDescent="0.3"/>
  <cols>
    <col min="1" max="1" width="29.109375" style="1" customWidth="1"/>
    <col min="2" max="2" width="11.21875" style="1" customWidth="1"/>
    <col min="3" max="3" width="9.77734375" style="1" customWidth="1"/>
    <col min="4" max="4" width="13.33203125" style="1" bestFit="1" customWidth="1"/>
    <col min="5" max="5" width="28.88671875" style="1" bestFit="1" customWidth="1"/>
    <col min="6" max="10" width="9.77734375" style="1" bestFit="1" customWidth="1"/>
    <col min="11" max="11" width="11.33203125" style="1" customWidth="1"/>
    <col min="12" max="12" width="10" style="1" bestFit="1" customWidth="1"/>
    <col min="13" max="13" width="17.88671875" style="1" customWidth="1"/>
    <col min="14" max="14" width="9.33203125" style="1" bestFit="1" customWidth="1"/>
    <col min="15" max="15" width="7.33203125" style="1" bestFit="1" customWidth="1"/>
    <col min="16" max="16" width="9" style="1"/>
    <col min="17" max="17" width="34.6640625" style="1" bestFit="1" customWidth="1"/>
    <col min="18" max="18" width="10.88671875" style="1" customWidth="1"/>
    <col min="19" max="26" width="10" style="1" customWidth="1"/>
    <col min="27" max="27" width="10.21875" style="1" bestFit="1" customWidth="1"/>
    <col min="28" max="28" width="10.44140625" style="1" bestFit="1" customWidth="1"/>
    <col min="29" max="16384" width="9" style="1"/>
  </cols>
  <sheetData>
    <row r="1" spans="1:13" x14ac:dyDescent="0.3">
      <c r="J1" s="10" t="s">
        <v>35</v>
      </c>
      <c r="L1" s="8"/>
      <c r="M1" s="9" t="s">
        <v>64</v>
      </c>
    </row>
    <row r="2" spans="1:13" x14ac:dyDescent="0.3">
      <c r="B2" s="11" t="s">
        <v>26</v>
      </c>
      <c r="C2" s="11" t="s">
        <v>27</v>
      </c>
      <c r="D2" s="11" t="s">
        <v>28</v>
      </c>
      <c r="E2" s="11" t="s">
        <v>29</v>
      </c>
      <c r="F2" s="11" t="s">
        <v>30</v>
      </c>
      <c r="G2" s="11" t="s">
        <v>31</v>
      </c>
      <c r="H2" s="11" t="s">
        <v>32</v>
      </c>
      <c r="I2" s="11" t="s">
        <v>33</v>
      </c>
      <c r="J2" s="11" t="s">
        <v>34</v>
      </c>
    </row>
    <row r="3" spans="1:13" x14ac:dyDescent="0.3">
      <c r="A3" s="1" t="s">
        <v>104</v>
      </c>
    </row>
    <row r="4" spans="1:13" x14ac:dyDescent="0.3">
      <c r="A4" s="10" t="s">
        <v>11</v>
      </c>
      <c r="B4" s="67">
        <f>'計算用(太陽光)'!B4</f>
        <v>4882.9799999999996</v>
      </c>
      <c r="C4" s="67">
        <f>'計算用(太陽光)'!C4</f>
        <v>12191.044</v>
      </c>
      <c r="D4" s="67">
        <f>'計算用(太陽光)'!D4</f>
        <v>40434.097999999998</v>
      </c>
      <c r="E4" s="67">
        <f>'計算用(太陽光)'!E4</f>
        <v>18452.13</v>
      </c>
      <c r="F4" s="67">
        <f>'計算用(太陽光)'!F4</f>
        <v>4502.1979999999994</v>
      </c>
      <c r="G4" s="67">
        <f>'計算用(太陽光)'!G4</f>
        <v>16728.849999999999</v>
      </c>
      <c r="H4" s="67">
        <f>'計算用(太陽光)'!H4</f>
        <v>6653.5279999999993</v>
      </c>
      <c r="I4" s="67">
        <f>'計算用(太陽光)'!I4</f>
        <v>4734.33</v>
      </c>
      <c r="J4" s="67">
        <f>'計算用(太陽光)'!J4</f>
        <v>12042.17</v>
      </c>
    </row>
    <row r="5" spans="1:13" x14ac:dyDescent="0.3">
      <c r="A5" s="10" t="s">
        <v>12</v>
      </c>
      <c r="B5" s="67">
        <f>'計算用(太陽光)'!B5</f>
        <v>4365.3500000000004</v>
      </c>
      <c r="C5" s="67">
        <f>'計算用(太陽光)'!C5</f>
        <v>11318.501999999999</v>
      </c>
      <c r="D5" s="67">
        <f>'計算用(太陽光)'!D5</f>
        <v>39135.901999999995</v>
      </c>
      <c r="E5" s="67">
        <f>'計算用(太陽光)'!E5</f>
        <v>18493.689999999999</v>
      </c>
      <c r="F5" s="67">
        <f>'計算用(太陽光)'!F5</f>
        <v>4144.4780000000001</v>
      </c>
      <c r="G5" s="67">
        <f>'計算用(太陽光)'!G5</f>
        <v>17299.169999999998</v>
      </c>
      <c r="H5" s="67">
        <f>'計算用(太陽光)'!H5</f>
        <v>6702.1839999999993</v>
      </c>
      <c r="I5" s="67">
        <f>'計算用(太陽光)'!I5</f>
        <v>4837.5700000000006</v>
      </c>
      <c r="J5" s="67">
        <f>'計算用(太陽光)'!J5</f>
        <v>13276.37</v>
      </c>
    </row>
    <row r="6" spans="1:13" x14ac:dyDescent="0.3">
      <c r="A6" s="10" t="s">
        <v>13</v>
      </c>
      <c r="B6" s="67">
        <f>'計算用(太陽光)'!B6</f>
        <v>4439.29</v>
      </c>
      <c r="C6" s="67">
        <f>'計算用(太陽光)'!C6</f>
        <v>12353.976000000001</v>
      </c>
      <c r="D6" s="67">
        <f>'計算用(太陽光)'!D6</f>
        <v>45490.090000000004</v>
      </c>
      <c r="E6" s="67">
        <f>'計算用(太陽光)'!E6</f>
        <v>20831.38</v>
      </c>
      <c r="F6" s="67">
        <f>'計算用(太陽光)'!F6</f>
        <v>4816.7479999999996</v>
      </c>
      <c r="G6" s="67">
        <f>'計算用(太陽光)'!G6</f>
        <v>20024.21</v>
      </c>
      <c r="H6" s="67">
        <f>'計算用(太陽光)'!H6</f>
        <v>7753.8459999999995</v>
      </c>
      <c r="I6" s="67">
        <f>'計算用(太陽光)'!I6</f>
        <v>5634</v>
      </c>
      <c r="J6" s="67">
        <f>'計算用(太陽光)'!J6</f>
        <v>14944.912</v>
      </c>
    </row>
    <row r="7" spans="1:13" x14ac:dyDescent="0.3">
      <c r="A7" s="10" t="s">
        <v>14</v>
      </c>
      <c r="B7" s="67">
        <f>'計算用(太陽光)'!B7</f>
        <v>5054.2900000000009</v>
      </c>
      <c r="C7" s="67">
        <f>'計算用(太陽光)'!C7</f>
        <v>14781.866</v>
      </c>
      <c r="D7" s="67">
        <f>'計算用(太陽光)'!D7</f>
        <v>58456.866000000002</v>
      </c>
      <c r="E7" s="67">
        <f>'計算用(太陽光)'!E7</f>
        <v>25059.99</v>
      </c>
      <c r="F7" s="67">
        <f>'計算用(太陽光)'!F7</f>
        <v>5859.0679999999993</v>
      </c>
      <c r="G7" s="67">
        <f>'計算用(太陽光)'!G7</f>
        <v>25850.940000000002</v>
      </c>
      <c r="H7" s="67">
        <f>'計算用(太陽光)'!H7</f>
        <v>9729.6859999999997</v>
      </c>
      <c r="I7" s="67">
        <f>'計算用(太陽光)'!I7</f>
        <v>7005.63</v>
      </c>
      <c r="J7" s="67">
        <f>'計算用(太陽光)'!J7</f>
        <v>18967.018</v>
      </c>
    </row>
    <row r="8" spans="1:13" x14ac:dyDescent="0.3">
      <c r="A8" s="10" t="s">
        <v>15</v>
      </c>
      <c r="B8" s="67">
        <f>'計算用(太陽光)'!B8</f>
        <v>5165.21</v>
      </c>
      <c r="C8" s="67">
        <f>'計算用(太陽光)'!C8</f>
        <v>15050.112000000001</v>
      </c>
      <c r="D8" s="67">
        <f>'計算用(太陽光)'!D8</f>
        <v>58456.437999999995</v>
      </c>
      <c r="E8" s="67">
        <f>'計算用(太陽光)'!E8</f>
        <v>25059.99</v>
      </c>
      <c r="F8" s="67">
        <f>'計算用(太陽光)'!F8</f>
        <v>5859.0679999999993</v>
      </c>
      <c r="G8" s="67">
        <f>'計算用(太陽光)'!G8</f>
        <v>25850.940000000002</v>
      </c>
      <c r="H8" s="67">
        <f>'計算用(太陽光)'!H8</f>
        <v>9729.6859999999997</v>
      </c>
      <c r="I8" s="67">
        <f>'計算用(太陽光)'!I8</f>
        <v>7005.63</v>
      </c>
      <c r="J8" s="67">
        <f>'計算用(太陽光)'!J8</f>
        <v>18967.018</v>
      </c>
    </row>
    <row r="9" spans="1:13" x14ac:dyDescent="0.3">
      <c r="A9" s="10" t="s">
        <v>16</v>
      </c>
      <c r="B9" s="67">
        <f>'計算用(太陽光)'!B9</f>
        <v>4795.4699999999993</v>
      </c>
      <c r="C9" s="67">
        <f>'計算用(太陽光)'!C9</f>
        <v>13325.706</v>
      </c>
      <c r="D9" s="67">
        <f>'計算用(太陽光)'!D9</f>
        <v>49386.400000000001</v>
      </c>
      <c r="E9" s="67">
        <f>'計算用(太陽光)'!E9</f>
        <v>22493.73</v>
      </c>
      <c r="F9" s="67">
        <f>'計算用(太陽光)'!F9</f>
        <v>5180.6379999999999</v>
      </c>
      <c r="G9" s="67">
        <f>'計算用(太陽光)'!G9</f>
        <v>21631.99</v>
      </c>
      <c r="H9" s="67">
        <f>'計算用(太陽光)'!H9</f>
        <v>8503.5080000000016</v>
      </c>
      <c r="I9" s="67">
        <f>'計算用(太陽光)'!I9</f>
        <v>6209.2</v>
      </c>
      <c r="J9" s="67">
        <f>'計算用(太陽光)'!J9</f>
        <v>16541.284</v>
      </c>
    </row>
    <row r="10" spans="1:13" x14ac:dyDescent="0.3">
      <c r="A10" s="10" t="s">
        <v>17</v>
      </c>
      <c r="B10" s="67">
        <f>'計算用(太陽光)'!B10</f>
        <v>4796.71</v>
      </c>
      <c r="C10" s="67">
        <f>'計算用(太陽光)'!C10</f>
        <v>11823.253999999999</v>
      </c>
      <c r="D10" s="67">
        <f>'計算用(太陽光)'!D10</f>
        <v>41641.480000000003</v>
      </c>
      <c r="E10" s="67">
        <f>'計算用(太陽光)'!E10</f>
        <v>19304.09</v>
      </c>
      <c r="F10" s="67">
        <f>'計算用(太陽光)'!F10</f>
        <v>4280.1680000000006</v>
      </c>
      <c r="G10" s="67">
        <f>'計算用(太陽光)'!G10</f>
        <v>17903.539999999997</v>
      </c>
      <c r="H10" s="67">
        <f>'計算用(太陽光)'!H10</f>
        <v>7087.0280000000002</v>
      </c>
      <c r="I10" s="67">
        <f>'計算用(太陽光)'!I10</f>
        <v>5250.54</v>
      </c>
      <c r="J10" s="67">
        <f>'計算用(太陽光)'!J10</f>
        <v>13855.031999999999</v>
      </c>
    </row>
    <row r="11" spans="1:13" x14ac:dyDescent="0.3">
      <c r="A11" s="10" t="s">
        <v>18</v>
      </c>
      <c r="B11" s="67">
        <f>'計算用(太陽光)'!B11</f>
        <v>5499.2</v>
      </c>
      <c r="C11" s="67">
        <f>'計算用(太陽光)'!C11</f>
        <v>13296.031999999999</v>
      </c>
      <c r="D11" s="67">
        <f>'計算用(太陽光)'!D11</f>
        <v>42908.483999999997</v>
      </c>
      <c r="E11" s="67">
        <f>'計算用(太陽光)'!E11</f>
        <v>19220.97</v>
      </c>
      <c r="F11" s="67">
        <f>'計算用(太陽光)'!F11</f>
        <v>4631.7179999999998</v>
      </c>
      <c r="G11" s="67">
        <f>'計算用(太陽光)'!G11</f>
        <v>17667.050000000003</v>
      </c>
      <c r="H11" s="67">
        <f>'計算用(太陽光)'!H11</f>
        <v>7441.5259999999998</v>
      </c>
      <c r="I11" s="67">
        <f>'計算用(太陽光)'!I11</f>
        <v>4985.0600000000004</v>
      </c>
      <c r="J11" s="67">
        <f>'計算用(太陽光)'!J11</f>
        <v>14262.492</v>
      </c>
    </row>
    <row r="12" spans="1:13" x14ac:dyDescent="0.3">
      <c r="A12" s="10" t="s">
        <v>19</v>
      </c>
      <c r="B12" s="67">
        <f>'計算用(太陽光)'!B12</f>
        <v>5941.65</v>
      </c>
      <c r="C12" s="67">
        <f>'計算用(太陽光)'!C12</f>
        <v>14882.905999999999</v>
      </c>
      <c r="D12" s="67">
        <f>'計算用(太陽光)'!D12</f>
        <v>47319.77</v>
      </c>
      <c r="E12" s="67">
        <f>'計算用(太陽光)'!E12</f>
        <v>22233.99</v>
      </c>
      <c r="F12" s="67">
        <f>'計算用(太陽光)'!F12</f>
        <v>5532.1880000000001</v>
      </c>
      <c r="G12" s="67">
        <f>'計算用(太陽光)'!G12</f>
        <v>21890.87</v>
      </c>
      <c r="H12" s="67">
        <f>'計算用(太陽光)'!H12</f>
        <v>9157.5540000000001</v>
      </c>
      <c r="I12" s="67">
        <f>'計算用(太陽光)'!I12</f>
        <v>6740.15</v>
      </c>
      <c r="J12" s="67">
        <f>'計算用(太陽光)'!J12</f>
        <v>17124.042000000001</v>
      </c>
    </row>
    <row r="13" spans="1:13" x14ac:dyDescent="0.3">
      <c r="A13" s="10" t="s">
        <v>20</v>
      </c>
      <c r="B13" s="67">
        <f>'計算用(太陽光)'!B13</f>
        <v>6188.14</v>
      </c>
      <c r="C13" s="67">
        <f>'計算用(太陽光)'!C13</f>
        <v>15447.464</v>
      </c>
      <c r="D13" s="67">
        <f>'計算用(太陽光)'!D13</f>
        <v>51542.244000000006</v>
      </c>
      <c r="E13" s="67">
        <f>'計算用(太陽光)'!E13</f>
        <v>24083.359999999997</v>
      </c>
      <c r="F13" s="67">
        <f>'計算用(太陽光)'!F13</f>
        <v>6007.0879999999997</v>
      </c>
      <c r="G13" s="67">
        <f>'計算用(太陽光)'!G13</f>
        <v>23522.980000000003</v>
      </c>
      <c r="H13" s="67">
        <f>'計算用(太陽光)'!H13</f>
        <v>9316.2019999999993</v>
      </c>
      <c r="I13" s="67">
        <f>'計算用(太陽光)'!I13</f>
        <v>6740.15</v>
      </c>
      <c r="J13" s="67">
        <f>'計算用(太陽光)'!J13</f>
        <v>17947.671999999999</v>
      </c>
    </row>
    <row r="14" spans="1:13" x14ac:dyDescent="0.3">
      <c r="A14" s="10" t="s">
        <v>21</v>
      </c>
      <c r="B14" s="67">
        <f>'計算用(太陽光)'!B14</f>
        <v>6163.4900000000007</v>
      </c>
      <c r="C14" s="67">
        <f>'計算用(太陽光)'!C14</f>
        <v>15378.876</v>
      </c>
      <c r="D14" s="67">
        <f>'計算用(太陽光)'!D14</f>
        <v>51545.24</v>
      </c>
      <c r="E14" s="67">
        <f>'計算用(太陽光)'!E14</f>
        <v>24083.359999999997</v>
      </c>
      <c r="F14" s="67">
        <f>'計算用(太陽光)'!F14</f>
        <v>6007.0879999999997</v>
      </c>
      <c r="G14" s="67">
        <f>'計算用(太陽光)'!G14</f>
        <v>23522.980000000003</v>
      </c>
      <c r="H14" s="67">
        <f>'計算用(太陽光)'!H14</f>
        <v>9316.2939999999999</v>
      </c>
      <c r="I14" s="67">
        <f>'計算用(太陽光)'!I14</f>
        <v>6740.15</v>
      </c>
      <c r="J14" s="67">
        <f>'計算用(太陽光)'!J14</f>
        <v>17947.671999999999</v>
      </c>
    </row>
    <row r="15" spans="1:13" x14ac:dyDescent="0.3">
      <c r="A15" s="10" t="s">
        <v>22</v>
      </c>
      <c r="B15" s="67">
        <f>'計算用(太陽光)'!B15</f>
        <v>5596.57</v>
      </c>
      <c r="C15" s="67">
        <f>'計算用(太陽光)'!C15</f>
        <v>14184.276</v>
      </c>
      <c r="D15" s="67">
        <f>'計算用(太陽光)'!D15</f>
        <v>45362.928</v>
      </c>
      <c r="E15" s="67">
        <f>'計算用(太陽光)'!E15</f>
        <v>20945.66</v>
      </c>
      <c r="F15" s="67">
        <f>'計算用(太陽光)'!F15</f>
        <v>5137.4579999999996</v>
      </c>
      <c r="G15" s="67">
        <f>'計算用(太陽光)'!G15</f>
        <v>19580.420000000002</v>
      </c>
      <c r="H15" s="67">
        <f>'計算用(太陽光)'!H15</f>
        <v>7909.8679999999995</v>
      </c>
      <c r="I15" s="67">
        <f>'計算用(太陽光)'!I15</f>
        <v>5560.2599999999993</v>
      </c>
      <c r="J15" s="67">
        <f>'計算用(太陽光)'!J15</f>
        <v>14833.806</v>
      </c>
    </row>
    <row r="16" spans="1:13" x14ac:dyDescent="0.3">
      <c r="B16" s="2"/>
      <c r="C16" s="2"/>
      <c r="D16" s="2"/>
      <c r="E16" s="2"/>
      <c r="F16" s="2"/>
      <c r="G16" s="2"/>
      <c r="H16" s="2"/>
      <c r="I16" s="2"/>
      <c r="J16" s="2"/>
      <c r="K16" s="2"/>
    </row>
    <row r="17" spans="1:30" x14ac:dyDescent="0.3">
      <c r="A17" s="1" t="s">
        <v>43</v>
      </c>
      <c r="B17" s="25">
        <f>'計算用(太陽光)'!B17</f>
        <v>176333.36891600478</v>
      </c>
      <c r="C17" s="2"/>
      <c r="D17" s="2"/>
      <c r="E17" s="2"/>
      <c r="F17" s="2"/>
      <c r="G17" s="2"/>
      <c r="H17" s="2"/>
      <c r="I17" s="2"/>
      <c r="J17" s="2"/>
      <c r="K17" s="2"/>
    </row>
    <row r="18" spans="1:30" x14ac:dyDescent="0.3">
      <c r="L18" s="12"/>
    </row>
    <row r="19" spans="1:30" x14ac:dyDescent="0.3">
      <c r="A19" s="101" t="s">
        <v>112</v>
      </c>
      <c r="B19" s="18" t="s">
        <v>45</v>
      </c>
      <c r="C19" s="10"/>
      <c r="D19" s="10"/>
      <c r="E19" s="10"/>
      <c r="F19" s="10"/>
      <c r="G19" s="10"/>
      <c r="H19" s="10"/>
      <c r="I19" s="10"/>
      <c r="J19" s="10"/>
      <c r="K19" s="10"/>
      <c r="N19" s="1" t="s">
        <v>65</v>
      </c>
    </row>
    <row r="20" spans="1:30" x14ac:dyDescent="0.3">
      <c r="A20" s="10" t="s">
        <v>11</v>
      </c>
      <c r="B20" s="53">
        <v>0.21998606737251103</v>
      </c>
      <c r="C20" s="53">
        <v>0.35370155771156986</v>
      </c>
      <c r="D20" s="53">
        <v>0.41195450022953184</v>
      </c>
      <c r="E20" s="53">
        <v>0.2635605841551884</v>
      </c>
      <c r="F20" s="53">
        <v>0.22142805538509258</v>
      </c>
      <c r="G20" s="53">
        <v>0.3121407143647007</v>
      </c>
      <c r="H20" s="53">
        <v>0.16966045862402584</v>
      </c>
      <c r="I20" s="53">
        <v>0.20673736048621061</v>
      </c>
      <c r="J20" s="53">
        <v>0.1645944388411123</v>
      </c>
      <c r="N20" s="66" t="e">
        <f>HLOOKUP('入力(風力)'!$E$13,$B$2:$J$31,ROW()-1,0)</f>
        <v>#N/A</v>
      </c>
    </row>
    <row r="21" spans="1:30" x14ac:dyDescent="0.3">
      <c r="A21" s="10" t="s">
        <v>12</v>
      </c>
      <c r="B21" s="53">
        <v>0.1624318781739045</v>
      </c>
      <c r="C21" s="53">
        <v>0.16870434930889752</v>
      </c>
      <c r="D21" s="53">
        <v>0.11124706583886779</v>
      </c>
      <c r="E21" s="53">
        <v>0.10226269787956052</v>
      </c>
      <c r="F21" s="53">
        <v>0.11922920524747946</v>
      </c>
      <c r="G21" s="53">
        <v>0.19570515061319338</v>
      </c>
      <c r="H21" s="53">
        <v>0.10008348392775222</v>
      </c>
      <c r="I21" s="53">
        <v>0.17684866130222102</v>
      </c>
      <c r="J21" s="53">
        <v>7.7859534489364016E-2</v>
      </c>
      <c r="N21" s="66" t="e">
        <f>HLOOKUP('入力(風力)'!$E$13,$B$2:$J$31,ROW()-1,0)</f>
        <v>#N/A</v>
      </c>
    </row>
    <row r="22" spans="1:30" x14ac:dyDescent="0.3">
      <c r="A22" s="10" t="s">
        <v>13</v>
      </c>
      <c r="B22" s="53">
        <v>0.14435088878898927</v>
      </c>
      <c r="C22" s="53">
        <v>0.11871953557340786</v>
      </c>
      <c r="D22" s="53">
        <v>0.11166907500934703</v>
      </c>
      <c r="E22" s="53">
        <v>0.11418399739399801</v>
      </c>
      <c r="F22" s="53">
        <v>6.8694164672793601E-2</v>
      </c>
      <c r="G22" s="53">
        <v>0.18110126450691968</v>
      </c>
      <c r="H22" s="53">
        <v>0.11062948646662835</v>
      </c>
      <c r="I22" s="53">
        <v>0.19014984677720231</v>
      </c>
      <c r="J22" s="53">
        <v>0.13476725466140679</v>
      </c>
      <c r="N22" s="66" t="e">
        <f>HLOOKUP('入力(風力)'!$E$13,$B$2:$J$31,ROW()-1,0)</f>
        <v>#N/A</v>
      </c>
    </row>
    <row r="23" spans="1:30" x14ac:dyDescent="0.3">
      <c r="A23" s="10" t="s">
        <v>14</v>
      </c>
      <c r="B23" s="53">
        <v>0.12380199583846778</v>
      </c>
      <c r="C23" s="53">
        <v>9.4152929022207663E-2</v>
      </c>
      <c r="D23" s="53">
        <v>0.15169468768182573</v>
      </c>
      <c r="E23" s="53">
        <v>0.12758056096423695</v>
      </c>
      <c r="F23" s="53">
        <v>8.7723086618913329E-2</v>
      </c>
      <c r="G23" s="53">
        <v>8.4748402209818385E-2</v>
      </c>
      <c r="H23" s="53">
        <v>7.2283096402573854E-2</v>
      </c>
      <c r="I23" s="53">
        <v>9.2154029407765375E-2</v>
      </c>
      <c r="J23" s="53">
        <v>6.7025801880078437E-2</v>
      </c>
      <c r="N23" s="66" t="e">
        <f>HLOOKUP('入力(風力)'!$E$13,$B$2:$J$31,ROW()-1,0)</f>
        <v>#N/A</v>
      </c>
    </row>
    <row r="24" spans="1:30" x14ac:dyDescent="0.3">
      <c r="A24" s="10" t="s">
        <v>15</v>
      </c>
      <c r="B24" s="53">
        <v>8.7812960030357476E-2</v>
      </c>
      <c r="C24" s="53">
        <v>0.11364800497482923</v>
      </c>
      <c r="D24" s="53">
        <v>6.9062709400044678E-2</v>
      </c>
      <c r="E24" s="53">
        <v>0.14684135865379436</v>
      </c>
      <c r="F24" s="53">
        <v>7.7511468219494062E-2</v>
      </c>
      <c r="G24" s="53">
        <v>0.13229315546480572</v>
      </c>
      <c r="H24" s="53">
        <v>9.1202939901347438E-2</v>
      </c>
      <c r="I24" s="53">
        <v>0.14824143938747875</v>
      </c>
      <c r="J24" s="53">
        <v>7.871755269660953E-2</v>
      </c>
      <c r="N24" s="66" t="e">
        <f>HLOOKUP('入力(風力)'!$E$13,$B$2:$J$31,ROW()-1,0)</f>
        <v>#N/A</v>
      </c>
    </row>
    <row r="25" spans="1:30" x14ac:dyDescent="0.3">
      <c r="A25" s="10" t="s">
        <v>16</v>
      </c>
      <c r="B25" s="53">
        <v>0.11001386347522901</v>
      </c>
      <c r="C25" s="53">
        <v>0.14557289668013687</v>
      </c>
      <c r="D25" s="53">
        <v>0.16761192007136833</v>
      </c>
      <c r="E25" s="53">
        <v>0.11646464211988236</v>
      </c>
      <c r="F25" s="53">
        <v>0.10559679655377351</v>
      </c>
      <c r="G25" s="53">
        <v>0.14061703079627483</v>
      </c>
      <c r="H25" s="53">
        <v>9.7544809134727115E-2</v>
      </c>
      <c r="I25" s="53">
        <v>0.16355549354128984</v>
      </c>
      <c r="J25" s="53">
        <v>7.6981111351406534E-2</v>
      </c>
      <c r="N25" s="66" t="e">
        <f>HLOOKUP('入力(風力)'!$E$13,$B$2:$J$31,ROW()-1,0)</f>
        <v>#N/A</v>
      </c>
    </row>
    <row r="26" spans="1:30" x14ac:dyDescent="0.3">
      <c r="A26" s="10" t="s">
        <v>17</v>
      </c>
      <c r="B26" s="53">
        <v>0.18466169272357374</v>
      </c>
      <c r="C26" s="53">
        <v>0.21750257263977577</v>
      </c>
      <c r="D26" s="53">
        <v>0.27286891231556049</v>
      </c>
      <c r="E26" s="53">
        <v>0.16508488388535855</v>
      </c>
      <c r="F26" s="53">
        <v>0.17317291368410584</v>
      </c>
      <c r="G26" s="53">
        <v>0.15189823113161102</v>
      </c>
      <c r="H26" s="53">
        <v>0.13210198752223487</v>
      </c>
      <c r="I26" s="53">
        <v>0.20449376608936515</v>
      </c>
      <c r="J26" s="53">
        <v>0.12228804772847097</v>
      </c>
      <c r="N26" s="66" t="e">
        <f>HLOOKUP('入力(風力)'!$E$13,$B$2:$J$31,ROW()-1,0)</f>
        <v>#N/A</v>
      </c>
    </row>
    <row r="27" spans="1:30" x14ac:dyDescent="0.3">
      <c r="A27" s="10" t="s">
        <v>18</v>
      </c>
      <c r="B27" s="53">
        <v>0.23555673839110788</v>
      </c>
      <c r="C27" s="53">
        <v>0.31224656306896281</v>
      </c>
      <c r="D27" s="53">
        <v>0.1916622085623107</v>
      </c>
      <c r="E27" s="53">
        <v>0.29229506887110923</v>
      </c>
      <c r="F27" s="53">
        <v>0.26216880148218336</v>
      </c>
      <c r="G27" s="53">
        <v>0.27829715472405958</v>
      </c>
      <c r="H27" s="53">
        <v>0.20361966352601304</v>
      </c>
      <c r="I27" s="53">
        <v>0.34658880285148552</v>
      </c>
      <c r="J27" s="53">
        <v>0.21751908485003332</v>
      </c>
      <c r="N27" s="66" t="e">
        <f>HLOOKUP('入力(風力)'!$E$13,$B$2:$J$31,ROW()-1,0)</f>
        <v>#N/A</v>
      </c>
    </row>
    <row r="28" spans="1:30" x14ac:dyDescent="0.3">
      <c r="A28" s="10" t="s">
        <v>19</v>
      </c>
      <c r="B28" s="53">
        <v>0.26120797897719983</v>
      </c>
      <c r="C28" s="53">
        <v>0.50966187782005112</v>
      </c>
      <c r="D28" s="53">
        <v>0.22282891479596173</v>
      </c>
      <c r="E28" s="53">
        <v>0.40086942639787948</v>
      </c>
      <c r="F28" s="53">
        <v>0.31044674022222496</v>
      </c>
      <c r="G28" s="53">
        <v>0.33902132829328574</v>
      </c>
      <c r="H28" s="53">
        <v>0.2781010162248253</v>
      </c>
      <c r="I28" s="53">
        <v>0.46077306325754436</v>
      </c>
      <c r="J28" s="53">
        <v>0.29610850729580884</v>
      </c>
      <c r="N28" s="66" t="e">
        <f>HLOOKUP('入力(風力)'!$E$13,$B$2:$J$31,ROW()-1,0)</f>
        <v>#N/A</v>
      </c>
    </row>
    <row r="29" spans="1:30" x14ac:dyDescent="0.3">
      <c r="A29" s="10" t="s">
        <v>20</v>
      </c>
      <c r="B29" s="53">
        <v>0.19894511501008133</v>
      </c>
      <c r="C29" s="53">
        <v>0.46916742254346189</v>
      </c>
      <c r="D29" s="53">
        <v>0.24146219901626306</v>
      </c>
      <c r="E29" s="53">
        <v>0.32712064638117339</v>
      </c>
      <c r="F29" s="53">
        <v>0.26722540961980717</v>
      </c>
      <c r="G29" s="53">
        <v>0.3748865965676958</v>
      </c>
      <c r="H29" s="53">
        <v>0.25753440989225684</v>
      </c>
      <c r="I29" s="53">
        <v>0.4587280063235582</v>
      </c>
      <c r="J29" s="53">
        <v>0.24657968044097053</v>
      </c>
      <c r="N29" s="66" t="e">
        <f>HLOOKUP('入力(風力)'!$E$13,$B$2:$J$31,ROW()-1,0)</f>
        <v>#N/A</v>
      </c>
    </row>
    <row r="30" spans="1:30" x14ac:dyDescent="0.3">
      <c r="A30" s="10" t="s">
        <v>21</v>
      </c>
      <c r="B30" s="53">
        <v>0.28842075899820435</v>
      </c>
      <c r="C30" s="53">
        <v>0.48768010181991345</v>
      </c>
      <c r="D30" s="53">
        <v>0.22721035054337049</v>
      </c>
      <c r="E30" s="53">
        <v>0.37915893616928287</v>
      </c>
      <c r="F30" s="53">
        <v>0.23532161380647618</v>
      </c>
      <c r="G30" s="53">
        <v>0.38370041423677603</v>
      </c>
      <c r="H30" s="53">
        <v>0.23575661524386185</v>
      </c>
      <c r="I30" s="53">
        <v>0.42336124236763295</v>
      </c>
      <c r="J30" s="53">
        <v>0.24209592078627257</v>
      </c>
      <c r="N30" s="66" t="e">
        <f>HLOOKUP('入力(風力)'!$E$13,$B$2:$J$31,ROW()-1,0)</f>
        <v>#N/A</v>
      </c>
      <c r="Q30" s="1" t="s">
        <v>76</v>
      </c>
    </row>
    <row r="31" spans="1:30" x14ac:dyDescent="0.3">
      <c r="A31" s="10" t="s">
        <v>22</v>
      </c>
      <c r="B31" s="53">
        <v>0.21067246776002324</v>
      </c>
      <c r="C31" s="53">
        <v>0.24094704380831058</v>
      </c>
      <c r="D31" s="53">
        <v>0.26606108872789697</v>
      </c>
      <c r="E31" s="53">
        <v>0.38268005971314417</v>
      </c>
      <c r="F31" s="53">
        <v>0.23581893979884336</v>
      </c>
      <c r="G31" s="53">
        <v>0.30328401377934772</v>
      </c>
      <c r="H31" s="53">
        <v>0.24929545474331941</v>
      </c>
      <c r="I31" s="53">
        <v>0.42480272589536988</v>
      </c>
      <c r="J31" s="53">
        <v>0.24278762590595696</v>
      </c>
      <c r="N31" s="66" t="e">
        <f>HLOOKUP('入力(風力)'!$E$13,$B$2:$J$31,ROW()-1,0)</f>
        <v>#N/A</v>
      </c>
      <c r="Z31" s="10" t="s">
        <v>35</v>
      </c>
    </row>
    <row r="32" spans="1:30" x14ac:dyDescent="0.3">
      <c r="A32" s="134"/>
      <c r="B32" s="135"/>
      <c r="C32" s="135"/>
      <c r="D32" s="135"/>
      <c r="E32" s="135"/>
      <c r="F32" s="135"/>
      <c r="G32" s="135"/>
      <c r="H32" s="135"/>
      <c r="I32" s="135"/>
      <c r="J32" s="135"/>
      <c r="N32" s="1" t="s">
        <v>57</v>
      </c>
      <c r="Q32" s="10"/>
      <c r="R32" s="11" t="s">
        <v>26</v>
      </c>
      <c r="S32" s="11" t="s">
        <v>27</v>
      </c>
      <c r="T32" s="11" t="s">
        <v>28</v>
      </c>
      <c r="U32" s="11" t="s">
        <v>29</v>
      </c>
      <c r="V32" s="11" t="s">
        <v>30</v>
      </c>
      <c r="W32" s="11" t="s">
        <v>31</v>
      </c>
      <c r="X32" s="11" t="s">
        <v>32</v>
      </c>
      <c r="Y32" s="11" t="s">
        <v>33</v>
      </c>
      <c r="Z32" s="11" t="s">
        <v>34</v>
      </c>
      <c r="AD32" s="1" t="s">
        <v>65</v>
      </c>
    </row>
    <row r="33" spans="1:30" x14ac:dyDescent="0.3">
      <c r="A33" s="10"/>
      <c r="B33" s="18" t="s">
        <v>47</v>
      </c>
      <c r="C33" s="10"/>
      <c r="D33" s="10"/>
      <c r="E33" s="10"/>
      <c r="F33" s="10"/>
      <c r="G33" s="10"/>
      <c r="H33" s="10"/>
      <c r="I33" s="10"/>
      <c r="J33" s="10"/>
      <c r="K33" s="22" t="s">
        <v>36</v>
      </c>
      <c r="L33" s="22" t="s">
        <v>48</v>
      </c>
      <c r="N33" s="22" t="s">
        <v>36</v>
      </c>
      <c r="Q33" s="10"/>
      <c r="R33" s="18" t="s">
        <v>47</v>
      </c>
      <c r="S33" s="10"/>
      <c r="T33" s="10"/>
      <c r="U33" s="10"/>
      <c r="V33" s="10"/>
      <c r="W33" s="10"/>
      <c r="X33" s="10"/>
      <c r="Y33" s="10"/>
      <c r="Z33" s="10"/>
      <c r="AA33" s="22" t="s">
        <v>36</v>
      </c>
      <c r="AB33" s="22" t="s">
        <v>48</v>
      </c>
      <c r="AD33" s="22" t="s">
        <v>36</v>
      </c>
    </row>
    <row r="34" spans="1:30" x14ac:dyDescent="0.3">
      <c r="A34" s="10" t="s">
        <v>11</v>
      </c>
      <c r="B34" s="54">
        <f>IF('入力(風力)'!$E$13=B$2,B20*'入力(風力)'!$E$15/1000,0)</f>
        <v>0</v>
      </c>
      <c r="C34" s="54">
        <f>IF('入力(風力)'!$E$13=C$2,C20*'入力(風力)'!$E$15/1000,0)</f>
        <v>0</v>
      </c>
      <c r="D34" s="54">
        <f>IF('入力(風力)'!$E$13=D$2,D20*'入力(風力)'!$E$15/1000,0)</f>
        <v>0</v>
      </c>
      <c r="E34" s="54">
        <f>IF('入力(風力)'!$E$13=E$2,E20*'入力(風力)'!$E$15/1000,0)</f>
        <v>0</v>
      </c>
      <c r="F34" s="54">
        <f>IF('入力(風力)'!$E$13=F$2,F20*'入力(風力)'!$E$15/1000,0)</f>
        <v>0</v>
      </c>
      <c r="G34" s="54">
        <f>IF('入力(風力)'!$E$13=G$2,G20*'入力(風力)'!$E$15/1000,0)</f>
        <v>0</v>
      </c>
      <c r="H34" s="54">
        <f>IF('入力(風力)'!$E$13=H$2,H20*'入力(風力)'!$E$15/1000,0)</f>
        <v>0</v>
      </c>
      <c r="I34" s="54">
        <f>IF('入力(風力)'!$E$13=I$2,I20*'入力(風力)'!$E$15/1000,0)</f>
        <v>0</v>
      </c>
      <c r="J34" s="55">
        <f>IF('入力(風力)'!$E$13=J$2,J20*'入力(風力)'!$E$15/1000,0)</f>
        <v>0</v>
      </c>
      <c r="K34" s="56">
        <f>SUM(B34:J34)</f>
        <v>0</v>
      </c>
      <c r="L34" s="57">
        <f>MIN($K$34:$K$45)</f>
        <v>0</v>
      </c>
      <c r="N34" s="64">
        <f t="shared" ref="N34:N45" si="0">K34*1000</f>
        <v>0</v>
      </c>
      <c r="Q34" s="10" t="s">
        <v>11</v>
      </c>
      <c r="R34" s="29">
        <f>IF('入力(風力)'!$E$13=B$2,B20*'入力(風力)'!$E$23/1000,0)</f>
        <v>0</v>
      </c>
      <c r="S34" s="29">
        <f>IF('入力(風力)'!$E$13=C$2,C20*'入力(風力)'!$E$23/1000,0)</f>
        <v>0</v>
      </c>
      <c r="T34" s="29">
        <f>IF('入力(風力)'!$E$13=D$2,D20*'入力(風力)'!$E$23/1000,0)</f>
        <v>0</v>
      </c>
      <c r="U34" s="29">
        <f>IF('入力(風力)'!$E$13=E$2,E20*'入力(風力)'!$E$23/1000,0)</f>
        <v>0</v>
      </c>
      <c r="V34" s="29">
        <f>IF('入力(風力)'!$E$13=F$2,F20*'入力(風力)'!$E$23/1000,0)</f>
        <v>0</v>
      </c>
      <c r="W34" s="29">
        <f>IF('入力(風力)'!$E$13=G$2,G20*'入力(風力)'!$E$23/1000,0)</f>
        <v>0</v>
      </c>
      <c r="X34" s="29">
        <f>IF('入力(風力)'!$E$13=H$2,H20*'入力(風力)'!$E$23/1000,0)</f>
        <v>0</v>
      </c>
      <c r="Y34" s="29">
        <f>IF('入力(風力)'!$E$13=I$2,I20*'入力(風力)'!$E$23/1000,0)</f>
        <v>0</v>
      </c>
      <c r="Z34" s="30">
        <f>IF('入力(風力)'!$E$13=J$2,J20*'入力(風力)'!$E$23/1000,0)</f>
        <v>0</v>
      </c>
      <c r="AA34" s="31">
        <f>SUM(R34:Z34)</f>
        <v>0</v>
      </c>
      <c r="AB34" s="32">
        <f>MIN($AA$34:$AA$45)</f>
        <v>0</v>
      </c>
      <c r="AD34" s="64">
        <f>AA34*1000</f>
        <v>0</v>
      </c>
    </row>
    <row r="35" spans="1:30" x14ac:dyDescent="0.3">
      <c r="A35" s="10" t="s">
        <v>12</v>
      </c>
      <c r="B35" s="54">
        <f>IF('入力(風力)'!$E$13=B$2,B21*'入力(風力)'!$E$15/1000,0)</f>
        <v>0</v>
      </c>
      <c r="C35" s="54">
        <f>IF('入力(風力)'!$E$13=C$2,C21*'入力(風力)'!$E$15/1000,0)</f>
        <v>0</v>
      </c>
      <c r="D35" s="54">
        <f>IF('入力(風力)'!$E$13=D$2,D21*'入力(風力)'!$E$15/1000,0)</f>
        <v>0</v>
      </c>
      <c r="E35" s="54">
        <f>IF('入力(風力)'!$E$13=E$2,E21*'入力(風力)'!$E$15/1000,0)</f>
        <v>0</v>
      </c>
      <c r="F35" s="54">
        <f>IF('入力(風力)'!$E$13=F$2,F21*'入力(風力)'!$E$15/1000,0)</f>
        <v>0</v>
      </c>
      <c r="G35" s="54">
        <f>IF('入力(風力)'!$E$13=G$2,G21*'入力(風力)'!$E$15/1000,0)</f>
        <v>0</v>
      </c>
      <c r="H35" s="54">
        <f>IF('入力(風力)'!$E$13=H$2,H21*'入力(風力)'!$E$15/1000,0)</f>
        <v>0</v>
      </c>
      <c r="I35" s="54">
        <f>IF('入力(風力)'!$E$13=I$2,I21*'入力(風力)'!$E$15/1000,0)</f>
        <v>0</v>
      </c>
      <c r="J35" s="55">
        <f>IF('入力(風力)'!$E$13=J$2,J21*'入力(風力)'!$E$15/1000,0)</f>
        <v>0</v>
      </c>
      <c r="K35" s="56">
        <f t="shared" ref="K35:K44" si="1">SUM(B35:J35)</f>
        <v>0</v>
      </c>
      <c r="L35" s="57">
        <f t="shared" ref="L35:L45" si="2">MIN($K$34:$K$45)</f>
        <v>0</v>
      </c>
      <c r="N35" s="64">
        <f t="shared" si="0"/>
        <v>0</v>
      </c>
      <c r="Q35" s="10" t="s">
        <v>12</v>
      </c>
      <c r="R35" s="29">
        <f>IF('入力(風力)'!$E$13=B$2,B21*'入力(風力)'!$F$23/1000,0)</f>
        <v>0</v>
      </c>
      <c r="S35" s="29">
        <f>IF('入力(風力)'!$E$13=C$2,C21*'入力(風力)'!$F$23/1000,0)</f>
        <v>0</v>
      </c>
      <c r="T35" s="29">
        <f>IF('入力(風力)'!$E$13=D$2,D21*'入力(風力)'!$F$23/1000,0)</f>
        <v>0</v>
      </c>
      <c r="U35" s="29">
        <f>IF('入力(風力)'!$E$13=E$2,E21*'入力(風力)'!$F$23/1000,0)</f>
        <v>0</v>
      </c>
      <c r="V35" s="29">
        <f>IF('入力(風力)'!$E$13=F$2,F21*'入力(風力)'!$F$23/1000,0)</f>
        <v>0</v>
      </c>
      <c r="W35" s="29">
        <f>IF('入力(風力)'!$E$13=G$2,G21*'入力(風力)'!$F$23/1000,0)</f>
        <v>0</v>
      </c>
      <c r="X35" s="29">
        <f>IF('入力(風力)'!$E$13=H$2,H21*'入力(風力)'!$F$23/1000,0)</f>
        <v>0</v>
      </c>
      <c r="Y35" s="29">
        <f>IF('入力(風力)'!$E$13=I$2,I21*'入力(風力)'!$F$23/1000,0)</f>
        <v>0</v>
      </c>
      <c r="Z35" s="30">
        <f>IF('入力(風力)'!$E$13=J$2,J21*'入力(風力)'!$F$23/1000,0)</f>
        <v>0</v>
      </c>
      <c r="AA35" s="31">
        <f t="shared" ref="AA35:AA44" si="3">SUM(R35:Z35)</f>
        <v>0</v>
      </c>
      <c r="AB35" s="32">
        <f t="shared" ref="AB35:AB45" si="4">MIN($AA$34:$AA$45)</f>
        <v>0</v>
      </c>
      <c r="AD35" s="64">
        <f t="shared" ref="AD35:AD44" si="5">AA35*1000</f>
        <v>0</v>
      </c>
    </row>
    <row r="36" spans="1:30" x14ac:dyDescent="0.3">
      <c r="A36" s="10" t="s">
        <v>13</v>
      </c>
      <c r="B36" s="54">
        <f>IF('入力(風力)'!$E$13=B$2,B22*'入力(風力)'!$E$15/1000,0)</f>
        <v>0</v>
      </c>
      <c r="C36" s="54">
        <f>IF('入力(風力)'!$E$13=C$2,C22*'入力(風力)'!$E$15/1000,0)</f>
        <v>0</v>
      </c>
      <c r="D36" s="54">
        <f>IF('入力(風力)'!$E$13=D$2,D22*'入力(風力)'!$E$15/1000,0)</f>
        <v>0</v>
      </c>
      <c r="E36" s="54">
        <f>IF('入力(風力)'!$E$13=E$2,E22*'入力(風力)'!$E$15/1000,0)</f>
        <v>0</v>
      </c>
      <c r="F36" s="54">
        <f>IF('入力(風力)'!$E$13=F$2,F22*'入力(風力)'!$E$15/1000,0)</f>
        <v>0</v>
      </c>
      <c r="G36" s="54">
        <f>IF('入力(風力)'!$E$13=G$2,G22*'入力(風力)'!$E$15/1000,0)</f>
        <v>0</v>
      </c>
      <c r="H36" s="54">
        <f>IF('入力(風力)'!$E$13=H$2,H22*'入力(風力)'!$E$15/1000,0)</f>
        <v>0</v>
      </c>
      <c r="I36" s="54">
        <f>IF('入力(風力)'!$E$13=I$2,I22*'入力(風力)'!$E$15/1000,0)</f>
        <v>0</v>
      </c>
      <c r="J36" s="55">
        <f>IF('入力(風力)'!$E$13=J$2,J22*'入力(風力)'!$E$15/1000,0)</f>
        <v>0</v>
      </c>
      <c r="K36" s="56">
        <f t="shared" si="1"/>
        <v>0</v>
      </c>
      <c r="L36" s="57">
        <f t="shared" si="2"/>
        <v>0</v>
      </c>
      <c r="N36" s="64">
        <f t="shared" si="0"/>
        <v>0</v>
      </c>
      <c r="Q36" s="10" t="s">
        <v>13</v>
      </c>
      <c r="R36" s="29">
        <f>IF('入力(風力)'!$E$13=B$2,B22*'入力(風力)'!$G$23/1000,0)</f>
        <v>0</v>
      </c>
      <c r="S36" s="29">
        <f>IF('入力(風力)'!$E$13=C$2,C22*'入力(風力)'!$G$23/1000,0)</f>
        <v>0</v>
      </c>
      <c r="T36" s="29">
        <f>IF('入力(風力)'!$E$13=D$2,D22*'入力(風力)'!$G$23/1000,0)</f>
        <v>0</v>
      </c>
      <c r="U36" s="29">
        <f>IF('入力(風力)'!$E$13=E$2,E22*'入力(風力)'!$G$23/1000,0)</f>
        <v>0</v>
      </c>
      <c r="V36" s="29">
        <f>IF('入力(風力)'!$E$13=F$2,F22*'入力(風力)'!$G$23/1000,0)</f>
        <v>0</v>
      </c>
      <c r="W36" s="29">
        <f>IF('入力(風力)'!$E$13=G$2,G22*'入力(風力)'!$G$23/1000,0)</f>
        <v>0</v>
      </c>
      <c r="X36" s="29">
        <f>IF('入力(風力)'!$E$13=H$2,H22*'入力(風力)'!$G$23/1000,0)</f>
        <v>0</v>
      </c>
      <c r="Y36" s="29">
        <f>IF('入力(風力)'!$E$13=I$2,I22*'入力(風力)'!$G$23/1000,0)</f>
        <v>0</v>
      </c>
      <c r="Z36" s="30">
        <f>IF('入力(風力)'!$E$13=J$2,J22*'入力(風力)'!$G$23/1000,0)</f>
        <v>0</v>
      </c>
      <c r="AA36" s="31">
        <f t="shared" si="3"/>
        <v>0</v>
      </c>
      <c r="AB36" s="32">
        <f t="shared" si="4"/>
        <v>0</v>
      </c>
      <c r="AD36" s="64">
        <f t="shared" si="5"/>
        <v>0</v>
      </c>
    </row>
    <row r="37" spans="1:30" x14ac:dyDescent="0.3">
      <c r="A37" s="10" t="s">
        <v>14</v>
      </c>
      <c r="B37" s="54">
        <f>IF('入力(風力)'!$E$13=B$2,B23*'入力(風力)'!$E$15/1000,0)</f>
        <v>0</v>
      </c>
      <c r="C37" s="54">
        <f>IF('入力(風力)'!$E$13=C$2,C23*'入力(風力)'!$E$15/1000,0)</f>
        <v>0</v>
      </c>
      <c r="D37" s="54">
        <f>IF('入力(風力)'!$E$13=D$2,D23*'入力(風力)'!$E$15/1000,0)</f>
        <v>0</v>
      </c>
      <c r="E37" s="54">
        <f>IF('入力(風力)'!$E$13=E$2,E23*'入力(風力)'!$E$15/1000,0)</f>
        <v>0</v>
      </c>
      <c r="F37" s="54">
        <f>IF('入力(風力)'!$E$13=F$2,F23*'入力(風力)'!$E$15/1000,0)</f>
        <v>0</v>
      </c>
      <c r="G37" s="54">
        <f>IF('入力(風力)'!$E$13=G$2,G23*'入力(風力)'!$E$15/1000,0)</f>
        <v>0</v>
      </c>
      <c r="H37" s="54">
        <f>IF('入力(風力)'!$E$13=H$2,H23*'入力(風力)'!$E$15/1000,0)</f>
        <v>0</v>
      </c>
      <c r="I37" s="54">
        <f>IF('入力(風力)'!$E$13=I$2,I23*'入力(風力)'!$E$15/1000,0)</f>
        <v>0</v>
      </c>
      <c r="J37" s="55">
        <f>IF('入力(風力)'!$E$13=J$2,J23*'入力(風力)'!$E$15/1000,0)</f>
        <v>0</v>
      </c>
      <c r="K37" s="56">
        <f t="shared" si="1"/>
        <v>0</v>
      </c>
      <c r="L37" s="57">
        <f t="shared" si="2"/>
        <v>0</v>
      </c>
      <c r="N37" s="64">
        <f t="shared" si="0"/>
        <v>0</v>
      </c>
      <c r="Q37" s="10" t="s">
        <v>14</v>
      </c>
      <c r="R37" s="29">
        <f>IF('入力(風力)'!$E$13=B$2,B23*'入力(風力)'!$H$23/1000,0)</f>
        <v>0</v>
      </c>
      <c r="S37" s="29">
        <f>IF('入力(風力)'!$E$13=C$2,C23*'入力(風力)'!$H$23/1000,0)</f>
        <v>0</v>
      </c>
      <c r="T37" s="29">
        <f>IF('入力(風力)'!$E$13=D$2,D23*'入力(風力)'!$H$23/1000,0)</f>
        <v>0</v>
      </c>
      <c r="U37" s="29">
        <f>IF('入力(風力)'!$E$13=E$2,E23*'入力(風力)'!$H$23/1000,0)</f>
        <v>0</v>
      </c>
      <c r="V37" s="29">
        <f>IF('入力(風力)'!$E$13=F$2,F23*'入力(風力)'!$H$23/1000,0)</f>
        <v>0</v>
      </c>
      <c r="W37" s="29">
        <f>IF('入力(風力)'!$E$13=G$2,G23*'入力(風力)'!$H$23/1000,0)</f>
        <v>0</v>
      </c>
      <c r="X37" s="29">
        <f>IF('入力(風力)'!$E$13=H$2,H23*'入力(風力)'!$H$23/1000,0)</f>
        <v>0</v>
      </c>
      <c r="Y37" s="29">
        <f>IF('入力(風力)'!$E$13=I$2,I23*'入力(風力)'!$H$23/1000,0)</f>
        <v>0</v>
      </c>
      <c r="Z37" s="30">
        <f>IF('入力(風力)'!$E$13=J$2,J23*'入力(風力)'!$H$23/1000,0)</f>
        <v>0</v>
      </c>
      <c r="AA37" s="31">
        <f t="shared" si="3"/>
        <v>0</v>
      </c>
      <c r="AB37" s="32">
        <f t="shared" si="4"/>
        <v>0</v>
      </c>
      <c r="AD37" s="64">
        <f t="shared" si="5"/>
        <v>0</v>
      </c>
    </row>
    <row r="38" spans="1:30" x14ac:dyDescent="0.3">
      <c r="A38" s="10" t="s">
        <v>15</v>
      </c>
      <c r="B38" s="54">
        <f>IF('入力(風力)'!$E$13=B$2,B24*'入力(風力)'!$E$15/1000,0)</f>
        <v>0</v>
      </c>
      <c r="C38" s="54">
        <f>IF('入力(風力)'!$E$13=C$2,C24*'入力(風力)'!$E$15/1000,0)</f>
        <v>0</v>
      </c>
      <c r="D38" s="54">
        <f>IF('入力(風力)'!$E$13=D$2,D24*'入力(風力)'!$E$15/1000,0)</f>
        <v>0</v>
      </c>
      <c r="E38" s="54">
        <f>IF('入力(風力)'!$E$13=E$2,E24*'入力(風力)'!$E$15/1000,0)</f>
        <v>0</v>
      </c>
      <c r="F38" s="54">
        <f>IF('入力(風力)'!$E$13=F$2,F24*'入力(風力)'!$E$15/1000,0)</f>
        <v>0</v>
      </c>
      <c r="G38" s="54">
        <f>IF('入力(風力)'!$E$13=G$2,G24*'入力(風力)'!$E$15/1000,0)</f>
        <v>0</v>
      </c>
      <c r="H38" s="54">
        <f>IF('入力(風力)'!$E$13=H$2,H24*'入力(風力)'!$E$15/1000,0)</f>
        <v>0</v>
      </c>
      <c r="I38" s="54">
        <f>IF('入力(風力)'!$E$13=I$2,I24*'入力(風力)'!$E$15/1000,0)</f>
        <v>0</v>
      </c>
      <c r="J38" s="55">
        <f>IF('入力(風力)'!$E$13=J$2,J24*'入力(風力)'!$E$15/1000,0)</f>
        <v>0</v>
      </c>
      <c r="K38" s="56">
        <f t="shared" si="1"/>
        <v>0</v>
      </c>
      <c r="L38" s="57">
        <f t="shared" si="2"/>
        <v>0</v>
      </c>
      <c r="N38" s="64">
        <f t="shared" si="0"/>
        <v>0</v>
      </c>
      <c r="Q38" s="10" t="s">
        <v>15</v>
      </c>
      <c r="R38" s="29">
        <f>IF('入力(風力)'!$E$13=B$2,B24*'入力(風力)'!$I$23/1000,0)</f>
        <v>0</v>
      </c>
      <c r="S38" s="29">
        <f>IF('入力(風力)'!$E$13=C$2,C24*'入力(風力)'!$I$23/1000,0)</f>
        <v>0</v>
      </c>
      <c r="T38" s="29">
        <f>IF('入力(風力)'!$E$13=D$2,D24*'入力(風力)'!$I$23/1000,0)</f>
        <v>0</v>
      </c>
      <c r="U38" s="29">
        <f>IF('入力(風力)'!$E$13=E$2,E24*'入力(風力)'!$I$23/1000,0)</f>
        <v>0</v>
      </c>
      <c r="V38" s="29">
        <f>IF('入力(風力)'!$E$13=F$2,F24*'入力(風力)'!$I$23/1000,0)</f>
        <v>0</v>
      </c>
      <c r="W38" s="29">
        <f>IF('入力(風力)'!$E$13=G$2,G24*'入力(風力)'!$I$23/1000,0)</f>
        <v>0</v>
      </c>
      <c r="X38" s="29">
        <f>IF('入力(風力)'!$E$13=H$2,H24*'入力(風力)'!$I$23/1000,0)</f>
        <v>0</v>
      </c>
      <c r="Y38" s="29">
        <f>IF('入力(風力)'!$E$13=I$2,I24*'入力(風力)'!$I$23/1000,0)</f>
        <v>0</v>
      </c>
      <c r="Z38" s="30">
        <f>IF('入力(風力)'!$E$13=J$2,J24*'入力(風力)'!$I$23/1000,0)</f>
        <v>0</v>
      </c>
      <c r="AA38" s="31">
        <f t="shared" si="3"/>
        <v>0</v>
      </c>
      <c r="AB38" s="32">
        <f t="shared" si="4"/>
        <v>0</v>
      </c>
      <c r="AD38" s="64">
        <f t="shared" si="5"/>
        <v>0</v>
      </c>
    </row>
    <row r="39" spans="1:30" x14ac:dyDescent="0.3">
      <c r="A39" s="10" t="s">
        <v>16</v>
      </c>
      <c r="B39" s="54">
        <f>IF('入力(風力)'!$E$13=B$2,B25*'入力(風力)'!$E$15/1000,0)</f>
        <v>0</v>
      </c>
      <c r="C39" s="54">
        <f>IF('入力(風力)'!$E$13=C$2,C25*'入力(風力)'!$E$15/1000,0)</f>
        <v>0</v>
      </c>
      <c r="D39" s="54">
        <f>IF('入力(風力)'!$E$13=D$2,D25*'入力(風力)'!$E$15/1000,0)</f>
        <v>0</v>
      </c>
      <c r="E39" s="54">
        <f>IF('入力(風力)'!$E$13=E$2,E25*'入力(風力)'!$E$15/1000,0)</f>
        <v>0</v>
      </c>
      <c r="F39" s="54">
        <f>IF('入力(風力)'!$E$13=F$2,F25*'入力(風力)'!$E$15/1000,0)</f>
        <v>0</v>
      </c>
      <c r="G39" s="54">
        <f>IF('入力(風力)'!$E$13=G$2,G25*'入力(風力)'!$E$15/1000,0)</f>
        <v>0</v>
      </c>
      <c r="H39" s="54">
        <f>IF('入力(風力)'!$E$13=H$2,H25*'入力(風力)'!$E$15/1000,0)</f>
        <v>0</v>
      </c>
      <c r="I39" s="54">
        <f>IF('入力(風力)'!$E$13=I$2,I25*'入力(風力)'!$E$15/1000,0)</f>
        <v>0</v>
      </c>
      <c r="J39" s="55">
        <f>IF('入力(風力)'!$E$13=J$2,J25*'入力(風力)'!$E$15/1000,0)</f>
        <v>0</v>
      </c>
      <c r="K39" s="56">
        <f t="shared" si="1"/>
        <v>0</v>
      </c>
      <c r="L39" s="57">
        <f t="shared" si="2"/>
        <v>0</v>
      </c>
      <c r="N39" s="64">
        <f t="shared" si="0"/>
        <v>0</v>
      </c>
      <c r="Q39" s="10" t="s">
        <v>16</v>
      </c>
      <c r="R39" s="29">
        <f>IF('入力(風力)'!$E$13=B$2,B25*'入力(風力)'!$J$23/1000,0)</f>
        <v>0</v>
      </c>
      <c r="S39" s="29">
        <f>IF('入力(風力)'!$E$13=C$2,C25*'入力(風力)'!$J$23/1000,0)</f>
        <v>0</v>
      </c>
      <c r="T39" s="29">
        <f>IF('入力(風力)'!$E$13=D$2,D25*'入力(風力)'!$J$23/1000,0)</f>
        <v>0</v>
      </c>
      <c r="U39" s="29">
        <f>IF('入力(風力)'!$E$13=E$2,E25*'入力(風力)'!$J$23/1000,0)</f>
        <v>0</v>
      </c>
      <c r="V39" s="29">
        <f>IF('入力(風力)'!$E$13=F$2,F25*'入力(風力)'!$J$23/1000,0)</f>
        <v>0</v>
      </c>
      <c r="W39" s="29">
        <f>IF('入力(風力)'!$E$13=G$2,G25*'入力(風力)'!$J$23/1000,0)</f>
        <v>0</v>
      </c>
      <c r="X39" s="29">
        <f>IF('入力(風力)'!$E$13=H$2,H25*'入力(風力)'!$J$23/1000,0)</f>
        <v>0</v>
      </c>
      <c r="Y39" s="29">
        <f>IF('入力(風力)'!$E$13=I$2,I25*'入力(風力)'!$J$23/1000,0)</f>
        <v>0</v>
      </c>
      <c r="Z39" s="30">
        <f>IF('入力(風力)'!$E$13=J$2,J25*'入力(風力)'!$J$23/1000,0)</f>
        <v>0</v>
      </c>
      <c r="AA39" s="31">
        <f t="shared" si="3"/>
        <v>0</v>
      </c>
      <c r="AB39" s="32">
        <f t="shared" si="4"/>
        <v>0</v>
      </c>
      <c r="AD39" s="64">
        <f t="shared" si="5"/>
        <v>0</v>
      </c>
    </row>
    <row r="40" spans="1:30" x14ac:dyDescent="0.3">
      <c r="A40" s="10" t="s">
        <v>17</v>
      </c>
      <c r="B40" s="54">
        <f>IF('入力(風力)'!$E$13=B$2,B26*'入力(風力)'!$E$15/1000,0)</f>
        <v>0</v>
      </c>
      <c r="C40" s="54">
        <f>IF('入力(風力)'!$E$13=C$2,C26*'入力(風力)'!$E$15/1000,0)</f>
        <v>0</v>
      </c>
      <c r="D40" s="54">
        <f>IF('入力(風力)'!$E$13=D$2,D26*'入力(風力)'!$E$15/1000,0)</f>
        <v>0</v>
      </c>
      <c r="E40" s="54">
        <f>IF('入力(風力)'!$E$13=E$2,E26*'入力(風力)'!$E$15/1000,0)</f>
        <v>0</v>
      </c>
      <c r="F40" s="54">
        <f>IF('入力(風力)'!$E$13=F$2,F26*'入力(風力)'!$E$15/1000,0)</f>
        <v>0</v>
      </c>
      <c r="G40" s="54">
        <f>IF('入力(風力)'!$E$13=G$2,G26*'入力(風力)'!$E$15/1000,0)</f>
        <v>0</v>
      </c>
      <c r="H40" s="54">
        <f>IF('入力(風力)'!$E$13=H$2,H26*'入力(風力)'!$E$15/1000,0)</f>
        <v>0</v>
      </c>
      <c r="I40" s="54">
        <f>IF('入力(風力)'!$E$13=I$2,I26*'入力(風力)'!$E$15/1000,0)</f>
        <v>0</v>
      </c>
      <c r="J40" s="55">
        <f>IF('入力(風力)'!$E$13=J$2,J26*'入力(風力)'!$E$15/1000,0)</f>
        <v>0</v>
      </c>
      <c r="K40" s="56">
        <f t="shared" si="1"/>
        <v>0</v>
      </c>
      <c r="L40" s="57">
        <f t="shared" si="2"/>
        <v>0</v>
      </c>
      <c r="N40" s="64">
        <f t="shared" si="0"/>
        <v>0</v>
      </c>
      <c r="Q40" s="10" t="s">
        <v>17</v>
      </c>
      <c r="R40" s="29">
        <f>IF('入力(風力)'!$E$13=B$2,B26*'入力(風力)'!$K$23/1000,0)</f>
        <v>0</v>
      </c>
      <c r="S40" s="29">
        <f>IF('入力(風力)'!$E$13=C$2,C26*'入力(風力)'!$K$23/1000,0)</f>
        <v>0</v>
      </c>
      <c r="T40" s="29">
        <f>IF('入力(風力)'!$E$13=D$2,D26*'入力(風力)'!$K$23/1000,0)</f>
        <v>0</v>
      </c>
      <c r="U40" s="29">
        <f>IF('入力(風力)'!$E$13=E$2,E26*'入力(風力)'!$K$23/1000,0)</f>
        <v>0</v>
      </c>
      <c r="V40" s="29">
        <f>IF('入力(風力)'!$E$13=F$2,F26*'入力(風力)'!$K$23/1000,0)</f>
        <v>0</v>
      </c>
      <c r="W40" s="29">
        <f>IF('入力(風力)'!$E$13=G$2,G26*'入力(風力)'!$K$23/1000,0)</f>
        <v>0</v>
      </c>
      <c r="X40" s="29">
        <f>IF('入力(風力)'!$E$13=H$2,H26*'入力(風力)'!$K$23/1000,0)</f>
        <v>0</v>
      </c>
      <c r="Y40" s="29">
        <f>IF('入力(風力)'!$E$13=I$2,I26*'入力(風力)'!$K$23/1000,0)</f>
        <v>0</v>
      </c>
      <c r="Z40" s="30">
        <f>IF('入力(風力)'!$E$13=J$2,J26*'入力(風力)'!$K$23/1000,0)</f>
        <v>0</v>
      </c>
      <c r="AA40" s="31">
        <f t="shared" si="3"/>
        <v>0</v>
      </c>
      <c r="AB40" s="32">
        <f t="shared" si="4"/>
        <v>0</v>
      </c>
      <c r="AD40" s="64">
        <f t="shared" si="5"/>
        <v>0</v>
      </c>
    </row>
    <row r="41" spans="1:30" x14ac:dyDescent="0.3">
      <c r="A41" s="10" t="s">
        <v>18</v>
      </c>
      <c r="B41" s="54">
        <f>IF('入力(風力)'!$E$13=B$2,B27*'入力(風力)'!$E$15/1000,0)</f>
        <v>0</v>
      </c>
      <c r="C41" s="54">
        <f>IF('入力(風力)'!$E$13=C$2,C27*'入力(風力)'!$E$15/1000,0)</f>
        <v>0</v>
      </c>
      <c r="D41" s="54">
        <f>IF('入力(風力)'!$E$13=D$2,D27*'入力(風力)'!$E$15/1000,0)</f>
        <v>0</v>
      </c>
      <c r="E41" s="54">
        <f>IF('入力(風力)'!$E$13=E$2,E27*'入力(風力)'!$E$15/1000,0)</f>
        <v>0</v>
      </c>
      <c r="F41" s="54">
        <f>IF('入力(風力)'!$E$13=F$2,F27*'入力(風力)'!$E$15/1000,0)</f>
        <v>0</v>
      </c>
      <c r="G41" s="54">
        <f>IF('入力(風力)'!$E$13=G$2,G27*'入力(風力)'!$E$15/1000,0)</f>
        <v>0</v>
      </c>
      <c r="H41" s="54">
        <f>IF('入力(風力)'!$E$13=H$2,H27*'入力(風力)'!$E$15/1000,0)</f>
        <v>0</v>
      </c>
      <c r="I41" s="54">
        <f>IF('入力(風力)'!$E$13=I$2,I27*'入力(風力)'!$E$15/1000,0)</f>
        <v>0</v>
      </c>
      <c r="J41" s="55">
        <f>IF('入力(風力)'!$E$13=J$2,J27*'入力(風力)'!$E$15/1000,0)</f>
        <v>0</v>
      </c>
      <c r="K41" s="56">
        <f t="shared" si="1"/>
        <v>0</v>
      </c>
      <c r="L41" s="57">
        <f t="shared" si="2"/>
        <v>0</v>
      </c>
      <c r="N41" s="64">
        <f t="shared" si="0"/>
        <v>0</v>
      </c>
      <c r="Q41" s="10" t="s">
        <v>18</v>
      </c>
      <c r="R41" s="29">
        <f>IF('入力(風力)'!$E$13=B$2,B27*'入力(風力)'!$L$23/1000,0)</f>
        <v>0</v>
      </c>
      <c r="S41" s="29">
        <f>IF('入力(風力)'!$E$13=C$2,C27*'入力(風力)'!$L$23/1000,0)</f>
        <v>0</v>
      </c>
      <c r="T41" s="29">
        <f>IF('入力(風力)'!$E$13=D$2,D27*'入力(風力)'!$L$23/1000,0)</f>
        <v>0</v>
      </c>
      <c r="U41" s="29">
        <f>IF('入力(風力)'!$E$13=E$2,E27*'入力(風力)'!$L$23/1000,0)</f>
        <v>0</v>
      </c>
      <c r="V41" s="29">
        <f>IF('入力(風力)'!$E$13=F$2,F27*'入力(風力)'!$L$23/1000,0)</f>
        <v>0</v>
      </c>
      <c r="W41" s="29">
        <f>IF('入力(風力)'!$E$13=G$2,G27*'入力(風力)'!$L$23/1000,0)</f>
        <v>0</v>
      </c>
      <c r="X41" s="29">
        <f>IF('入力(風力)'!$E$13=H$2,H27*'入力(風力)'!$L$23/1000,0)</f>
        <v>0</v>
      </c>
      <c r="Y41" s="29">
        <f>IF('入力(風力)'!$E$13=I$2,I27*'入力(風力)'!$L$23/1000,0)</f>
        <v>0</v>
      </c>
      <c r="Z41" s="30">
        <f>IF('入力(風力)'!$E$13=J$2,J27*'入力(風力)'!$L$23/1000,0)</f>
        <v>0</v>
      </c>
      <c r="AA41" s="31">
        <f t="shared" si="3"/>
        <v>0</v>
      </c>
      <c r="AB41" s="32">
        <f t="shared" si="4"/>
        <v>0</v>
      </c>
      <c r="AD41" s="64">
        <f t="shared" si="5"/>
        <v>0</v>
      </c>
    </row>
    <row r="42" spans="1:30" x14ac:dyDescent="0.3">
      <c r="A42" s="10" t="s">
        <v>19</v>
      </c>
      <c r="B42" s="54">
        <f>IF('入力(風力)'!$E$13=B$2,B28*'入力(風力)'!$E$15/1000,0)</f>
        <v>0</v>
      </c>
      <c r="C42" s="54">
        <f>IF('入力(風力)'!$E$13=C$2,C28*'入力(風力)'!$E$15/1000,0)</f>
        <v>0</v>
      </c>
      <c r="D42" s="54">
        <f>IF('入力(風力)'!$E$13=D$2,D28*'入力(風力)'!$E$15/1000,0)</f>
        <v>0</v>
      </c>
      <c r="E42" s="54">
        <f>IF('入力(風力)'!$E$13=E$2,E28*'入力(風力)'!$E$15/1000,0)</f>
        <v>0</v>
      </c>
      <c r="F42" s="54">
        <f>IF('入力(風力)'!$E$13=F$2,F28*'入力(風力)'!$E$15/1000,0)</f>
        <v>0</v>
      </c>
      <c r="G42" s="54">
        <f>IF('入力(風力)'!$E$13=G$2,G28*'入力(風力)'!$E$15/1000,0)</f>
        <v>0</v>
      </c>
      <c r="H42" s="54">
        <f>IF('入力(風力)'!$E$13=H$2,H28*'入力(風力)'!$E$15/1000,0)</f>
        <v>0</v>
      </c>
      <c r="I42" s="54">
        <f>IF('入力(風力)'!$E$13=I$2,I28*'入力(風力)'!$E$15/1000,0)</f>
        <v>0</v>
      </c>
      <c r="J42" s="55">
        <f>IF('入力(風力)'!$E$13=J$2,J28*'入力(風力)'!$E$15/1000,0)</f>
        <v>0</v>
      </c>
      <c r="K42" s="56">
        <f t="shared" si="1"/>
        <v>0</v>
      </c>
      <c r="L42" s="57">
        <f t="shared" si="2"/>
        <v>0</v>
      </c>
      <c r="N42" s="64">
        <f t="shared" si="0"/>
        <v>0</v>
      </c>
      <c r="Q42" s="10" t="s">
        <v>19</v>
      </c>
      <c r="R42" s="29">
        <f>IF('入力(風力)'!$E$13=B$2,B28*'入力(風力)'!$M$23/1000,0)</f>
        <v>0</v>
      </c>
      <c r="S42" s="29">
        <f>IF('入力(風力)'!$E$13=C$2,C28*'入力(風力)'!$M$23/1000,0)</f>
        <v>0</v>
      </c>
      <c r="T42" s="29">
        <f>IF('入力(風力)'!$E$13=D$2,D28*'入力(風力)'!$M$23/1000,0)</f>
        <v>0</v>
      </c>
      <c r="U42" s="29">
        <f>IF('入力(風力)'!$E$13=E$2,E28*'入力(風力)'!$M$23/1000,0)</f>
        <v>0</v>
      </c>
      <c r="V42" s="29">
        <f>IF('入力(風力)'!$E$13=F$2,F28*'入力(風力)'!$M$23/1000,0)</f>
        <v>0</v>
      </c>
      <c r="W42" s="29">
        <f>IF('入力(風力)'!$E$13=G$2,G28*'入力(風力)'!$M$23/1000,0)</f>
        <v>0</v>
      </c>
      <c r="X42" s="29">
        <f>IF('入力(風力)'!$E$13=H$2,H28*'入力(風力)'!$M$23/1000,0)</f>
        <v>0</v>
      </c>
      <c r="Y42" s="29">
        <f>IF('入力(風力)'!$E$13=I$2,I28*'入力(風力)'!$M$23/1000,0)</f>
        <v>0</v>
      </c>
      <c r="Z42" s="30">
        <f>IF('入力(風力)'!$E$13=J$2,J28*'入力(風力)'!$M$23/1000,0)</f>
        <v>0</v>
      </c>
      <c r="AA42" s="31">
        <f t="shared" si="3"/>
        <v>0</v>
      </c>
      <c r="AB42" s="32">
        <f t="shared" si="4"/>
        <v>0</v>
      </c>
      <c r="AD42" s="64">
        <f t="shared" si="5"/>
        <v>0</v>
      </c>
    </row>
    <row r="43" spans="1:30" x14ac:dyDescent="0.3">
      <c r="A43" s="10" t="s">
        <v>20</v>
      </c>
      <c r="B43" s="54">
        <f>IF('入力(風力)'!$E$13=B$2,B29*'入力(風力)'!$E$15/1000,0)</f>
        <v>0</v>
      </c>
      <c r="C43" s="54">
        <f>IF('入力(風力)'!$E$13=C$2,C29*'入力(風力)'!$E$15/1000,0)</f>
        <v>0</v>
      </c>
      <c r="D43" s="54">
        <f>IF('入力(風力)'!$E$13=D$2,D29*'入力(風力)'!$E$15/1000,0)</f>
        <v>0</v>
      </c>
      <c r="E43" s="54">
        <f>IF('入力(風力)'!$E$13=E$2,E29*'入力(風力)'!$E$15/1000,0)</f>
        <v>0</v>
      </c>
      <c r="F43" s="54">
        <f>IF('入力(風力)'!$E$13=F$2,F29*'入力(風力)'!$E$15/1000,0)</f>
        <v>0</v>
      </c>
      <c r="G43" s="54">
        <f>IF('入力(風力)'!$E$13=G$2,G29*'入力(風力)'!$E$15/1000,0)</f>
        <v>0</v>
      </c>
      <c r="H43" s="54">
        <f>IF('入力(風力)'!$E$13=H$2,H29*'入力(風力)'!$E$15/1000,0)</f>
        <v>0</v>
      </c>
      <c r="I43" s="54">
        <f>IF('入力(風力)'!$E$13=I$2,I29*'入力(風力)'!$E$15/1000,0)</f>
        <v>0</v>
      </c>
      <c r="J43" s="55">
        <f>IF('入力(風力)'!$E$13=J$2,J29*'入力(風力)'!$E$15/1000,0)</f>
        <v>0</v>
      </c>
      <c r="K43" s="56">
        <f t="shared" si="1"/>
        <v>0</v>
      </c>
      <c r="L43" s="57">
        <f t="shared" si="2"/>
        <v>0</v>
      </c>
      <c r="N43" s="64">
        <f t="shared" si="0"/>
        <v>0</v>
      </c>
      <c r="Q43" s="10" t="s">
        <v>20</v>
      </c>
      <c r="R43" s="29">
        <f>IF('入力(風力)'!$E$13=B$2,B29*'入力(風力)'!$N$23/1000,0)</f>
        <v>0</v>
      </c>
      <c r="S43" s="29">
        <f>IF('入力(風力)'!$E$13=C$2,C29*'入力(風力)'!$N$23/1000,0)</f>
        <v>0</v>
      </c>
      <c r="T43" s="29">
        <f>IF('入力(風力)'!$E$13=D$2,D29*'入力(風力)'!$N$23/1000,0)</f>
        <v>0</v>
      </c>
      <c r="U43" s="29">
        <f>IF('入力(風力)'!$E$13=E$2,E29*'入力(風力)'!$N$23/1000,0)</f>
        <v>0</v>
      </c>
      <c r="V43" s="29">
        <f>IF('入力(風力)'!$E$13=F$2,F29*'入力(風力)'!$N$23/1000,0)</f>
        <v>0</v>
      </c>
      <c r="W43" s="29">
        <f>IF('入力(風力)'!$E$13=G$2,G29*'入力(風力)'!$N$23/1000,0)</f>
        <v>0</v>
      </c>
      <c r="X43" s="29">
        <f>IF('入力(風力)'!$E$13=H$2,H29*'入力(風力)'!$N$23/1000,0)</f>
        <v>0</v>
      </c>
      <c r="Y43" s="29">
        <f>IF('入力(風力)'!$E$13=I$2,I29*'入力(風力)'!$N$23/1000,0)</f>
        <v>0</v>
      </c>
      <c r="Z43" s="30">
        <f>IF('入力(風力)'!$E$13=J$2,J29*'入力(風力)'!$N$23/1000,0)</f>
        <v>0</v>
      </c>
      <c r="AA43" s="31">
        <f t="shared" si="3"/>
        <v>0</v>
      </c>
      <c r="AB43" s="32">
        <f t="shared" si="4"/>
        <v>0</v>
      </c>
      <c r="AD43" s="64">
        <f t="shared" si="5"/>
        <v>0</v>
      </c>
    </row>
    <row r="44" spans="1:30" x14ac:dyDescent="0.3">
      <c r="A44" s="10" t="s">
        <v>21</v>
      </c>
      <c r="B44" s="54">
        <f>IF('入力(風力)'!$E$13=B$2,B30*'入力(風力)'!$E$15/1000,0)</f>
        <v>0</v>
      </c>
      <c r="C44" s="54">
        <f>IF('入力(風力)'!$E$13=C$2,C30*'入力(風力)'!$E$15/1000,0)</f>
        <v>0</v>
      </c>
      <c r="D44" s="54">
        <f>IF('入力(風力)'!$E$13=D$2,D30*'入力(風力)'!$E$15/1000,0)</f>
        <v>0</v>
      </c>
      <c r="E44" s="54">
        <f>IF('入力(風力)'!$E$13=E$2,E30*'入力(風力)'!$E$15/1000,0)</f>
        <v>0</v>
      </c>
      <c r="F44" s="54">
        <f>IF('入力(風力)'!$E$13=F$2,F30*'入力(風力)'!$E$15/1000,0)</f>
        <v>0</v>
      </c>
      <c r="G44" s="54">
        <f>IF('入力(風力)'!$E$13=G$2,G30*'入力(風力)'!$E$15/1000,0)</f>
        <v>0</v>
      </c>
      <c r="H44" s="54">
        <f>IF('入力(風力)'!$E$13=H$2,H30*'入力(風力)'!$E$15/1000,0)</f>
        <v>0</v>
      </c>
      <c r="I44" s="54">
        <f>IF('入力(風力)'!$E$13=I$2,I30*'入力(風力)'!$E$15/1000,0)</f>
        <v>0</v>
      </c>
      <c r="J44" s="55">
        <f>IF('入力(風力)'!$E$13=J$2,J30*'入力(風力)'!$E$15/1000,0)</f>
        <v>0</v>
      </c>
      <c r="K44" s="56">
        <f t="shared" si="1"/>
        <v>0</v>
      </c>
      <c r="L44" s="57">
        <f t="shared" si="2"/>
        <v>0</v>
      </c>
      <c r="N44" s="64">
        <f t="shared" si="0"/>
        <v>0</v>
      </c>
      <c r="Q44" s="10" t="s">
        <v>21</v>
      </c>
      <c r="R44" s="29">
        <f>IF('入力(風力)'!$E$13=B$2,B30*'入力(風力)'!$O$23/1000,0)</f>
        <v>0</v>
      </c>
      <c r="S44" s="29">
        <f>IF('入力(風力)'!$E$13=C$2,C30*'入力(風力)'!$O$23/1000,0)</f>
        <v>0</v>
      </c>
      <c r="T44" s="29">
        <f>IF('入力(風力)'!$E$13=D$2,D30*'入力(風力)'!$O$23/1000,0)</f>
        <v>0</v>
      </c>
      <c r="U44" s="29">
        <f>IF('入力(風力)'!$E$13=E$2,E30*'入力(風力)'!$O$23/1000,0)</f>
        <v>0</v>
      </c>
      <c r="V44" s="29">
        <f>IF('入力(風力)'!$E$13=F$2,F30*'入力(風力)'!$O$23/1000,0)</f>
        <v>0</v>
      </c>
      <c r="W44" s="29">
        <f>IF('入力(風力)'!$E$13=G$2,G30*'入力(風力)'!$O$23/1000,0)</f>
        <v>0</v>
      </c>
      <c r="X44" s="29">
        <f>IF('入力(風力)'!$E$13=H$2,H30*'入力(風力)'!$O$23/1000,0)</f>
        <v>0</v>
      </c>
      <c r="Y44" s="29">
        <f>IF('入力(風力)'!$E$13=I$2,I30*'入力(風力)'!$O$23/1000,0)</f>
        <v>0</v>
      </c>
      <c r="Z44" s="30">
        <f>IF('入力(風力)'!$E$13=J$2,J30*'入力(風力)'!$O$23/1000,0)</f>
        <v>0</v>
      </c>
      <c r="AA44" s="31">
        <f t="shared" si="3"/>
        <v>0</v>
      </c>
      <c r="AB44" s="32">
        <f t="shared" si="4"/>
        <v>0</v>
      </c>
      <c r="AD44" s="64">
        <f t="shared" si="5"/>
        <v>0</v>
      </c>
    </row>
    <row r="45" spans="1:30" x14ac:dyDescent="0.3">
      <c r="A45" s="10" t="s">
        <v>22</v>
      </c>
      <c r="B45" s="54">
        <f>IF('入力(風力)'!$E$13=B$2,B31*'入力(風力)'!$E$15/1000,0)</f>
        <v>0</v>
      </c>
      <c r="C45" s="54">
        <f>IF('入力(風力)'!$E$13=C$2,C31*'入力(風力)'!$E$15/1000,0)</f>
        <v>0</v>
      </c>
      <c r="D45" s="54">
        <f>IF('入力(風力)'!$E$13=D$2,D31*'入力(風力)'!$E$15/1000,0)</f>
        <v>0</v>
      </c>
      <c r="E45" s="54">
        <f>IF('入力(風力)'!$E$13=E$2,E31*'入力(風力)'!$E$15/1000,0)</f>
        <v>0</v>
      </c>
      <c r="F45" s="54">
        <f>IF('入力(風力)'!$E$13=F$2,F31*'入力(風力)'!$E$15/1000,0)</f>
        <v>0</v>
      </c>
      <c r="G45" s="54">
        <f>IF('入力(風力)'!$E$13=G$2,G31*'入力(風力)'!$E$15/1000,0)</f>
        <v>0</v>
      </c>
      <c r="H45" s="54">
        <f>IF('入力(風力)'!$E$13=H$2,H31*'入力(風力)'!$E$15/1000,0)</f>
        <v>0</v>
      </c>
      <c r="I45" s="54">
        <f>IF('入力(風力)'!$E$13=I$2,I31*'入力(風力)'!$E$15/1000,0)</f>
        <v>0</v>
      </c>
      <c r="J45" s="55">
        <f>IF('入力(風力)'!$E$13=J$2,J31*'入力(風力)'!$E$15/1000,0)</f>
        <v>0</v>
      </c>
      <c r="K45" s="56">
        <f>SUM(B45:J45)</f>
        <v>0</v>
      </c>
      <c r="L45" s="57">
        <f t="shared" si="2"/>
        <v>0</v>
      </c>
      <c r="N45" s="64">
        <f t="shared" si="0"/>
        <v>0</v>
      </c>
      <c r="Q45" s="10" t="s">
        <v>22</v>
      </c>
      <c r="R45" s="29">
        <f>IF('入力(風力)'!$E$13=B$2,B31*'入力(風力)'!$P$23/1000,0)</f>
        <v>0</v>
      </c>
      <c r="S45" s="29">
        <f>IF('入力(風力)'!$E$13=C$2,C31*'入力(風力)'!$P$23/1000,0)</f>
        <v>0</v>
      </c>
      <c r="T45" s="29">
        <f>IF('入力(風力)'!$E$13=D$2,D31*'入力(風力)'!$P$23/1000,0)</f>
        <v>0</v>
      </c>
      <c r="U45" s="29">
        <f>IF('入力(風力)'!$E$13=E$2,E31*'入力(風力)'!$P$23/1000,0)</f>
        <v>0</v>
      </c>
      <c r="V45" s="29">
        <f>IF('入力(風力)'!$E$13=F$2,F31*'入力(風力)'!$P$23/1000,0)</f>
        <v>0</v>
      </c>
      <c r="W45" s="29">
        <f>IF('入力(風力)'!$E$13=G$2,G31*'入力(風力)'!$P$23/1000,0)</f>
        <v>0</v>
      </c>
      <c r="X45" s="29">
        <f>IF('入力(風力)'!$E$13=H$2,H31*'入力(風力)'!$P$23/1000,0)</f>
        <v>0</v>
      </c>
      <c r="Y45" s="29">
        <f>IF('入力(風力)'!$E$13=I$2,I31*'入力(風力)'!$P$23/1000,0)</f>
        <v>0</v>
      </c>
      <c r="Z45" s="30">
        <f>IF('入力(風力)'!$E$13=J$2,J31*'入力(風力)'!$P$23/1000,0)</f>
        <v>0</v>
      </c>
      <c r="AA45" s="31">
        <f>SUM(R45:Z45)</f>
        <v>0</v>
      </c>
      <c r="AB45" s="32">
        <f t="shared" si="4"/>
        <v>0</v>
      </c>
      <c r="AD45" s="64">
        <f>AA45*1000</f>
        <v>0</v>
      </c>
    </row>
    <row r="46" spans="1:30" x14ac:dyDescent="0.3">
      <c r="L46" s="14"/>
      <c r="AB46" s="14"/>
    </row>
    <row r="47" spans="1:30" x14ac:dyDescent="0.3">
      <c r="A47" s="1" t="s">
        <v>111</v>
      </c>
      <c r="K47" s="22" t="s">
        <v>36</v>
      </c>
      <c r="Q47" s="1" t="s">
        <v>111</v>
      </c>
      <c r="AA47" s="22" t="s">
        <v>36</v>
      </c>
    </row>
    <row r="48" spans="1:30" x14ac:dyDescent="0.3">
      <c r="A48" s="10" t="s">
        <v>11</v>
      </c>
      <c r="B48" s="58">
        <f>B4-B34</f>
        <v>4882.9799999999996</v>
      </c>
      <c r="C48" s="58">
        <f t="shared" ref="C48:J48" si="6">C4-C34</f>
        <v>12191.044</v>
      </c>
      <c r="D48" s="58">
        <f t="shared" si="6"/>
        <v>40434.097999999998</v>
      </c>
      <c r="E48" s="58">
        <f t="shared" si="6"/>
        <v>18452.13</v>
      </c>
      <c r="F48" s="58">
        <f t="shared" si="6"/>
        <v>4502.1979999999994</v>
      </c>
      <c r="G48" s="58">
        <f t="shared" si="6"/>
        <v>16728.849999999999</v>
      </c>
      <c r="H48" s="58">
        <f t="shared" si="6"/>
        <v>6653.5279999999993</v>
      </c>
      <c r="I48" s="58">
        <f t="shared" si="6"/>
        <v>4734.33</v>
      </c>
      <c r="J48" s="59">
        <f t="shared" si="6"/>
        <v>12042.17</v>
      </c>
      <c r="K48" s="50">
        <f>SUM($B48:$J48)</f>
        <v>120621.32799999999</v>
      </c>
      <c r="L48" s="14"/>
      <c r="Q48" s="10" t="s">
        <v>11</v>
      </c>
      <c r="R48" s="58">
        <f>B4-R34</f>
        <v>4882.9799999999996</v>
      </c>
      <c r="S48" s="58">
        <f t="shared" ref="S48:Z48" si="7">C4-S34</f>
        <v>12191.044</v>
      </c>
      <c r="T48" s="58">
        <f t="shared" si="7"/>
        <v>40434.097999999998</v>
      </c>
      <c r="U48" s="58">
        <f t="shared" si="7"/>
        <v>18452.13</v>
      </c>
      <c r="V48" s="58">
        <f t="shared" si="7"/>
        <v>4502.1979999999994</v>
      </c>
      <c r="W48" s="58">
        <f t="shared" si="7"/>
        <v>16728.849999999999</v>
      </c>
      <c r="X48" s="58">
        <f t="shared" si="7"/>
        <v>6653.5279999999993</v>
      </c>
      <c r="Y48" s="58">
        <f t="shared" si="7"/>
        <v>4734.33</v>
      </c>
      <c r="Z48" s="59">
        <f t="shared" si="7"/>
        <v>12042.17</v>
      </c>
      <c r="AA48" s="50">
        <f>SUM($R48:$Z48)</f>
        <v>120621.32799999999</v>
      </c>
      <c r="AB48" s="14"/>
    </row>
    <row r="49" spans="1:29" x14ac:dyDescent="0.3">
      <c r="A49" s="10" t="s">
        <v>12</v>
      </c>
      <c r="B49" s="58">
        <f t="shared" ref="B49:J49" si="8">B5-B35</f>
        <v>4365.3500000000004</v>
      </c>
      <c r="C49" s="58">
        <f t="shared" si="8"/>
        <v>11318.501999999999</v>
      </c>
      <c r="D49" s="58">
        <f t="shared" si="8"/>
        <v>39135.901999999995</v>
      </c>
      <c r="E49" s="58">
        <f t="shared" si="8"/>
        <v>18493.689999999999</v>
      </c>
      <c r="F49" s="58">
        <f t="shared" si="8"/>
        <v>4144.4780000000001</v>
      </c>
      <c r="G49" s="58">
        <f t="shared" si="8"/>
        <v>17299.169999999998</v>
      </c>
      <c r="H49" s="58">
        <f t="shared" si="8"/>
        <v>6702.1839999999993</v>
      </c>
      <c r="I49" s="58">
        <f t="shared" si="8"/>
        <v>4837.5700000000006</v>
      </c>
      <c r="J49" s="59">
        <f t="shared" si="8"/>
        <v>13276.37</v>
      </c>
      <c r="K49" s="50">
        <f t="shared" ref="K49:K59" si="9">SUM($B49:$J49)</f>
        <v>119573.21599999999</v>
      </c>
      <c r="L49" s="14"/>
      <c r="Q49" s="10" t="s">
        <v>12</v>
      </c>
      <c r="R49" s="58">
        <f t="shared" ref="R49:Z49" si="10">B5-R35</f>
        <v>4365.3500000000004</v>
      </c>
      <c r="S49" s="58">
        <f t="shared" si="10"/>
        <v>11318.501999999999</v>
      </c>
      <c r="T49" s="58">
        <f t="shared" si="10"/>
        <v>39135.901999999995</v>
      </c>
      <c r="U49" s="58">
        <f t="shared" si="10"/>
        <v>18493.689999999999</v>
      </c>
      <c r="V49" s="58">
        <f t="shared" si="10"/>
        <v>4144.4780000000001</v>
      </c>
      <c r="W49" s="58">
        <f t="shared" si="10"/>
        <v>17299.169999999998</v>
      </c>
      <c r="X49" s="58">
        <f t="shared" si="10"/>
        <v>6702.1839999999993</v>
      </c>
      <c r="Y49" s="58">
        <f t="shared" si="10"/>
        <v>4837.5700000000006</v>
      </c>
      <c r="Z49" s="59">
        <f t="shared" si="10"/>
        <v>13276.37</v>
      </c>
      <c r="AA49" s="50">
        <f t="shared" ref="AA49:AA57" si="11">SUM($R49:$Z49)</f>
        <v>119573.21599999999</v>
      </c>
      <c r="AB49" s="14"/>
    </row>
    <row r="50" spans="1:29" x14ac:dyDescent="0.3">
      <c r="A50" s="10" t="s">
        <v>13</v>
      </c>
      <c r="B50" s="58">
        <f t="shared" ref="B50:J50" si="12">B6-B36</f>
        <v>4439.29</v>
      </c>
      <c r="C50" s="58">
        <f t="shared" si="12"/>
        <v>12353.976000000001</v>
      </c>
      <c r="D50" s="58">
        <f t="shared" si="12"/>
        <v>45490.090000000004</v>
      </c>
      <c r="E50" s="58">
        <f t="shared" si="12"/>
        <v>20831.38</v>
      </c>
      <c r="F50" s="58">
        <f t="shared" si="12"/>
        <v>4816.7479999999996</v>
      </c>
      <c r="G50" s="58">
        <f t="shared" si="12"/>
        <v>20024.21</v>
      </c>
      <c r="H50" s="58">
        <f t="shared" si="12"/>
        <v>7753.8459999999995</v>
      </c>
      <c r="I50" s="58">
        <f t="shared" si="12"/>
        <v>5634</v>
      </c>
      <c r="J50" s="59">
        <f t="shared" si="12"/>
        <v>14944.912</v>
      </c>
      <c r="K50" s="50">
        <f t="shared" si="9"/>
        <v>136288.45199999999</v>
      </c>
      <c r="L50" s="14"/>
      <c r="Q50" s="10" t="s">
        <v>13</v>
      </c>
      <c r="R50" s="58">
        <f t="shared" ref="R50:Z50" si="13">B6-R36</f>
        <v>4439.29</v>
      </c>
      <c r="S50" s="58">
        <f t="shared" si="13"/>
        <v>12353.976000000001</v>
      </c>
      <c r="T50" s="58">
        <f t="shared" si="13"/>
        <v>45490.090000000004</v>
      </c>
      <c r="U50" s="58">
        <f t="shared" si="13"/>
        <v>20831.38</v>
      </c>
      <c r="V50" s="58">
        <f t="shared" si="13"/>
        <v>4816.7479999999996</v>
      </c>
      <c r="W50" s="58">
        <f t="shared" si="13"/>
        <v>20024.21</v>
      </c>
      <c r="X50" s="58">
        <f t="shared" si="13"/>
        <v>7753.8459999999995</v>
      </c>
      <c r="Y50" s="58">
        <f t="shared" si="13"/>
        <v>5634</v>
      </c>
      <c r="Z50" s="59">
        <f t="shared" si="13"/>
        <v>14944.912</v>
      </c>
      <c r="AA50" s="50">
        <f t="shared" si="11"/>
        <v>136288.45199999999</v>
      </c>
      <c r="AB50" s="14"/>
    </row>
    <row r="51" spans="1:29" x14ac:dyDescent="0.3">
      <c r="A51" s="10" t="s">
        <v>14</v>
      </c>
      <c r="B51" s="58">
        <f t="shared" ref="B51:J51" si="14">B7-B37</f>
        <v>5054.2900000000009</v>
      </c>
      <c r="C51" s="58">
        <f t="shared" si="14"/>
        <v>14781.866</v>
      </c>
      <c r="D51" s="58">
        <f t="shared" si="14"/>
        <v>58456.866000000002</v>
      </c>
      <c r="E51" s="58">
        <f t="shared" si="14"/>
        <v>25059.99</v>
      </c>
      <c r="F51" s="58">
        <f t="shared" si="14"/>
        <v>5859.0679999999993</v>
      </c>
      <c r="G51" s="58">
        <f t="shared" si="14"/>
        <v>25850.940000000002</v>
      </c>
      <c r="H51" s="58">
        <f t="shared" si="14"/>
        <v>9729.6859999999997</v>
      </c>
      <c r="I51" s="58">
        <f t="shared" si="14"/>
        <v>7005.63</v>
      </c>
      <c r="J51" s="59">
        <f t="shared" si="14"/>
        <v>18967.018</v>
      </c>
      <c r="K51" s="50">
        <f t="shared" si="9"/>
        <v>170765.35400000002</v>
      </c>
      <c r="L51" s="14"/>
      <c r="Q51" s="10" t="s">
        <v>14</v>
      </c>
      <c r="R51" s="58">
        <f t="shared" ref="R51:Z51" si="15">B7-R37</f>
        <v>5054.2900000000009</v>
      </c>
      <c r="S51" s="58">
        <f t="shared" si="15"/>
        <v>14781.866</v>
      </c>
      <c r="T51" s="58">
        <f t="shared" si="15"/>
        <v>58456.866000000002</v>
      </c>
      <c r="U51" s="58">
        <f t="shared" si="15"/>
        <v>25059.99</v>
      </c>
      <c r="V51" s="58">
        <f t="shared" si="15"/>
        <v>5859.0679999999993</v>
      </c>
      <c r="W51" s="58">
        <f t="shared" si="15"/>
        <v>25850.940000000002</v>
      </c>
      <c r="X51" s="58">
        <f t="shared" si="15"/>
        <v>9729.6859999999997</v>
      </c>
      <c r="Y51" s="58">
        <f t="shared" si="15"/>
        <v>7005.63</v>
      </c>
      <c r="Z51" s="59">
        <f t="shared" si="15"/>
        <v>18967.018</v>
      </c>
      <c r="AA51" s="50">
        <f t="shared" si="11"/>
        <v>170765.35400000002</v>
      </c>
      <c r="AB51" s="14"/>
    </row>
    <row r="52" spans="1:29" x14ac:dyDescent="0.3">
      <c r="A52" s="10" t="s">
        <v>15</v>
      </c>
      <c r="B52" s="58">
        <f t="shared" ref="B52:J52" si="16">B8-B38</f>
        <v>5165.21</v>
      </c>
      <c r="C52" s="58">
        <f t="shared" si="16"/>
        <v>15050.112000000001</v>
      </c>
      <c r="D52" s="58">
        <f t="shared" si="16"/>
        <v>58456.437999999995</v>
      </c>
      <c r="E52" s="58">
        <f t="shared" si="16"/>
        <v>25059.99</v>
      </c>
      <c r="F52" s="58">
        <f t="shared" si="16"/>
        <v>5859.0679999999993</v>
      </c>
      <c r="G52" s="58">
        <f t="shared" si="16"/>
        <v>25850.940000000002</v>
      </c>
      <c r="H52" s="58">
        <f t="shared" si="16"/>
        <v>9729.6859999999997</v>
      </c>
      <c r="I52" s="58">
        <f t="shared" si="16"/>
        <v>7005.63</v>
      </c>
      <c r="J52" s="59">
        <f t="shared" si="16"/>
        <v>18967.018</v>
      </c>
      <c r="K52" s="50">
        <f t="shared" si="9"/>
        <v>171144.092</v>
      </c>
      <c r="L52" s="14"/>
      <c r="Q52" s="10" t="s">
        <v>15</v>
      </c>
      <c r="R52" s="58">
        <f t="shared" ref="R52:Z52" si="17">B8-R38</f>
        <v>5165.21</v>
      </c>
      <c r="S52" s="58">
        <f t="shared" si="17"/>
        <v>15050.112000000001</v>
      </c>
      <c r="T52" s="58">
        <f t="shared" si="17"/>
        <v>58456.437999999995</v>
      </c>
      <c r="U52" s="58">
        <f t="shared" si="17"/>
        <v>25059.99</v>
      </c>
      <c r="V52" s="58">
        <f t="shared" si="17"/>
        <v>5859.0679999999993</v>
      </c>
      <c r="W52" s="58">
        <f t="shared" si="17"/>
        <v>25850.940000000002</v>
      </c>
      <c r="X52" s="58">
        <f t="shared" si="17"/>
        <v>9729.6859999999997</v>
      </c>
      <c r="Y52" s="58">
        <f t="shared" si="17"/>
        <v>7005.63</v>
      </c>
      <c r="Z52" s="59">
        <f t="shared" si="17"/>
        <v>18967.018</v>
      </c>
      <c r="AA52" s="50">
        <f t="shared" si="11"/>
        <v>171144.092</v>
      </c>
      <c r="AB52" s="14"/>
    </row>
    <row r="53" spans="1:29" x14ac:dyDescent="0.3">
      <c r="A53" s="10" t="s">
        <v>16</v>
      </c>
      <c r="B53" s="58">
        <f t="shared" ref="B53:J53" si="18">B9-B39</f>
        <v>4795.4699999999993</v>
      </c>
      <c r="C53" s="58">
        <f t="shared" si="18"/>
        <v>13325.706</v>
      </c>
      <c r="D53" s="58">
        <f t="shared" si="18"/>
        <v>49386.400000000001</v>
      </c>
      <c r="E53" s="58">
        <f t="shared" si="18"/>
        <v>22493.73</v>
      </c>
      <c r="F53" s="58">
        <f t="shared" si="18"/>
        <v>5180.6379999999999</v>
      </c>
      <c r="G53" s="58">
        <f t="shared" si="18"/>
        <v>21631.99</v>
      </c>
      <c r="H53" s="58">
        <f t="shared" si="18"/>
        <v>8503.5080000000016</v>
      </c>
      <c r="I53" s="58">
        <f t="shared" si="18"/>
        <v>6209.2</v>
      </c>
      <c r="J53" s="59">
        <f t="shared" si="18"/>
        <v>16541.284</v>
      </c>
      <c r="K53" s="50">
        <f t="shared" si="9"/>
        <v>148067.92600000004</v>
      </c>
      <c r="L53" s="14"/>
      <c r="Q53" s="10" t="s">
        <v>16</v>
      </c>
      <c r="R53" s="58">
        <f t="shared" ref="R53:Z53" si="19">B9-R39</f>
        <v>4795.4699999999993</v>
      </c>
      <c r="S53" s="58">
        <f t="shared" si="19"/>
        <v>13325.706</v>
      </c>
      <c r="T53" s="58">
        <f t="shared" si="19"/>
        <v>49386.400000000001</v>
      </c>
      <c r="U53" s="58">
        <f t="shared" si="19"/>
        <v>22493.73</v>
      </c>
      <c r="V53" s="58">
        <f t="shared" si="19"/>
        <v>5180.6379999999999</v>
      </c>
      <c r="W53" s="58">
        <f t="shared" si="19"/>
        <v>21631.99</v>
      </c>
      <c r="X53" s="58">
        <f t="shared" si="19"/>
        <v>8503.5080000000016</v>
      </c>
      <c r="Y53" s="58">
        <f t="shared" si="19"/>
        <v>6209.2</v>
      </c>
      <c r="Z53" s="59">
        <f t="shared" si="19"/>
        <v>16541.284</v>
      </c>
      <c r="AA53" s="50">
        <f t="shared" si="11"/>
        <v>148067.92600000004</v>
      </c>
      <c r="AB53" s="14"/>
    </row>
    <row r="54" spans="1:29" x14ac:dyDescent="0.3">
      <c r="A54" s="10" t="s">
        <v>17</v>
      </c>
      <c r="B54" s="58">
        <f t="shared" ref="B54:J54" si="20">B10-B40</f>
        <v>4796.71</v>
      </c>
      <c r="C54" s="58">
        <f t="shared" si="20"/>
        <v>11823.253999999999</v>
      </c>
      <c r="D54" s="58">
        <f t="shared" si="20"/>
        <v>41641.480000000003</v>
      </c>
      <c r="E54" s="58">
        <f t="shared" si="20"/>
        <v>19304.09</v>
      </c>
      <c r="F54" s="58">
        <f t="shared" si="20"/>
        <v>4280.1680000000006</v>
      </c>
      <c r="G54" s="58">
        <f t="shared" si="20"/>
        <v>17903.539999999997</v>
      </c>
      <c r="H54" s="58">
        <f t="shared" si="20"/>
        <v>7087.0280000000002</v>
      </c>
      <c r="I54" s="58">
        <f t="shared" si="20"/>
        <v>5250.54</v>
      </c>
      <c r="J54" s="59">
        <f t="shared" si="20"/>
        <v>13855.031999999999</v>
      </c>
      <c r="K54" s="50">
        <f t="shared" si="9"/>
        <v>125941.842</v>
      </c>
      <c r="L54" s="14"/>
      <c r="Q54" s="10" t="s">
        <v>17</v>
      </c>
      <c r="R54" s="58">
        <f t="shared" ref="R54:Z54" si="21">B10-R40</f>
        <v>4796.71</v>
      </c>
      <c r="S54" s="58">
        <f t="shared" si="21"/>
        <v>11823.253999999999</v>
      </c>
      <c r="T54" s="58">
        <f t="shared" si="21"/>
        <v>41641.480000000003</v>
      </c>
      <c r="U54" s="58">
        <f t="shared" si="21"/>
        <v>19304.09</v>
      </c>
      <c r="V54" s="58">
        <f t="shared" si="21"/>
        <v>4280.1680000000006</v>
      </c>
      <c r="W54" s="58">
        <f t="shared" si="21"/>
        <v>17903.539999999997</v>
      </c>
      <c r="X54" s="58">
        <f t="shared" si="21"/>
        <v>7087.0280000000002</v>
      </c>
      <c r="Y54" s="58">
        <f t="shared" si="21"/>
        <v>5250.54</v>
      </c>
      <c r="Z54" s="59">
        <f t="shared" si="21"/>
        <v>13855.031999999999</v>
      </c>
      <c r="AA54" s="50">
        <f t="shared" si="11"/>
        <v>125941.842</v>
      </c>
      <c r="AB54" s="14"/>
    </row>
    <row r="55" spans="1:29" x14ac:dyDescent="0.3">
      <c r="A55" s="10" t="s">
        <v>18</v>
      </c>
      <c r="B55" s="58">
        <f t="shared" ref="B55:J55" si="22">B11-B41</f>
        <v>5499.2</v>
      </c>
      <c r="C55" s="58">
        <f t="shared" si="22"/>
        <v>13296.031999999999</v>
      </c>
      <c r="D55" s="58">
        <f t="shared" si="22"/>
        <v>42908.483999999997</v>
      </c>
      <c r="E55" s="58">
        <f t="shared" si="22"/>
        <v>19220.97</v>
      </c>
      <c r="F55" s="58">
        <f t="shared" si="22"/>
        <v>4631.7179999999998</v>
      </c>
      <c r="G55" s="58">
        <f t="shared" si="22"/>
        <v>17667.050000000003</v>
      </c>
      <c r="H55" s="58">
        <f t="shared" si="22"/>
        <v>7441.5259999999998</v>
      </c>
      <c r="I55" s="58">
        <f t="shared" si="22"/>
        <v>4985.0600000000004</v>
      </c>
      <c r="J55" s="59">
        <f t="shared" si="22"/>
        <v>14262.492</v>
      </c>
      <c r="K55" s="50">
        <f t="shared" si="9"/>
        <v>129912.53199999999</v>
      </c>
      <c r="L55" s="14"/>
      <c r="Q55" s="10" t="s">
        <v>18</v>
      </c>
      <c r="R55" s="58">
        <f t="shared" ref="R55:Z55" si="23">B11-R41</f>
        <v>5499.2</v>
      </c>
      <c r="S55" s="58">
        <f t="shared" si="23"/>
        <v>13296.031999999999</v>
      </c>
      <c r="T55" s="58">
        <f t="shared" si="23"/>
        <v>42908.483999999997</v>
      </c>
      <c r="U55" s="58">
        <f t="shared" si="23"/>
        <v>19220.97</v>
      </c>
      <c r="V55" s="58">
        <f t="shared" si="23"/>
        <v>4631.7179999999998</v>
      </c>
      <c r="W55" s="58">
        <f t="shared" si="23"/>
        <v>17667.050000000003</v>
      </c>
      <c r="X55" s="58">
        <f t="shared" si="23"/>
        <v>7441.5259999999998</v>
      </c>
      <c r="Y55" s="58">
        <f t="shared" si="23"/>
        <v>4985.0600000000004</v>
      </c>
      <c r="Z55" s="59">
        <f t="shared" si="23"/>
        <v>14262.492</v>
      </c>
      <c r="AA55" s="50">
        <f t="shared" si="11"/>
        <v>129912.53199999999</v>
      </c>
      <c r="AB55" s="14"/>
    </row>
    <row r="56" spans="1:29" x14ac:dyDescent="0.3">
      <c r="A56" s="10" t="s">
        <v>19</v>
      </c>
      <c r="B56" s="58">
        <f t="shared" ref="B56:J56" si="24">B12-B42</f>
        <v>5941.65</v>
      </c>
      <c r="C56" s="58">
        <f t="shared" si="24"/>
        <v>14882.905999999999</v>
      </c>
      <c r="D56" s="58">
        <f t="shared" si="24"/>
        <v>47319.77</v>
      </c>
      <c r="E56" s="58">
        <f t="shared" si="24"/>
        <v>22233.99</v>
      </c>
      <c r="F56" s="58">
        <f t="shared" si="24"/>
        <v>5532.1880000000001</v>
      </c>
      <c r="G56" s="58">
        <f t="shared" si="24"/>
        <v>21890.87</v>
      </c>
      <c r="H56" s="58">
        <f t="shared" si="24"/>
        <v>9157.5540000000001</v>
      </c>
      <c r="I56" s="58">
        <f t="shared" si="24"/>
        <v>6740.15</v>
      </c>
      <c r="J56" s="59">
        <f t="shared" si="24"/>
        <v>17124.042000000001</v>
      </c>
      <c r="K56" s="50">
        <f t="shared" si="9"/>
        <v>150823.12</v>
      </c>
      <c r="L56" s="14"/>
      <c r="Q56" s="10" t="s">
        <v>19</v>
      </c>
      <c r="R56" s="58">
        <f t="shared" ref="R56:Z56" si="25">B12-R42</f>
        <v>5941.65</v>
      </c>
      <c r="S56" s="58">
        <f t="shared" si="25"/>
        <v>14882.905999999999</v>
      </c>
      <c r="T56" s="58">
        <f t="shared" si="25"/>
        <v>47319.77</v>
      </c>
      <c r="U56" s="58">
        <f t="shared" si="25"/>
        <v>22233.99</v>
      </c>
      <c r="V56" s="58">
        <f t="shared" si="25"/>
        <v>5532.1880000000001</v>
      </c>
      <c r="W56" s="58">
        <f t="shared" si="25"/>
        <v>21890.87</v>
      </c>
      <c r="X56" s="58">
        <f t="shared" si="25"/>
        <v>9157.5540000000001</v>
      </c>
      <c r="Y56" s="58">
        <f t="shared" si="25"/>
        <v>6740.15</v>
      </c>
      <c r="Z56" s="59">
        <f t="shared" si="25"/>
        <v>17124.042000000001</v>
      </c>
      <c r="AA56" s="50">
        <f t="shared" si="11"/>
        <v>150823.12</v>
      </c>
      <c r="AB56" s="14"/>
    </row>
    <row r="57" spans="1:29" x14ac:dyDescent="0.3">
      <c r="A57" s="10" t="s">
        <v>20</v>
      </c>
      <c r="B57" s="58">
        <f t="shared" ref="B57:J57" si="26">B13-B43</f>
        <v>6188.14</v>
      </c>
      <c r="C57" s="58">
        <f t="shared" si="26"/>
        <v>15447.464</v>
      </c>
      <c r="D57" s="58">
        <f t="shared" si="26"/>
        <v>51542.244000000006</v>
      </c>
      <c r="E57" s="58">
        <f t="shared" si="26"/>
        <v>24083.359999999997</v>
      </c>
      <c r="F57" s="58">
        <f t="shared" si="26"/>
        <v>6007.0879999999997</v>
      </c>
      <c r="G57" s="58">
        <f t="shared" si="26"/>
        <v>23522.980000000003</v>
      </c>
      <c r="H57" s="58">
        <f t="shared" si="26"/>
        <v>9316.2019999999993</v>
      </c>
      <c r="I57" s="58">
        <f t="shared" si="26"/>
        <v>6740.15</v>
      </c>
      <c r="J57" s="59">
        <f t="shared" si="26"/>
        <v>17947.671999999999</v>
      </c>
      <c r="K57" s="50">
        <f t="shared" si="9"/>
        <v>160795.29999999999</v>
      </c>
      <c r="L57" s="14"/>
      <c r="Q57" s="10" t="s">
        <v>20</v>
      </c>
      <c r="R57" s="58">
        <f t="shared" ref="R57:Z57" si="27">B13-R43</f>
        <v>6188.14</v>
      </c>
      <c r="S57" s="58">
        <f t="shared" si="27"/>
        <v>15447.464</v>
      </c>
      <c r="T57" s="58">
        <f t="shared" si="27"/>
        <v>51542.244000000006</v>
      </c>
      <c r="U57" s="58">
        <f t="shared" si="27"/>
        <v>24083.359999999997</v>
      </c>
      <c r="V57" s="58">
        <f t="shared" si="27"/>
        <v>6007.0879999999997</v>
      </c>
      <c r="W57" s="58">
        <f t="shared" si="27"/>
        <v>23522.980000000003</v>
      </c>
      <c r="X57" s="58">
        <f t="shared" si="27"/>
        <v>9316.2019999999993</v>
      </c>
      <c r="Y57" s="58">
        <f t="shared" si="27"/>
        <v>6740.15</v>
      </c>
      <c r="Z57" s="59">
        <f t="shared" si="27"/>
        <v>17947.671999999999</v>
      </c>
      <c r="AA57" s="50">
        <f t="shared" si="11"/>
        <v>160795.29999999999</v>
      </c>
      <c r="AB57" s="14"/>
    </row>
    <row r="58" spans="1:29" x14ac:dyDescent="0.3">
      <c r="A58" s="10" t="s">
        <v>21</v>
      </c>
      <c r="B58" s="58">
        <f t="shared" ref="B58:J58" si="28">B14-B44</f>
        <v>6163.4900000000007</v>
      </c>
      <c r="C58" s="58">
        <f t="shared" si="28"/>
        <v>15378.876</v>
      </c>
      <c r="D58" s="58">
        <f t="shared" si="28"/>
        <v>51545.24</v>
      </c>
      <c r="E58" s="58">
        <f t="shared" si="28"/>
        <v>24083.359999999997</v>
      </c>
      <c r="F58" s="58">
        <f t="shared" si="28"/>
        <v>6007.0879999999997</v>
      </c>
      <c r="G58" s="58">
        <f t="shared" si="28"/>
        <v>23522.980000000003</v>
      </c>
      <c r="H58" s="58">
        <f t="shared" si="28"/>
        <v>9316.2939999999999</v>
      </c>
      <c r="I58" s="58">
        <f t="shared" si="28"/>
        <v>6740.15</v>
      </c>
      <c r="J58" s="59">
        <f t="shared" si="28"/>
        <v>17947.671999999999</v>
      </c>
      <c r="K58" s="50">
        <f t="shared" si="9"/>
        <v>160705.15</v>
      </c>
      <c r="L58" s="14"/>
      <c r="Q58" s="10" t="s">
        <v>21</v>
      </c>
      <c r="R58" s="58">
        <f t="shared" ref="R58:Z58" si="29">B14-R44</f>
        <v>6163.4900000000007</v>
      </c>
      <c r="S58" s="58">
        <f t="shared" si="29"/>
        <v>15378.876</v>
      </c>
      <c r="T58" s="58">
        <f t="shared" si="29"/>
        <v>51545.24</v>
      </c>
      <c r="U58" s="58">
        <f t="shared" si="29"/>
        <v>24083.359999999997</v>
      </c>
      <c r="V58" s="58">
        <f t="shared" si="29"/>
        <v>6007.0879999999997</v>
      </c>
      <c r="W58" s="58">
        <f t="shared" si="29"/>
        <v>23522.980000000003</v>
      </c>
      <c r="X58" s="58">
        <f t="shared" si="29"/>
        <v>9316.2939999999999</v>
      </c>
      <c r="Y58" s="58">
        <f t="shared" si="29"/>
        <v>6740.15</v>
      </c>
      <c r="Z58" s="59">
        <f t="shared" si="29"/>
        <v>17947.671999999999</v>
      </c>
      <c r="AA58" s="50">
        <f>SUM($R58:$Z58)</f>
        <v>160705.15</v>
      </c>
      <c r="AB58" s="14"/>
    </row>
    <row r="59" spans="1:29" x14ac:dyDescent="0.3">
      <c r="A59" s="10" t="s">
        <v>22</v>
      </c>
      <c r="B59" s="58">
        <f t="shared" ref="B59:J59" si="30">B15-B45</f>
        <v>5596.57</v>
      </c>
      <c r="C59" s="58">
        <f t="shared" si="30"/>
        <v>14184.276</v>
      </c>
      <c r="D59" s="58">
        <f t="shared" si="30"/>
        <v>45362.928</v>
      </c>
      <c r="E59" s="58">
        <f t="shared" si="30"/>
        <v>20945.66</v>
      </c>
      <c r="F59" s="58">
        <f t="shared" si="30"/>
        <v>5137.4579999999996</v>
      </c>
      <c r="G59" s="58">
        <f t="shared" si="30"/>
        <v>19580.420000000002</v>
      </c>
      <c r="H59" s="58">
        <f t="shared" si="30"/>
        <v>7909.8679999999995</v>
      </c>
      <c r="I59" s="58">
        <f t="shared" si="30"/>
        <v>5560.2599999999993</v>
      </c>
      <c r="J59" s="59">
        <f t="shared" si="30"/>
        <v>14833.806</v>
      </c>
      <c r="K59" s="50">
        <f t="shared" si="9"/>
        <v>139111.24599999998</v>
      </c>
      <c r="L59" s="14"/>
      <c r="Q59" s="10" t="s">
        <v>22</v>
      </c>
      <c r="R59" s="58">
        <f t="shared" ref="R59:Z59" si="31">B15-R45</f>
        <v>5596.57</v>
      </c>
      <c r="S59" s="58">
        <f t="shared" si="31"/>
        <v>14184.276</v>
      </c>
      <c r="T59" s="58">
        <f t="shared" si="31"/>
        <v>45362.928</v>
      </c>
      <c r="U59" s="58">
        <f t="shared" si="31"/>
        <v>20945.66</v>
      </c>
      <c r="V59" s="58">
        <f t="shared" si="31"/>
        <v>5137.4579999999996</v>
      </c>
      <c r="W59" s="58">
        <f t="shared" si="31"/>
        <v>19580.420000000002</v>
      </c>
      <c r="X59" s="58">
        <f t="shared" si="31"/>
        <v>7909.8679999999995</v>
      </c>
      <c r="Y59" s="58">
        <f t="shared" si="31"/>
        <v>5560.2599999999993</v>
      </c>
      <c r="Z59" s="59">
        <f t="shared" si="31"/>
        <v>14833.806</v>
      </c>
      <c r="AA59" s="50">
        <f>SUM($R59:$Z59)</f>
        <v>139111.24599999998</v>
      </c>
      <c r="AB59" s="14"/>
    </row>
    <row r="61" spans="1:29" x14ac:dyDescent="0.3">
      <c r="A61" s="18" t="s">
        <v>105</v>
      </c>
      <c r="B61" s="68">
        <f>$B$17-MIN($K$34:$K$45)</f>
        <v>176333.36891600478</v>
      </c>
      <c r="C61" s="19"/>
      <c r="D61" s="19"/>
      <c r="E61" s="19"/>
      <c r="F61" s="19"/>
      <c r="G61" s="19"/>
      <c r="H61" s="19"/>
      <c r="I61" s="19"/>
      <c r="J61" s="19"/>
      <c r="L61" s="14"/>
      <c r="M61" s="14"/>
      <c r="O61" s="16"/>
      <c r="Q61" s="18" t="s">
        <v>105</v>
      </c>
      <c r="R61" s="68">
        <f>$B$17-MIN($AA$34:$AA$45)</f>
        <v>176333.36891600478</v>
      </c>
      <c r="S61" s="19"/>
      <c r="T61" s="19"/>
      <c r="U61" s="19"/>
      <c r="V61" s="19"/>
      <c r="W61" s="19"/>
      <c r="X61" s="19"/>
      <c r="Y61" s="19"/>
      <c r="Z61" s="19"/>
      <c r="AB61" s="14"/>
      <c r="AC61" s="14"/>
    </row>
    <row r="63" spans="1:29" x14ac:dyDescent="0.3">
      <c r="A63" s="1" t="s">
        <v>106</v>
      </c>
      <c r="B63" s="21" t="s">
        <v>36</v>
      </c>
      <c r="Q63" s="1" t="s">
        <v>106</v>
      </c>
      <c r="R63" s="21" t="s">
        <v>36</v>
      </c>
    </row>
    <row r="64" spans="1:29" x14ac:dyDescent="0.3">
      <c r="A64" s="10" t="s">
        <v>11</v>
      </c>
      <c r="B64" s="63">
        <f t="shared" ref="B64:B75" si="32">$B$61-K48</f>
        <v>55712.040916004786</v>
      </c>
      <c r="L64" s="14"/>
      <c r="M64" s="14"/>
      <c r="O64" s="16"/>
      <c r="Q64" s="10" t="s">
        <v>11</v>
      </c>
      <c r="R64" s="63">
        <f>$R$61-AA48</f>
        <v>55712.040916004786</v>
      </c>
      <c r="AB64" s="14"/>
      <c r="AC64" s="14"/>
    </row>
    <row r="65" spans="1:29" x14ac:dyDescent="0.3">
      <c r="A65" s="10" t="s">
        <v>12</v>
      </c>
      <c r="B65" s="58">
        <f t="shared" si="32"/>
        <v>56760.152916004794</v>
      </c>
      <c r="L65" s="14"/>
      <c r="M65" s="14"/>
      <c r="O65" s="16"/>
      <c r="Q65" s="10" t="s">
        <v>12</v>
      </c>
      <c r="R65" s="63">
        <f t="shared" ref="R65:R74" si="33">$R$61-AA49</f>
        <v>56760.152916004794</v>
      </c>
      <c r="AB65" s="14"/>
      <c r="AC65" s="14"/>
    </row>
    <row r="66" spans="1:29" x14ac:dyDescent="0.3">
      <c r="A66" s="10" t="s">
        <v>13</v>
      </c>
      <c r="B66" s="58">
        <f t="shared" si="32"/>
        <v>40044.91691600479</v>
      </c>
      <c r="L66" s="14"/>
      <c r="M66" s="14"/>
      <c r="O66" s="16"/>
      <c r="Q66" s="10" t="s">
        <v>13</v>
      </c>
      <c r="R66" s="63">
        <f t="shared" si="33"/>
        <v>40044.91691600479</v>
      </c>
      <c r="AB66" s="14"/>
      <c r="AC66" s="14"/>
    </row>
    <row r="67" spans="1:29" x14ac:dyDescent="0.3">
      <c r="A67" s="10" t="s">
        <v>14</v>
      </c>
      <c r="B67" s="58">
        <f t="shared" si="32"/>
        <v>5568.0149160047586</v>
      </c>
      <c r="L67" s="14"/>
      <c r="M67" s="14"/>
      <c r="O67" s="16"/>
      <c r="Q67" s="10" t="s">
        <v>14</v>
      </c>
      <c r="R67" s="63">
        <f>$R$61-AA51</f>
        <v>5568.0149160047586</v>
      </c>
      <c r="AB67" s="14"/>
      <c r="AC67" s="14"/>
    </row>
    <row r="68" spans="1:29" x14ac:dyDescent="0.3">
      <c r="A68" s="10" t="s">
        <v>15</v>
      </c>
      <c r="B68" s="58">
        <f t="shared" si="32"/>
        <v>5189.2769160047756</v>
      </c>
      <c r="L68" s="14"/>
      <c r="M68" s="14"/>
      <c r="O68" s="16"/>
      <c r="Q68" s="10" t="s">
        <v>15</v>
      </c>
      <c r="R68" s="63">
        <f t="shared" si="33"/>
        <v>5189.2769160047756</v>
      </c>
      <c r="AB68" s="14"/>
      <c r="AC68" s="14"/>
    </row>
    <row r="69" spans="1:29" x14ac:dyDescent="0.3">
      <c r="A69" s="10" t="s">
        <v>16</v>
      </c>
      <c r="B69" s="58">
        <f t="shared" si="32"/>
        <v>28265.442916004744</v>
      </c>
      <c r="L69" s="14"/>
      <c r="M69" s="14"/>
      <c r="O69" s="16"/>
      <c r="Q69" s="10" t="s">
        <v>16</v>
      </c>
      <c r="R69" s="63">
        <f t="shared" si="33"/>
        <v>28265.442916004744</v>
      </c>
      <c r="AB69" s="14"/>
      <c r="AC69" s="14"/>
    </row>
    <row r="70" spans="1:29" x14ac:dyDescent="0.3">
      <c r="A70" s="10" t="s">
        <v>17</v>
      </c>
      <c r="B70" s="58">
        <f t="shared" si="32"/>
        <v>50391.526916004776</v>
      </c>
      <c r="L70" s="14"/>
      <c r="M70" s="14"/>
      <c r="O70" s="16"/>
      <c r="Q70" s="10" t="s">
        <v>17</v>
      </c>
      <c r="R70" s="63">
        <f>$R$61-AA54</f>
        <v>50391.526916004776</v>
      </c>
      <c r="AB70" s="14"/>
      <c r="AC70" s="14"/>
    </row>
    <row r="71" spans="1:29" x14ac:dyDescent="0.3">
      <c r="A71" s="10" t="s">
        <v>18</v>
      </c>
      <c r="B71" s="58">
        <f t="shared" si="32"/>
        <v>46420.836916004788</v>
      </c>
      <c r="L71" s="14"/>
      <c r="M71" s="14"/>
      <c r="O71" s="16"/>
      <c r="Q71" s="10" t="s">
        <v>18</v>
      </c>
      <c r="R71" s="63">
        <f t="shared" si="33"/>
        <v>46420.836916004788</v>
      </c>
      <c r="AB71" s="14"/>
      <c r="AC71" s="14"/>
    </row>
    <row r="72" spans="1:29" x14ac:dyDescent="0.3">
      <c r="A72" s="10" t="s">
        <v>19</v>
      </c>
      <c r="B72" s="58">
        <f t="shared" si="32"/>
        <v>25510.248916004784</v>
      </c>
      <c r="L72" s="14"/>
      <c r="M72" s="14"/>
      <c r="O72" s="16"/>
      <c r="Q72" s="10" t="s">
        <v>19</v>
      </c>
      <c r="R72" s="63">
        <f t="shared" si="33"/>
        <v>25510.248916004784</v>
      </c>
      <c r="AB72" s="14"/>
      <c r="AC72" s="14"/>
    </row>
    <row r="73" spans="1:29" x14ac:dyDescent="0.3">
      <c r="A73" s="10" t="s">
        <v>20</v>
      </c>
      <c r="B73" s="58">
        <f t="shared" si="32"/>
        <v>15538.068916004791</v>
      </c>
      <c r="L73" s="14"/>
      <c r="M73" s="14"/>
      <c r="O73" s="16"/>
      <c r="Q73" s="10" t="s">
        <v>20</v>
      </c>
      <c r="R73" s="63">
        <f t="shared" si="33"/>
        <v>15538.068916004791</v>
      </c>
      <c r="AB73" s="14"/>
      <c r="AC73" s="14"/>
    </row>
    <row r="74" spans="1:29" x14ac:dyDescent="0.3">
      <c r="A74" s="10" t="s">
        <v>21</v>
      </c>
      <c r="B74" s="58">
        <f t="shared" si="32"/>
        <v>15628.218916004786</v>
      </c>
      <c r="L74" s="14"/>
      <c r="M74" s="14"/>
      <c r="O74" s="16"/>
      <c r="Q74" s="10" t="s">
        <v>21</v>
      </c>
      <c r="R74" s="63">
        <f t="shared" si="33"/>
        <v>15628.218916004786</v>
      </c>
      <c r="AB74" s="14"/>
      <c r="AC74" s="14"/>
    </row>
    <row r="75" spans="1:29" x14ac:dyDescent="0.3">
      <c r="A75" s="10" t="s">
        <v>22</v>
      </c>
      <c r="B75" s="58">
        <f t="shared" si="32"/>
        <v>37222.122916004795</v>
      </c>
      <c r="L75" s="14"/>
      <c r="M75" s="14"/>
      <c r="O75" s="16"/>
      <c r="Q75" s="10" t="s">
        <v>22</v>
      </c>
      <c r="R75" s="63">
        <f>$R$61-AA59</f>
        <v>37222.122916004795</v>
      </c>
      <c r="AB75" s="14"/>
      <c r="AC75" s="14"/>
    </row>
    <row r="76" spans="1:29" x14ac:dyDescent="0.3">
      <c r="A76" s="13" t="s">
        <v>37</v>
      </c>
      <c r="B76" s="69">
        <f>SUM($B$64:$B$75)/$B$61</f>
        <v>2.1677738668631688</v>
      </c>
      <c r="Q76" s="13" t="s">
        <v>37</v>
      </c>
      <c r="R76" s="69">
        <f>SUM($R$64:$R$75)/$R$61</f>
        <v>2.1677738668631688</v>
      </c>
    </row>
    <row r="78" spans="1:29" x14ac:dyDescent="0.3">
      <c r="A78" s="1" t="s">
        <v>107</v>
      </c>
      <c r="B78" s="62">
        <f>(SUM($B$64:$B$75)-$D$79*$B$61)/(12-$D$79)</f>
        <v>4674.9968367968604</v>
      </c>
      <c r="D78" s="1" t="s">
        <v>39</v>
      </c>
      <c r="Q78" s="1" t="s">
        <v>107</v>
      </c>
      <c r="R78" s="62">
        <f>(SUM($R$64:$R$75)-$T$79*$R$61)/(12-$T$79)</f>
        <v>4674.9968367968604</v>
      </c>
      <c r="T78" s="1" t="s">
        <v>39</v>
      </c>
    </row>
    <row r="79" spans="1:29" x14ac:dyDescent="0.3">
      <c r="A79" s="1" t="s">
        <v>38</v>
      </c>
      <c r="D79" s="70">
        <f>'計算用(太陽光)'!D79</f>
        <v>1.9</v>
      </c>
      <c r="Q79" s="1" t="s">
        <v>38</v>
      </c>
      <c r="T79" s="70">
        <f>'計算用(太陽光)'!T79</f>
        <v>1.9</v>
      </c>
    </row>
    <row r="80" spans="1:29" ht="15.6" thickBot="1" x14ac:dyDescent="0.35"/>
    <row r="81" spans="1:22" ht="15.6" thickBot="1" x14ac:dyDescent="0.35">
      <c r="A81" s="1" t="s">
        <v>108</v>
      </c>
      <c r="B81" s="132" t="e">
        <f>'【調達AX】入力(風力)'!$E$26*$B$83</f>
        <v>#N/A</v>
      </c>
      <c r="Q81" s="1" t="s">
        <v>108</v>
      </c>
      <c r="R81" s="148">
        <f>IFERROR(AVERAGE('【調達AX】入力(風力)'!$E$34:$P$34)*$B$83,0)</f>
        <v>0</v>
      </c>
      <c r="V81" s="14"/>
    </row>
    <row r="82" spans="1:22" ht="15.6" thickBot="1" x14ac:dyDescent="0.35">
      <c r="A82" s="142" t="s">
        <v>154</v>
      </c>
      <c r="B82" s="143">
        <f>(MIN($K$34:$K$45)+$B$78)*1000</f>
        <v>4674996.8367968602</v>
      </c>
      <c r="Q82" s="142"/>
      <c r="R82" s="143"/>
    </row>
    <row r="83" spans="1:22" ht="15.6" thickBot="1" x14ac:dyDescent="0.35">
      <c r="A83" s="1" t="s">
        <v>109</v>
      </c>
      <c r="B83" s="131" t="e">
        <f>VLOOKUP('入力(風力)'!$E$13,$B$88:$C$96,2,FALSE)</f>
        <v>#N/A</v>
      </c>
      <c r="Q83" s="1" t="s">
        <v>109</v>
      </c>
      <c r="R83" s="150" t="e">
        <f>$R$82/'入力(風力)'!$E$15</f>
        <v>#DIV/0!</v>
      </c>
      <c r="S83" s="1" t="s">
        <v>77</v>
      </c>
    </row>
    <row r="84" spans="1:22" x14ac:dyDescent="0.3">
      <c r="A84" s="142" t="s">
        <v>154</v>
      </c>
      <c r="B84" s="143" t="e">
        <f>B82/'入力(風力)'!E15</f>
        <v>#DIV/0!</v>
      </c>
      <c r="Q84" s="142"/>
      <c r="R84" s="149"/>
    </row>
    <row r="87" spans="1:22" x14ac:dyDescent="0.3">
      <c r="C87" s="18" t="s">
        <v>156</v>
      </c>
    </row>
    <row r="88" spans="1:22" x14ac:dyDescent="0.3">
      <c r="B88" s="11" t="s">
        <v>26</v>
      </c>
      <c r="C88" s="156">
        <v>0.22058043619203632</v>
      </c>
      <c r="D88" s="1">
        <v>0.22888149275065825</v>
      </c>
      <c r="E88" s="160">
        <f>D88-C88</f>
        <v>8.3010565586219276E-3</v>
      </c>
    </row>
    <row r="89" spans="1:22" x14ac:dyDescent="0.3">
      <c r="B89" s="11" t="s">
        <v>27</v>
      </c>
      <c r="C89" s="156">
        <v>0.3199707777199533</v>
      </c>
      <c r="D89" s="1">
        <v>0.32162791367807086</v>
      </c>
      <c r="E89" s="160">
        <f t="shared" ref="E89:E96" si="34">D89-C89</f>
        <v>1.6571359581175615E-3</v>
      </c>
    </row>
    <row r="90" spans="1:22" x14ac:dyDescent="0.3">
      <c r="B90" s="11" t="s">
        <v>28</v>
      </c>
      <c r="C90" s="156">
        <v>0.24211224081111804</v>
      </c>
      <c r="D90" s="1">
        <v>0.24901096215482771</v>
      </c>
      <c r="E90" s="160">
        <f t="shared" si="34"/>
        <v>6.8987213437096684E-3</v>
      </c>
    </row>
    <row r="91" spans="1:22" x14ac:dyDescent="0.3">
      <c r="B91" s="11" t="s">
        <v>29</v>
      </c>
      <c r="C91" s="156">
        <v>0.27902008540440176</v>
      </c>
      <c r="D91" s="1">
        <v>0.26334378731169072</v>
      </c>
      <c r="E91" s="160">
        <f t="shared" si="34"/>
        <v>-1.5676298092711038E-2</v>
      </c>
    </row>
    <row r="92" spans="1:22" x14ac:dyDescent="0.3">
      <c r="B92" s="11" t="s">
        <v>30</v>
      </c>
      <c r="C92" s="156">
        <v>0.21429081141692985</v>
      </c>
      <c r="D92" s="1">
        <v>0.19945078617241835</v>
      </c>
      <c r="E92" s="160">
        <f t="shared" si="34"/>
        <v>-1.4840025244511501E-2</v>
      </c>
    </row>
    <row r="93" spans="1:22" x14ac:dyDescent="0.3">
      <c r="B93" s="11" t="s">
        <v>31</v>
      </c>
      <c r="C93" s="156">
        <v>0.28492014422651146</v>
      </c>
      <c r="D93" s="1">
        <v>0.26390963443764798</v>
      </c>
      <c r="E93" s="160">
        <f t="shared" si="34"/>
        <v>-2.1010509788863485E-2</v>
      </c>
    </row>
    <row r="94" spans="1:22" x14ac:dyDescent="0.3">
      <c r="B94" s="11" t="s">
        <v>32</v>
      </c>
      <c r="C94" s="156">
        <v>0.19780330907026239</v>
      </c>
      <c r="D94" s="1">
        <v>0.19181024128751589</v>
      </c>
      <c r="E94" s="160">
        <f t="shared" si="34"/>
        <v>-5.9930677827464973E-3</v>
      </c>
    </row>
    <row r="95" spans="1:22" x14ac:dyDescent="0.3">
      <c r="B95" s="11" t="s">
        <v>33</v>
      </c>
      <c r="C95" s="156">
        <v>0.32637964729578417</v>
      </c>
      <c r="D95" s="1">
        <v>0.3175508237869637</v>
      </c>
      <c r="E95" s="160">
        <f t="shared" si="34"/>
        <v>-8.8288235088204714E-3</v>
      </c>
    </row>
    <row r="96" spans="1:22" x14ac:dyDescent="0.3">
      <c r="B96" s="11" t="s">
        <v>34</v>
      </c>
      <c r="C96" s="156">
        <v>0.1947846099928297</v>
      </c>
      <c r="D96" s="1">
        <v>0.18906827719113722</v>
      </c>
      <c r="E96" s="160">
        <f t="shared" si="34"/>
        <v>-5.7163328016924808E-3</v>
      </c>
    </row>
  </sheetData>
  <phoneticPr fontId="3"/>
  <hyperlinks>
    <hyperlink ref="A19" r:id="rId1" xr:uid="{E5C26E22-999B-4CA9-AA9E-279A1E8C343C}"/>
  </hyperlinks>
  <pageMargins left="0.7" right="0.7" top="0.75" bottom="0.75" header="0.3" footer="0.3"/>
  <pageSetup paperSize="9" orientation="portrait" r:id="rId2"/>
  <drawing r:id="rId3"/>
  <legacyDrawing r:id="rId4"/>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theme="8" tint="0.59999389629810485"/>
  </sheetPr>
  <dimension ref="A1:AE95"/>
  <sheetViews>
    <sheetView zoomScale="80" zoomScaleNormal="80" workbookViewId="0">
      <selection activeCell="E15" sqref="E15:P15"/>
    </sheetView>
  </sheetViews>
  <sheetFormatPr defaultColWidth="9" defaultRowHeight="15" x14ac:dyDescent="0.3"/>
  <cols>
    <col min="1" max="1" width="29.109375" style="1" customWidth="1"/>
    <col min="2" max="2" width="14.6640625" style="1" customWidth="1"/>
    <col min="3" max="3" width="9.77734375" style="1" customWidth="1"/>
    <col min="4" max="4" width="13.33203125" style="1" bestFit="1" customWidth="1"/>
    <col min="5" max="5" width="27.44140625" style="1" bestFit="1" customWidth="1"/>
    <col min="6" max="10" width="9.77734375" style="1" bestFit="1" customWidth="1"/>
    <col min="11" max="11" width="15.88671875" style="1" customWidth="1"/>
    <col min="12" max="12" width="10" style="1" bestFit="1" customWidth="1"/>
    <col min="13" max="13" width="17.88671875" style="1" customWidth="1"/>
    <col min="14" max="14" width="9.33203125" style="1" bestFit="1" customWidth="1"/>
    <col min="15" max="15" width="7.33203125" style="1" bestFit="1" customWidth="1"/>
    <col min="16" max="16" width="9" style="1"/>
    <col min="17" max="17" width="34.6640625" style="1" bestFit="1" customWidth="1"/>
    <col min="18" max="18" width="14.88671875" style="1" customWidth="1"/>
    <col min="19" max="26" width="11.44140625" style="1" customWidth="1"/>
    <col min="27" max="27" width="17.109375" style="1" bestFit="1" customWidth="1"/>
    <col min="28" max="28" width="10.44140625" style="1" bestFit="1" customWidth="1"/>
    <col min="29" max="16384" width="9" style="1"/>
  </cols>
  <sheetData>
    <row r="1" spans="1:13" x14ac:dyDescent="0.3">
      <c r="J1" s="10" t="s">
        <v>35</v>
      </c>
      <c r="L1" s="8"/>
      <c r="M1" s="9" t="s">
        <v>64</v>
      </c>
    </row>
    <row r="2" spans="1:13" x14ac:dyDescent="0.3">
      <c r="B2" s="11" t="s">
        <v>26</v>
      </c>
      <c r="C2" s="11" t="s">
        <v>27</v>
      </c>
      <c r="D2" s="11" t="s">
        <v>28</v>
      </c>
      <c r="E2" s="11" t="s">
        <v>29</v>
      </c>
      <c r="F2" s="11" t="s">
        <v>30</v>
      </c>
      <c r="G2" s="11" t="s">
        <v>31</v>
      </c>
      <c r="H2" s="11" t="s">
        <v>32</v>
      </c>
      <c r="I2" s="11" t="s">
        <v>33</v>
      </c>
      <c r="J2" s="11" t="s">
        <v>34</v>
      </c>
    </row>
    <row r="3" spans="1:13" x14ac:dyDescent="0.3">
      <c r="A3" s="1" t="s">
        <v>104</v>
      </c>
    </row>
    <row r="4" spans="1:13" x14ac:dyDescent="0.3">
      <c r="A4" s="10" t="s">
        <v>11</v>
      </c>
      <c r="B4" s="67">
        <f>'計算用(太陽光)'!B4</f>
        <v>4882.9799999999996</v>
      </c>
      <c r="C4" s="67">
        <f>'計算用(太陽光)'!C4</f>
        <v>12191.044</v>
      </c>
      <c r="D4" s="67">
        <f>'計算用(太陽光)'!D4</f>
        <v>40434.097999999998</v>
      </c>
      <c r="E4" s="67">
        <f>'計算用(太陽光)'!E4</f>
        <v>18452.13</v>
      </c>
      <c r="F4" s="67">
        <f>'計算用(太陽光)'!F4</f>
        <v>4502.1979999999994</v>
      </c>
      <c r="G4" s="67">
        <f>'計算用(太陽光)'!G4</f>
        <v>16728.849999999999</v>
      </c>
      <c r="H4" s="67">
        <f>'計算用(太陽光)'!H4</f>
        <v>6653.5279999999993</v>
      </c>
      <c r="I4" s="67">
        <f>'計算用(太陽光)'!I4</f>
        <v>4734.33</v>
      </c>
      <c r="J4" s="67">
        <f>'計算用(太陽光)'!J4</f>
        <v>12042.17</v>
      </c>
    </row>
    <row r="5" spans="1:13" x14ac:dyDescent="0.3">
      <c r="A5" s="10" t="s">
        <v>12</v>
      </c>
      <c r="B5" s="67">
        <f>'計算用(太陽光)'!B5</f>
        <v>4365.3500000000004</v>
      </c>
      <c r="C5" s="67">
        <f>'計算用(太陽光)'!C5</f>
        <v>11318.501999999999</v>
      </c>
      <c r="D5" s="67">
        <f>'計算用(太陽光)'!D5</f>
        <v>39135.901999999995</v>
      </c>
      <c r="E5" s="67">
        <f>'計算用(太陽光)'!E5</f>
        <v>18493.689999999999</v>
      </c>
      <c r="F5" s="67">
        <f>'計算用(太陽光)'!F5</f>
        <v>4144.4780000000001</v>
      </c>
      <c r="G5" s="67">
        <f>'計算用(太陽光)'!G5</f>
        <v>17299.169999999998</v>
      </c>
      <c r="H5" s="67">
        <f>'計算用(太陽光)'!H5</f>
        <v>6702.1839999999993</v>
      </c>
      <c r="I5" s="67">
        <f>'計算用(太陽光)'!I5</f>
        <v>4837.5700000000006</v>
      </c>
      <c r="J5" s="67">
        <f>'計算用(太陽光)'!J5</f>
        <v>13276.37</v>
      </c>
    </row>
    <row r="6" spans="1:13" x14ac:dyDescent="0.3">
      <c r="A6" s="10" t="s">
        <v>13</v>
      </c>
      <c r="B6" s="67">
        <f>'計算用(太陽光)'!B6</f>
        <v>4439.29</v>
      </c>
      <c r="C6" s="67">
        <f>'計算用(太陽光)'!C6</f>
        <v>12353.976000000001</v>
      </c>
      <c r="D6" s="67">
        <f>'計算用(太陽光)'!D6</f>
        <v>45490.090000000004</v>
      </c>
      <c r="E6" s="67">
        <f>'計算用(太陽光)'!E6</f>
        <v>20831.38</v>
      </c>
      <c r="F6" s="67">
        <f>'計算用(太陽光)'!F6</f>
        <v>4816.7479999999996</v>
      </c>
      <c r="G6" s="67">
        <f>'計算用(太陽光)'!G6</f>
        <v>20024.21</v>
      </c>
      <c r="H6" s="67">
        <f>'計算用(太陽光)'!H6</f>
        <v>7753.8459999999995</v>
      </c>
      <c r="I6" s="67">
        <f>'計算用(太陽光)'!I6</f>
        <v>5634</v>
      </c>
      <c r="J6" s="67">
        <f>'計算用(太陽光)'!J6</f>
        <v>14944.912</v>
      </c>
    </row>
    <row r="7" spans="1:13" x14ac:dyDescent="0.3">
      <c r="A7" s="10" t="s">
        <v>14</v>
      </c>
      <c r="B7" s="67">
        <f>'計算用(太陽光)'!B7</f>
        <v>5054.2900000000009</v>
      </c>
      <c r="C7" s="67">
        <f>'計算用(太陽光)'!C7</f>
        <v>14781.866</v>
      </c>
      <c r="D7" s="67">
        <f>'計算用(太陽光)'!D7</f>
        <v>58456.866000000002</v>
      </c>
      <c r="E7" s="67">
        <f>'計算用(太陽光)'!E7</f>
        <v>25059.99</v>
      </c>
      <c r="F7" s="67">
        <f>'計算用(太陽光)'!F7</f>
        <v>5859.0679999999993</v>
      </c>
      <c r="G7" s="67">
        <f>'計算用(太陽光)'!G7</f>
        <v>25850.940000000002</v>
      </c>
      <c r="H7" s="67">
        <f>'計算用(太陽光)'!H7</f>
        <v>9729.6859999999997</v>
      </c>
      <c r="I7" s="67">
        <f>'計算用(太陽光)'!I7</f>
        <v>7005.63</v>
      </c>
      <c r="J7" s="67">
        <f>'計算用(太陽光)'!J7</f>
        <v>18967.018</v>
      </c>
    </row>
    <row r="8" spans="1:13" x14ac:dyDescent="0.3">
      <c r="A8" s="10" t="s">
        <v>15</v>
      </c>
      <c r="B8" s="67">
        <f>'計算用(太陽光)'!B8</f>
        <v>5165.21</v>
      </c>
      <c r="C8" s="67">
        <f>'計算用(太陽光)'!C8</f>
        <v>15050.112000000001</v>
      </c>
      <c r="D8" s="67">
        <f>'計算用(太陽光)'!D8</f>
        <v>58456.437999999995</v>
      </c>
      <c r="E8" s="67">
        <f>'計算用(太陽光)'!E8</f>
        <v>25059.99</v>
      </c>
      <c r="F8" s="67">
        <f>'計算用(太陽光)'!F8</f>
        <v>5859.0679999999993</v>
      </c>
      <c r="G8" s="67">
        <f>'計算用(太陽光)'!G8</f>
        <v>25850.940000000002</v>
      </c>
      <c r="H8" s="67">
        <f>'計算用(太陽光)'!H8</f>
        <v>9729.6859999999997</v>
      </c>
      <c r="I8" s="67">
        <f>'計算用(太陽光)'!I8</f>
        <v>7005.63</v>
      </c>
      <c r="J8" s="67">
        <f>'計算用(太陽光)'!J8</f>
        <v>18967.018</v>
      </c>
    </row>
    <row r="9" spans="1:13" x14ac:dyDescent="0.3">
      <c r="A9" s="10" t="s">
        <v>16</v>
      </c>
      <c r="B9" s="67">
        <f>'計算用(太陽光)'!B9</f>
        <v>4795.4699999999993</v>
      </c>
      <c r="C9" s="67">
        <f>'計算用(太陽光)'!C9</f>
        <v>13325.706</v>
      </c>
      <c r="D9" s="67">
        <f>'計算用(太陽光)'!D9</f>
        <v>49386.400000000001</v>
      </c>
      <c r="E9" s="67">
        <f>'計算用(太陽光)'!E9</f>
        <v>22493.73</v>
      </c>
      <c r="F9" s="67">
        <f>'計算用(太陽光)'!F9</f>
        <v>5180.6379999999999</v>
      </c>
      <c r="G9" s="67">
        <f>'計算用(太陽光)'!G9</f>
        <v>21631.99</v>
      </c>
      <c r="H9" s="67">
        <f>'計算用(太陽光)'!H9</f>
        <v>8503.5080000000016</v>
      </c>
      <c r="I9" s="67">
        <f>'計算用(太陽光)'!I9</f>
        <v>6209.2</v>
      </c>
      <c r="J9" s="67">
        <f>'計算用(太陽光)'!J9</f>
        <v>16541.284</v>
      </c>
    </row>
    <row r="10" spans="1:13" x14ac:dyDescent="0.3">
      <c r="A10" s="10" t="s">
        <v>17</v>
      </c>
      <c r="B10" s="67">
        <f>'計算用(太陽光)'!B10</f>
        <v>4796.71</v>
      </c>
      <c r="C10" s="67">
        <f>'計算用(太陽光)'!C10</f>
        <v>11823.253999999999</v>
      </c>
      <c r="D10" s="67">
        <f>'計算用(太陽光)'!D10</f>
        <v>41641.480000000003</v>
      </c>
      <c r="E10" s="67">
        <f>'計算用(太陽光)'!E10</f>
        <v>19304.09</v>
      </c>
      <c r="F10" s="67">
        <f>'計算用(太陽光)'!F10</f>
        <v>4280.1680000000006</v>
      </c>
      <c r="G10" s="67">
        <f>'計算用(太陽光)'!G10</f>
        <v>17903.539999999997</v>
      </c>
      <c r="H10" s="67">
        <f>'計算用(太陽光)'!H10</f>
        <v>7087.0280000000002</v>
      </c>
      <c r="I10" s="67">
        <f>'計算用(太陽光)'!I10</f>
        <v>5250.54</v>
      </c>
      <c r="J10" s="67">
        <f>'計算用(太陽光)'!J10</f>
        <v>13855.031999999999</v>
      </c>
    </row>
    <row r="11" spans="1:13" x14ac:dyDescent="0.3">
      <c r="A11" s="10" t="s">
        <v>18</v>
      </c>
      <c r="B11" s="67">
        <f>'計算用(太陽光)'!B11</f>
        <v>5499.2</v>
      </c>
      <c r="C11" s="67">
        <f>'計算用(太陽光)'!C11</f>
        <v>13296.031999999999</v>
      </c>
      <c r="D11" s="67">
        <f>'計算用(太陽光)'!D11</f>
        <v>42908.483999999997</v>
      </c>
      <c r="E11" s="67">
        <f>'計算用(太陽光)'!E11</f>
        <v>19220.97</v>
      </c>
      <c r="F11" s="67">
        <f>'計算用(太陽光)'!F11</f>
        <v>4631.7179999999998</v>
      </c>
      <c r="G11" s="67">
        <f>'計算用(太陽光)'!G11</f>
        <v>17667.050000000003</v>
      </c>
      <c r="H11" s="67">
        <f>'計算用(太陽光)'!H11</f>
        <v>7441.5259999999998</v>
      </c>
      <c r="I11" s="67">
        <f>'計算用(太陽光)'!I11</f>
        <v>4985.0600000000004</v>
      </c>
      <c r="J11" s="67">
        <f>'計算用(太陽光)'!J11</f>
        <v>14262.492</v>
      </c>
    </row>
    <row r="12" spans="1:13" x14ac:dyDescent="0.3">
      <c r="A12" s="10" t="s">
        <v>19</v>
      </c>
      <c r="B12" s="67">
        <f>'計算用(太陽光)'!B12</f>
        <v>5941.65</v>
      </c>
      <c r="C12" s="67">
        <f>'計算用(太陽光)'!C12</f>
        <v>14882.905999999999</v>
      </c>
      <c r="D12" s="67">
        <f>'計算用(太陽光)'!D12</f>
        <v>47319.77</v>
      </c>
      <c r="E12" s="67">
        <f>'計算用(太陽光)'!E12</f>
        <v>22233.99</v>
      </c>
      <c r="F12" s="67">
        <f>'計算用(太陽光)'!F12</f>
        <v>5532.1880000000001</v>
      </c>
      <c r="G12" s="67">
        <f>'計算用(太陽光)'!G12</f>
        <v>21890.87</v>
      </c>
      <c r="H12" s="67">
        <f>'計算用(太陽光)'!H12</f>
        <v>9157.5540000000001</v>
      </c>
      <c r="I12" s="67">
        <f>'計算用(太陽光)'!I12</f>
        <v>6740.15</v>
      </c>
      <c r="J12" s="67">
        <f>'計算用(太陽光)'!J12</f>
        <v>17124.042000000001</v>
      </c>
    </row>
    <row r="13" spans="1:13" x14ac:dyDescent="0.3">
      <c r="A13" s="10" t="s">
        <v>20</v>
      </c>
      <c r="B13" s="67">
        <f>'計算用(太陽光)'!B13</f>
        <v>6188.14</v>
      </c>
      <c r="C13" s="67">
        <f>'計算用(太陽光)'!C13</f>
        <v>15447.464</v>
      </c>
      <c r="D13" s="67">
        <f>'計算用(太陽光)'!D13</f>
        <v>51542.244000000006</v>
      </c>
      <c r="E13" s="67">
        <f>'計算用(太陽光)'!E13</f>
        <v>24083.359999999997</v>
      </c>
      <c r="F13" s="67">
        <f>'計算用(太陽光)'!F13</f>
        <v>6007.0879999999997</v>
      </c>
      <c r="G13" s="67">
        <f>'計算用(太陽光)'!G13</f>
        <v>23522.980000000003</v>
      </c>
      <c r="H13" s="67">
        <f>'計算用(太陽光)'!H13</f>
        <v>9316.2019999999993</v>
      </c>
      <c r="I13" s="67">
        <f>'計算用(太陽光)'!I13</f>
        <v>6740.15</v>
      </c>
      <c r="J13" s="67">
        <f>'計算用(太陽光)'!J13</f>
        <v>17947.671999999999</v>
      </c>
    </row>
    <row r="14" spans="1:13" x14ac:dyDescent="0.3">
      <c r="A14" s="10" t="s">
        <v>21</v>
      </c>
      <c r="B14" s="67">
        <f>'計算用(太陽光)'!B14</f>
        <v>6163.4900000000007</v>
      </c>
      <c r="C14" s="67">
        <f>'計算用(太陽光)'!C14</f>
        <v>15378.876</v>
      </c>
      <c r="D14" s="67">
        <f>'計算用(太陽光)'!D14</f>
        <v>51545.24</v>
      </c>
      <c r="E14" s="67">
        <f>'計算用(太陽光)'!E14</f>
        <v>24083.359999999997</v>
      </c>
      <c r="F14" s="67">
        <f>'計算用(太陽光)'!F14</f>
        <v>6007.0879999999997</v>
      </c>
      <c r="G14" s="67">
        <f>'計算用(太陽光)'!G14</f>
        <v>23522.980000000003</v>
      </c>
      <c r="H14" s="67">
        <f>'計算用(太陽光)'!H14</f>
        <v>9316.2939999999999</v>
      </c>
      <c r="I14" s="67">
        <f>'計算用(太陽光)'!I14</f>
        <v>6740.15</v>
      </c>
      <c r="J14" s="67">
        <f>'計算用(太陽光)'!J14</f>
        <v>17947.671999999999</v>
      </c>
    </row>
    <row r="15" spans="1:13" x14ac:dyDescent="0.3">
      <c r="A15" s="10" t="s">
        <v>22</v>
      </c>
      <c r="B15" s="67">
        <f>'計算用(太陽光)'!B15</f>
        <v>5596.57</v>
      </c>
      <c r="C15" s="67">
        <f>'計算用(太陽光)'!C15</f>
        <v>14184.276</v>
      </c>
      <c r="D15" s="67">
        <f>'計算用(太陽光)'!D15</f>
        <v>45362.928</v>
      </c>
      <c r="E15" s="67">
        <f>'計算用(太陽光)'!E15</f>
        <v>20945.66</v>
      </c>
      <c r="F15" s="67">
        <f>'計算用(太陽光)'!F15</f>
        <v>5137.4579999999996</v>
      </c>
      <c r="G15" s="67">
        <f>'計算用(太陽光)'!G15</f>
        <v>19580.420000000002</v>
      </c>
      <c r="H15" s="67">
        <f>'計算用(太陽光)'!H15</f>
        <v>7909.8679999999995</v>
      </c>
      <c r="I15" s="67">
        <f>'計算用(太陽光)'!I15</f>
        <v>5560.2599999999993</v>
      </c>
      <c r="J15" s="67">
        <f>'計算用(太陽光)'!J15</f>
        <v>14833.806</v>
      </c>
    </row>
    <row r="16" spans="1:13" x14ac:dyDescent="0.3">
      <c r="B16" s="2"/>
      <c r="C16" s="2"/>
      <c r="D16" s="2"/>
      <c r="E16" s="2"/>
      <c r="F16" s="2"/>
      <c r="G16" s="2"/>
      <c r="H16" s="2"/>
      <c r="I16" s="2"/>
      <c r="J16" s="2"/>
      <c r="K16" s="2"/>
    </row>
    <row r="17" spans="1:30" x14ac:dyDescent="0.3">
      <c r="A17" s="1" t="s">
        <v>43</v>
      </c>
      <c r="B17" s="71">
        <f>'計算用(太陽光)'!B17</f>
        <v>176333.36891600478</v>
      </c>
      <c r="C17" s="2"/>
      <c r="D17" s="2"/>
      <c r="E17" s="2"/>
      <c r="F17" s="2"/>
      <c r="G17" s="2"/>
      <c r="H17" s="2"/>
      <c r="I17" s="2"/>
      <c r="J17" s="2"/>
      <c r="K17" s="2"/>
    </row>
    <row r="18" spans="1:30" x14ac:dyDescent="0.3">
      <c r="L18" s="12"/>
    </row>
    <row r="19" spans="1:30" x14ac:dyDescent="0.3">
      <c r="A19" s="101" t="s">
        <v>112</v>
      </c>
      <c r="B19" s="18" t="s">
        <v>46</v>
      </c>
      <c r="C19" s="10"/>
      <c r="D19" s="10"/>
      <c r="E19" s="10"/>
      <c r="F19" s="10"/>
      <c r="G19" s="10"/>
      <c r="H19" s="10"/>
      <c r="I19" s="10"/>
      <c r="J19" s="10"/>
      <c r="K19" s="10"/>
      <c r="N19" s="1" t="s">
        <v>65</v>
      </c>
    </row>
    <row r="20" spans="1:30" x14ac:dyDescent="0.3">
      <c r="A20" s="10" t="s">
        <v>11</v>
      </c>
      <c r="B20" s="53">
        <v>0.3415845692060126</v>
      </c>
      <c r="C20" s="53">
        <v>0.70971384988162523</v>
      </c>
      <c r="D20" s="53">
        <v>0.51327119392689347</v>
      </c>
      <c r="E20" s="53">
        <v>0.4649358319196249</v>
      </c>
      <c r="F20" s="53">
        <v>0.66718798535068169</v>
      </c>
      <c r="G20" s="53">
        <v>0.48058380684300067</v>
      </c>
      <c r="H20" s="53">
        <v>0.40458580251782567</v>
      </c>
      <c r="I20" s="53">
        <v>0.44605499248319525</v>
      </c>
      <c r="J20" s="53">
        <v>0.27786111225904803</v>
      </c>
      <c r="N20" s="66" t="e">
        <f>HLOOKUP('入力(水力)'!$E$13,$B$2:$J$31,ROW()-1,0)</f>
        <v>#N/A</v>
      </c>
    </row>
    <row r="21" spans="1:30" x14ac:dyDescent="0.3">
      <c r="A21" s="10" t="s">
        <v>12</v>
      </c>
      <c r="B21" s="53">
        <v>0.59252616261435787</v>
      </c>
      <c r="C21" s="53">
        <v>0.67174729878355866</v>
      </c>
      <c r="D21" s="53">
        <v>0.598446600915995</v>
      </c>
      <c r="E21" s="53">
        <v>0.50004059188365391</v>
      </c>
      <c r="F21" s="53">
        <v>0.68517824252920634</v>
      </c>
      <c r="G21" s="53">
        <v>0.54221301807119404</v>
      </c>
      <c r="H21" s="53">
        <v>0.32881459590540441</v>
      </c>
      <c r="I21" s="53">
        <v>0.43429789164806637</v>
      </c>
      <c r="J21" s="53">
        <v>0.29693615917426719</v>
      </c>
      <c r="N21" s="66" t="e">
        <f>HLOOKUP('入力(水力)'!$E$13,$B$2:$J$31,ROW()-1,0)</f>
        <v>#N/A</v>
      </c>
    </row>
    <row r="22" spans="1:30" x14ac:dyDescent="0.3">
      <c r="A22" s="10" t="s">
        <v>13</v>
      </c>
      <c r="B22" s="53">
        <v>0.52251308258037499</v>
      </c>
      <c r="C22" s="53">
        <v>0.49724027118219072</v>
      </c>
      <c r="D22" s="53">
        <v>0.55224593047738535</v>
      </c>
      <c r="E22" s="53">
        <v>0.48577119690537507</v>
      </c>
      <c r="F22" s="53">
        <v>0.55073989185904837</v>
      </c>
      <c r="G22" s="53">
        <v>0.53881887123239602</v>
      </c>
      <c r="H22" s="53">
        <v>0.34825771971329234</v>
      </c>
      <c r="I22" s="53">
        <v>0.53657207585900202</v>
      </c>
      <c r="J22" s="53">
        <v>0.43507682421068988</v>
      </c>
      <c r="N22" s="66" t="e">
        <f>HLOOKUP('入力(水力)'!$E$13,$B$2:$J$31,ROW()-1,0)</f>
        <v>#N/A</v>
      </c>
    </row>
    <row r="23" spans="1:30" x14ac:dyDescent="0.3">
      <c r="A23" s="10" t="s">
        <v>14</v>
      </c>
      <c r="B23" s="53">
        <v>0.36837425460074619</v>
      </c>
      <c r="C23" s="53">
        <v>0.46553572531517401</v>
      </c>
      <c r="D23" s="53">
        <v>0.5026534885916123</v>
      </c>
      <c r="E23" s="53">
        <v>0.51854384364637729</v>
      </c>
      <c r="F23" s="53">
        <v>0.51137244919324165</v>
      </c>
      <c r="G23" s="53">
        <v>0.5543783424455323</v>
      </c>
      <c r="H23" s="53">
        <v>0.4173631768549052</v>
      </c>
      <c r="I23" s="53">
        <v>0.58359851984877253</v>
      </c>
      <c r="J23" s="53">
        <v>0.43411756838445331</v>
      </c>
      <c r="N23" s="66" t="e">
        <f>HLOOKUP('入力(水力)'!$E$13,$B$2:$J$31,ROW()-1,0)</f>
        <v>#N/A</v>
      </c>
    </row>
    <row r="24" spans="1:30" x14ac:dyDescent="0.3">
      <c r="A24" s="10" t="s">
        <v>15</v>
      </c>
      <c r="B24" s="53">
        <v>0.36647616421664791</v>
      </c>
      <c r="C24" s="53">
        <v>0.39946393239269506</v>
      </c>
      <c r="D24" s="53">
        <v>0.47560800677077908</v>
      </c>
      <c r="E24" s="53">
        <v>0.4365164112667852</v>
      </c>
      <c r="F24" s="53">
        <v>0.41693702962230872</v>
      </c>
      <c r="G24" s="53">
        <v>0.46635896627959073</v>
      </c>
      <c r="H24" s="53">
        <v>0.33608518851994024</v>
      </c>
      <c r="I24" s="53">
        <v>0.4897604589737572</v>
      </c>
      <c r="J24" s="53">
        <v>0.36574092024770144</v>
      </c>
      <c r="N24" s="66" t="e">
        <f>HLOOKUP('入力(水力)'!$E$13,$B$2:$J$31,ROW()-1,0)</f>
        <v>#N/A</v>
      </c>
    </row>
    <row r="25" spans="1:30" x14ac:dyDescent="0.3">
      <c r="A25" s="10" t="s">
        <v>16</v>
      </c>
      <c r="B25" s="53">
        <v>0.30677398127610084</v>
      </c>
      <c r="C25" s="53">
        <v>0.37582326947573441</v>
      </c>
      <c r="D25" s="53">
        <v>0.47199200470055563</v>
      </c>
      <c r="E25" s="53">
        <v>0.44705552650579949</v>
      </c>
      <c r="F25" s="53">
        <v>0.3833671924868956</v>
      </c>
      <c r="G25" s="53">
        <v>0.43317377839173293</v>
      </c>
      <c r="H25" s="53">
        <v>0.3575971226879186</v>
      </c>
      <c r="I25" s="53">
        <v>0.49606787766442517</v>
      </c>
      <c r="J25" s="53">
        <v>0.37713258879042194</v>
      </c>
      <c r="N25" s="66" t="e">
        <f>HLOOKUP('入力(水力)'!$E$13,$B$2:$J$31,ROW()-1,0)</f>
        <v>#N/A</v>
      </c>
    </row>
    <row r="26" spans="1:30" x14ac:dyDescent="0.3">
      <c r="A26" s="10" t="s">
        <v>17</v>
      </c>
      <c r="B26" s="53">
        <v>0.28979120405942177</v>
      </c>
      <c r="C26" s="53">
        <v>0.29583721596208912</v>
      </c>
      <c r="D26" s="53">
        <v>0.37632309686704923</v>
      </c>
      <c r="E26" s="53">
        <v>0.35595431362835811</v>
      </c>
      <c r="F26" s="53">
        <v>0.29806638018937792</v>
      </c>
      <c r="G26" s="53">
        <v>0.30829351484887502</v>
      </c>
      <c r="H26" s="53">
        <v>0.23724622407872814</v>
      </c>
      <c r="I26" s="53">
        <v>0.36528137267009553</v>
      </c>
      <c r="J26" s="53">
        <v>0.28149481660599029</v>
      </c>
      <c r="N26" s="66" t="e">
        <f>HLOOKUP('入力(水力)'!$E$13,$B$2:$J$31,ROW()-1,0)</f>
        <v>#N/A</v>
      </c>
    </row>
    <row r="27" spans="1:30" x14ac:dyDescent="0.3">
      <c r="A27" s="10" t="s">
        <v>18</v>
      </c>
      <c r="B27" s="53">
        <v>0.25604453810699135</v>
      </c>
      <c r="C27" s="53">
        <v>0.41634483153974489</v>
      </c>
      <c r="D27" s="53">
        <v>0.33388044164352237</v>
      </c>
      <c r="E27" s="53">
        <v>0.28577025041136556</v>
      </c>
      <c r="F27" s="53">
        <v>0.32067275131214534</v>
      </c>
      <c r="G27" s="53">
        <v>0.27270167481584778</v>
      </c>
      <c r="H27" s="53">
        <v>0.17378319368769388</v>
      </c>
      <c r="I27" s="53">
        <v>0.25522856297671648</v>
      </c>
      <c r="J27" s="53">
        <v>0.20867506529860921</v>
      </c>
      <c r="N27" s="66" t="e">
        <f>HLOOKUP('入力(水力)'!$E$13,$B$2:$J$31,ROW()-1,0)</f>
        <v>#N/A</v>
      </c>
    </row>
    <row r="28" spans="1:30" x14ac:dyDescent="0.3">
      <c r="A28" s="10" t="s">
        <v>19</v>
      </c>
      <c r="B28" s="53">
        <v>0.26301206581204678</v>
      </c>
      <c r="C28" s="53">
        <v>0.48986356347134807</v>
      </c>
      <c r="D28" s="53">
        <v>0.3506199472198871</v>
      </c>
      <c r="E28" s="53">
        <v>0.28984293296496405</v>
      </c>
      <c r="F28" s="53">
        <v>0.40054834562087754</v>
      </c>
      <c r="G28" s="53">
        <v>0.32213602384133883</v>
      </c>
      <c r="H28" s="53">
        <v>0.2490837864660792</v>
      </c>
      <c r="I28" s="53">
        <v>0.24795049985846351</v>
      </c>
      <c r="J28" s="53">
        <v>0.20553542917132303</v>
      </c>
      <c r="N28" s="66" t="e">
        <f>HLOOKUP('入力(水力)'!$E$13,$B$2:$J$31,ROW()-1,0)</f>
        <v>#N/A</v>
      </c>
    </row>
    <row r="29" spans="1:30" x14ac:dyDescent="0.3">
      <c r="A29" s="10" t="s">
        <v>20</v>
      </c>
      <c r="B29" s="53">
        <v>0.23716320999767285</v>
      </c>
      <c r="C29" s="53">
        <v>0.39000882425726724</v>
      </c>
      <c r="D29" s="53">
        <v>0.30408229680737281</v>
      </c>
      <c r="E29" s="53">
        <v>0.24091612232535708</v>
      </c>
      <c r="F29" s="53">
        <v>0.32152022744945541</v>
      </c>
      <c r="G29" s="53">
        <v>0.319636755695827</v>
      </c>
      <c r="H29" s="53">
        <v>0.32420418324034356</v>
      </c>
      <c r="I29" s="53">
        <v>0.25802621031795969</v>
      </c>
      <c r="J29" s="53">
        <v>0.20148419158585562</v>
      </c>
      <c r="N29" s="66" t="e">
        <f>HLOOKUP('入力(水力)'!$E$13,$B$2:$J$31,ROW()-1,0)</f>
        <v>#N/A</v>
      </c>
    </row>
    <row r="30" spans="1:30" x14ac:dyDescent="0.3">
      <c r="A30" s="10" t="s">
        <v>21</v>
      </c>
      <c r="B30" s="53">
        <v>0.23291491866808359</v>
      </c>
      <c r="C30" s="53">
        <v>0.39705073205221558</v>
      </c>
      <c r="D30" s="53">
        <v>0.27046462274540145</v>
      </c>
      <c r="E30" s="53">
        <v>0.25189331048955904</v>
      </c>
      <c r="F30" s="53">
        <v>0.3139255883014736</v>
      </c>
      <c r="G30" s="53">
        <v>0.35192223514769438</v>
      </c>
      <c r="H30" s="53">
        <v>0.39908575829760001</v>
      </c>
      <c r="I30" s="53">
        <v>0.333020306342451</v>
      </c>
      <c r="J30" s="53">
        <v>0.21658936213615626</v>
      </c>
      <c r="N30" s="66" t="e">
        <f>HLOOKUP('入力(水力)'!$E$13,$B$2:$J$31,ROW()-1,0)</f>
        <v>#N/A</v>
      </c>
      <c r="Q30" s="1" t="s">
        <v>76</v>
      </c>
    </row>
    <row r="31" spans="1:30" x14ac:dyDescent="0.3">
      <c r="A31" s="10" t="s">
        <v>22</v>
      </c>
      <c r="B31" s="53">
        <v>0.2100230207642941</v>
      </c>
      <c r="C31" s="53">
        <v>0.52566824900736164</v>
      </c>
      <c r="D31" s="53">
        <v>0.32422552701446339</v>
      </c>
      <c r="E31" s="53">
        <v>0.34927278975485948</v>
      </c>
      <c r="F31" s="53">
        <v>0.4458496041130075</v>
      </c>
      <c r="G31" s="53">
        <v>0.396577026150224</v>
      </c>
      <c r="H31" s="53">
        <v>0.48800586024527304</v>
      </c>
      <c r="I31" s="53">
        <v>0.45221302250795686</v>
      </c>
      <c r="J31" s="53">
        <v>0.24631733653295881</v>
      </c>
      <c r="N31" s="66" t="e">
        <f>HLOOKUP('入力(水力)'!$E$13,$B$2:$J$31,ROW()-1,0)</f>
        <v>#N/A</v>
      </c>
      <c r="Z31" s="10" t="s">
        <v>35</v>
      </c>
    </row>
    <row r="32" spans="1:30" x14ac:dyDescent="0.3">
      <c r="A32" s="134"/>
      <c r="B32" s="135"/>
      <c r="C32" s="135"/>
      <c r="D32" s="135"/>
      <c r="E32" s="135"/>
      <c r="F32" s="135"/>
      <c r="G32" s="135"/>
      <c r="H32" s="135"/>
      <c r="I32" s="135"/>
      <c r="J32" s="135"/>
      <c r="N32" s="1" t="s">
        <v>57</v>
      </c>
      <c r="Q32" s="10"/>
      <c r="R32" s="11" t="s">
        <v>26</v>
      </c>
      <c r="S32" s="11" t="s">
        <v>27</v>
      </c>
      <c r="T32" s="11" t="s">
        <v>28</v>
      </c>
      <c r="U32" s="11" t="s">
        <v>29</v>
      </c>
      <c r="V32" s="11" t="s">
        <v>30</v>
      </c>
      <c r="W32" s="11" t="s">
        <v>31</v>
      </c>
      <c r="X32" s="11" t="s">
        <v>32</v>
      </c>
      <c r="Y32" s="11" t="s">
        <v>33</v>
      </c>
      <c r="Z32" s="11" t="s">
        <v>34</v>
      </c>
      <c r="AD32" s="1" t="s">
        <v>65</v>
      </c>
    </row>
    <row r="33" spans="1:30" x14ac:dyDescent="0.3">
      <c r="A33" s="10"/>
      <c r="B33" s="18" t="s">
        <v>47</v>
      </c>
      <c r="C33" s="10"/>
      <c r="D33" s="10"/>
      <c r="E33" s="10"/>
      <c r="F33" s="10"/>
      <c r="G33" s="10"/>
      <c r="H33" s="10"/>
      <c r="I33" s="10"/>
      <c r="J33" s="10"/>
      <c r="K33" s="22" t="s">
        <v>36</v>
      </c>
      <c r="L33" s="22" t="s">
        <v>48</v>
      </c>
      <c r="N33" s="22" t="s">
        <v>36</v>
      </c>
      <c r="Q33" s="10"/>
      <c r="R33" s="18" t="s">
        <v>47</v>
      </c>
      <c r="S33" s="10"/>
      <c r="T33" s="10"/>
      <c r="U33" s="10"/>
      <c r="V33" s="10"/>
      <c r="W33" s="10"/>
      <c r="X33" s="10"/>
      <c r="Y33" s="10"/>
      <c r="Z33" s="10"/>
      <c r="AA33" s="22" t="s">
        <v>36</v>
      </c>
      <c r="AB33" s="22" t="s">
        <v>48</v>
      </c>
      <c r="AD33" s="22" t="s">
        <v>36</v>
      </c>
    </row>
    <row r="34" spans="1:30" x14ac:dyDescent="0.3">
      <c r="A34" s="10" t="s">
        <v>11</v>
      </c>
      <c r="B34" s="72">
        <f>IF('入力(水力)'!$E$13=B$2,B20*'入力(水力)'!$E$15/1000,0)</f>
        <v>0</v>
      </c>
      <c r="C34" s="72">
        <f>IF('入力(水力)'!$E$13=C$2,C20*'入力(水力)'!$E$15/1000,0)</f>
        <v>0</v>
      </c>
      <c r="D34" s="72">
        <f>IF('入力(水力)'!$E$13=D$2,D20*'入力(水力)'!$E$15/1000,0)</f>
        <v>0</v>
      </c>
      <c r="E34" s="72">
        <f>IF('入力(水力)'!$E$13=E$2,E20*'入力(水力)'!$E$15/1000,0)</f>
        <v>0</v>
      </c>
      <c r="F34" s="72">
        <f>IF('入力(水力)'!$E$13=F$2,F20*'入力(水力)'!$E$15/1000,0)</f>
        <v>0</v>
      </c>
      <c r="G34" s="72">
        <f>IF('入力(水力)'!$E$13=G$2,G20*'入力(水力)'!$E$15/1000,0)</f>
        <v>0</v>
      </c>
      <c r="H34" s="72">
        <f>IF('入力(水力)'!$E$13=H$2,H20*'入力(水力)'!$E$15/1000,0)</f>
        <v>0</v>
      </c>
      <c r="I34" s="72">
        <f>IF('入力(水力)'!$E$13=I$2,I20*'入力(水力)'!$E$15/1000,0)</f>
        <v>0</v>
      </c>
      <c r="J34" s="73">
        <f>IF('入力(水力)'!$E$13=J$2,J20*'入力(水力)'!$E$15/1000,0)</f>
        <v>0</v>
      </c>
      <c r="K34" s="74">
        <f>SUM(B34:J34)</f>
        <v>0</v>
      </c>
      <c r="L34" s="75">
        <f>MIN($K$34:$K$45)</f>
        <v>0</v>
      </c>
      <c r="N34" s="64">
        <f>K34*1000</f>
        <v>0</v>
      </c>
      <c r="Q34" s="10" t="s">
        <v>11</v>
      </c>
      <c r="R34" s="54">
        <f>IF('入力(水力)'!$E$13=B$2,B20*'入力(水力)'!$E$23/1000,0)</f>
        <v>0</v>
      </c>
      <c r="S34" s="54">
        <f>IF('入力(水力)'!$E$13=C$2,C20*'入力(水力)'!$E$23/1000,0)</f>
        <v>0</v>
      </c>
      <c r="T34" s="54">
        <f>IF('入力(水力)'!$E$13=D$2,D20*'入力(水力)'!$E$23/1000,0)</f>
        <v>0</v>
      </c>
      <c r="U34" s="54">
        <f>IF('入力(水力)'!$E$13=E$2,E20*'入力(水力)'!$E$23/1000,0)</f>
        <v>0</v>
      </c>
      <c r="V34" s="54">
        <f>IF('入力(水力)'!$E$13=F$2,F20*'入力(水力)'!$E$23/1000,0)</f>
        <v>0</v>
      </c>
      <c r="W34" s="54">
        <f>IF('入力(水力)'!$E$13=G$2,G20*'入力(水力)'!$E$23/1000,0)</f>
        <v>0</v>
      </c>
      <c r="X34" s="54">
        <f>IF('入力(水力)'!$E$13=H$2,H20*'入力(水力)'!$E$23/1000,0)</f>
        <v>0</v>
      </c>
      <c r="Y34" s="54">
        <f>IF('入力(水力)'!$E$13=I$2,I20*'入力(水力)'!$E$23/1000,0)</f>
        <v>0</v>
      </c>
      <c r="Z34" s="55">
        <f>IF('入力(水力)'!$E$13=J$2,J20*'入力(水力)'!$E$23/1000,0)</f>
        <v>0</v>
      </c>
      <c r="AA34" s="56">
        <f>SUM(R34:Z34)</f>
        <v>0</v>
      </c>
      <c r="AB34" s="57">
        <f>MIN($AA$34:$AA$45)</f>
        <v>0</v>
      </c>
      <c r="AD34" s="64">
        <f>AA34*1000</f>
        <v>0</v>
      </c>
    </row>
    <row r="35" spans="1:30" x14ac:dyDescent="0.3">
      <c r="A35" s="10" t="s">
        <v>12</v>
      </c>
      <c r="B35" s="72">
        <f>IF('入力(水力)'!$E$13=B$2,B21*'入力(水力)'!$E$15/1000,0)</f>
        <v>0</v>
      </c>
      <c r="C35" s="72">
        <f>IF('入力(水力)'!$E$13=C$2,C21*'入力(水力)'!$E$15/1000,0)</f>
        <v>0</v>
      </c>
      <c r="D35" s="72">
        <f>IF('入力(水力)'!$E$13=D$2,D21*'入力(水力)'!$E$15/1000,0)</f>
        <v>0</v>
      </c>
      <c r="E35" s="72">
        <f>IF('入力(水力)'!$E$13=E$2,E21*'入力(水力)'!$E$15/1000,0)</f>
        <v>0</v>
      </c>
      <c r="F35" s="72">
        <f>IF('入力(水力)'!$E$13=F$2,F21*'入力(水力)'!$E$15/1000,0)</f>
        <v>0</v>
      </c>
      <c r="G35" s="72">
        <f>IF('入力(水力)'!$E$13=G$2,G21*'入力(水力)'!$E$15/1000,0)</f>
        <v>0</v>
      </c>
      <c r="H35" s="72">
        <f>IF('入力(水力)'!$E$13=H$2,H21*'入力(水力)'!$E$15/1000,0)</f>
        <v>0</v>
      </c>
      <c r="I35" s="72">
        <f>IF('入力(水力)'!$E$13=I$2,I21*'入力(水力)'!$E$15/1000,0)</f>
        <v>0</v>
      </c>
      <c r="J35" s="73">
        <f>IF('入力(水力)'!$E$13=J$2,J21*'入力(水力)'!$E$15/1000,0)</f>
        <v>0</v>
      </c>
      <c r="K35" s="74">
        <f t="shared" ref="K35:K45" si="0">SUM(B35:J35)</f>
        <v>0</v>
      </c>
      <c r="L35" s="75">
        <f t="shared" ref="L35:L45" si="1">MIN($K$34:$K$45)</f>
        <v>0</v>
      </c>
      <c r="N35" s="64">
        <f>K35*1000</f>
        <v>0</v>
      </c>
      <c r="Q35" s="10" t="s">
        <v>12</v>
      </c>
      <c r="R35" s="54">
        <f>IF('入力(水力)'!$E$13=B$2,B21*'入力(水力)'!$F$23/1000,0)</f>
        <v>0</v>
      </c>
      <c r="S35" s="54">
        <f>IF('入力(水力)'!$E$13=C$2,C21*'入力(水力)'!$F$23/1000,0)</f>
        <v>0</v>
      </c>
      <c r="T35" s="54">
        <f>IF('入力(水力)'!$E$13=D$2,D21*'入力(水力)'!$F$23/1000,0)</f>
        <v>0</v>
      </c>
      <c r="U35" s="54">
        <f>IF('入力(水力)'!$E$13=E$2,E21*'入力(水力)'!$F$23/1000,0)</f>
        <v>0</v>
      </c>
      <c r="V35" s="54">
        <f>IF('入力(水力)'!$E$13=F$2,F21*'入力(水力)'!$F$23/1000,0)</f>
        <v>0</v>
      </c>
      <c r="W35" s="54">
        <f>IF('入力(水力)'!$E$13=G$2,G21*'入力(水力)'!$F$23/1000,0)</f>
        <v>0</v>
      </c>
      <c r="X35" s="54">
        <f>IF('入力(水力)'!$E$13=H$2,H21*'入力(水力)'!$F$23/1000,0)</f>
        <v>0</v>
      </c>
      <c r="Y35" s="54">
        <f>IF('入力(水力)'!$E$13=I$2,I21*'入力(水力)'!$F$23/1000,0)</f>
        <v>0</v>
      </c>
      <c r="Z35" s="55">
        <f>IF('入力(水力)'!$E$13=J$2,J21*'入力(水力)'!$F$23/1000,0)</f>
        <v>0</v>
      </c>
      <c r="AA35" s="56">
        <f t="shared" ref="AA35:AA44" si="2">SUM(R35:Z35)</f>
        <v>0</v>
      </c>
      <c r="AB35" s="57">
        <f t="shared" ref="AB35:AB45" si="3">MIN($AA$34:$AA$45)</f>
        <v>0</v>
      </c>
      <c r="AD35" s="64">
        <f t="shared" ref="AD35:AD44" si="4">AA35*1000</f>
        <v>0</v>
      </c>
    </row>
    <row r="36" spans="1:30" x14ac:dyDescent="0.3">
      <c r="A36" s="10" t="s">
        <v>13</v>
      </c>
      <c r="B36" s="72">
        <f>IF('入力(水力)'!$E$13=B$2,B22*'入力(水力)'!$E$15/1000,0)</f>
        <v>0</v>
      </c>
      <c r="C36" s="72">
        <f>IF('入力(水力)'!$E$13=C$2,C22*'入力(水力)'!$E$15/1000,0)</f>
        <v>0</v>
      </c>
      <c r="D36" s="72">
        <f>IF('入力(水力)'!$E$13=D$2,D22*'入力(水力)'!$E$15/1000,0)</f>
        <v>0</v>
      </c>
      <c r="E36" s="72">
        <f>IF('入力(水力)'!$E$13=E$2,E22*'入力(水力)'!$E$15/1000,0)</f>
        <v>0</v>
      </c>
      <c r="F36" s="72">
        <f>IF('入力(水力)'!$E$13=F$2,F22*'入力(水力)'!$E$15/1000,0)</f>
        <v>0</v>
      </c>
      <c r="G36" s="72">
        <f>IF('入力(水力)'!$E$13=G$2,G22*'入力(水力)'!$E$15/1000,0)</f>
        <v>0</v>
      </c>
      <c r="H36" s="72">
        <f>IF('入力(水力)'!$E$13=H$2,H22*'入力(水力)'!$E$15/1000,0)</f>
        <v>0</v>
      </c>
      <c r="I36" s="72">
        <f>IF('入力(水力)'!$E$13=I$2,I22*'入力(水力)'!$E$15/1000,0)</f>
        <v>0</v>
      </c>
      <c r="J36" s="73">
        <f>IF('入力(水力)'!$E$13=J$2,J22*'入力(水力)'!$E$15/1000,0)</f>
        <v>0</v>
      </c>
      <c r="K36" s="74">
        <f t="shared" si="0"/>
        <v>0</v>
      </c>
      <c r="L36" s="75">
        <f t="shared" si="1"/>
        <v>0</v>
      </c>
      <c r="N36" s="64">
        <f t="shared" ref="N36:N45" si="5">K36*1000</f>
        <v>0</v>
      </c>
      <c r="Q36" s="10" t="s">
        <v>13</v>
      </c>
      <c r="R36" s="54">
        <f>IF('入力(水力)'!$E$13=B$2,B22*'入力(水力)'!$G$23/1000,0)</f>
        <v>0</v>
      </c>
      <c r="S36" s="54">
        <f>IF('入力(水力)'!$E$13=C$2,C22*'入力(水力)'!$G$23/1000,0)</f>
        <v>0</v>
      </c>
      <c r="T36" s="54">
        <f>IF('入力(水力)'!$E$13=D$2,D22*'入力(水力)'!$G$23/1000,0)</f>
        <v>0</v>
      </c>
      <c r="U36" s="54">
        <f>IF('入力(水力)'!$E$13=E$2,E22*'入力(水力)'!$G$23/1000,0)</f>
        <v>0</v>
      </c>
      <c r="V36" s="54">
        <f>IF('入力(水力)'!$E$13=F$2,F22*'入力(水力)'!$G$23/1000,0)</f>
        <v>0</v>
      </c>
      <c r="W36" s="54">
        <f>IF('入力(水力)'!$E$13=G$2,G22*'入力(水力)'!$G$23/1000,0)</f>
        <v>0</v>
      </c>
      <c r="X36" s="54">
        <f>IF('入力(水力)'!$E$13=H$2,H22*'入力(水力)'!$G$23/1000,0)</f>
        <v>0</v>
      </c>
      <c r="Y36" s="54">
        <f>IF('入力(水力)'!$E$13=I$2,I22*'入力(水力)'!$G$23/1000,0)</f>
        <v>0</v>
      </c>
      <c r="Z36" s="55">
        <f>IF('入力(水力)'!$E$13=J$2,J22*'入力(水力)'!$G$23/1000,0)</f>
        <v>0</v>
      </c>
      <c r="AA36" s="56">
        <f>SUM(R36:Z36)</f>
        <v>0</v>
      </c>
      <c r="AB36" s="57">
        <f t="shared" si="3"/>
        <v>0</v>
      </c>
      <c r="AD36" s="64">
        <f t="shared" si="4"/>
        <v>0</v>
      </c>
    </row>
    <row r="37" spans="1:30" x14ac:dyDescent="0.3">
      <c r="A37" s="10" t="s">
        <v>14</v>
      </c>
      <c r="B37" s="72">
        <f>IF('入力(水力)'!$E$13=B$2,B23*'入力(水力)'!$E$15/1000,0)</f>
        <v>0</v>
      </c>
      <c r="C37" s="72">
        <f>IF('入力(水力)'!$E$13=C$2,C23*'入力(水力)'!$E$15/1000,0)</f>
        <v>0</v>
      </c>
      <c r="D37" s="72">
        <f>IF('入力(水力)'!$E$13=D$2,D23*'入力(水力)'!$E$15/1000,0)</f>
        <v>0</v>
      </c>
      <c r="E37" s="72">
        <f>IF('入力(水力)'!$E$13=E$2,E23*'入力(水力)'!$E$15/1000,0)</f>
        <v>0</v>
      </c>
      <c r="F37" s="72">
        <f>IF('入力(水力)'!$E$13=F$2,F23*'入力(水力)'!$E$15/1000,0)</f>
        <v>0</v>
      </c>
      <c r="G37" s="72">
        <f>IF('入力(水力)'!$E$13=G$2,G23*'入力(水力)'!$E$15/1000,0)</f>
        <v>0</v>
      </c>
      <c r="H37" s="72">
        <f>IF('入力(水力)'!$E$13=H$2,H23*'入力(水力)'!$E$15/1000,0)</f>
        <v>0</v>
      </c>
      <c r="I37" s="72">
        <f>IF('入力(水力)'!$E$13=I$2,I23*'入力(水力)'!$E$15/1000,0)</f>
        <v>0</v>
      </c>
      <c r="J37" s="73">
        <f>IF('入力(水力)'!$E$13=J$2,J23*'入力(水力)'!$E$15/1000,0)</f>
        <v>0</v>
      </c>
      <c r="K37" s="74">
        <f t="shared" si="0"/>
        <v>0</v>
      </c>
      <c r="L37" s="75">
        <f t="shared" si="1"/>
        <v>0</v>
      </c>
      <c r="N37" s="64">
        <f t="shared" si="5"/>
        <v>0</v>
      </c>
      <c r="Q37" s="10" t="s">
        <v>14</v>
      </c>
      <c r="R37" s="54">
        <f>IF('入力(水力)'!$E$13=B$2,B23*'入力(水力)'!$H$23/1000,0)</f>
        <v>0</v>
      </c>
      <c r="S37" s="54">
        <f>IF('入力(水力)'!$E$13=C$2,C23*'入力(水力)'!$H$23/1000,0)</f>
        <v>0</v>
      </c>
      <c r="T37" s="54">
        <f>IF('入力(水力)'!$E$13=D$2,D23*'入力(水力)'!$H$23/1000,0)</f>
        <v>0</v>
      </c>
      <c r="U37" s="54">
        <f>IF('入力(水力)'!$E$13=E$2,E23*'入力(水力)'!$H$23/1000,0)</f>
        <v>0</v>
      </c>
      <c r="V37" s="54">
        <f>IF('入力(水力)'!$E$13=F$2,F23*'入力(水力)'!$H$23/1000,0)</f>
        <v>0</v>
      </c>
      <c r="W37" s="54">
        <f>IF('入力(水力)'!$E$13=G$2,G23*'入力(水力)'!$H$23/1000,0)</f>
        <v>0</v>
      </c>
      <c r="X37" s="54">
        <f>IF('入力(水力)'!$E$13=H$2,H23*'入力(水力)'!$H$23/1000,0)</f>
        <v>0</v>
      </c>
      <c r="Y37" s="54">
        <f>IF('入力(水力)'!$E$13=I$2,I23*'入力(水力)'!$H$23/1000,0)</f>
        <v>0</v>
      </c>
      <c r="Z37" s="55">
        <f>IF('入力(水力)'!$E$13=J$2,J23*'入力(水力)'!$H$23/1000,0)</f>
        <v>0</v>
      </c>
      <c r="AA37" s="56">
        <f t="shared" si="2"/>
        <v>0</v>
      </c>
      <c r="AB37" s="57">
        <f t="shared" si="3"/>
        <v>0</v>
      </c>
      <c r="AD37" s="64">
        <f t="shared" si="4"/>
        <v>0</v>
      </c>
    </row>
    <row r="38" spans="1:30" x14ac:dyDescent="0.3">
      <c r="A38" s="10" t="s">
        <v>15</v>
      </c>
      <c r="B38" s="72">
        <f>IF('入力(水力)'!$E$13=B$2,B24*'入力(水力)'!$E$15/1000,0)</f>
        <v>0</v>
      </c>
      <c r="C38" s="72">
        <f>IF('入力(水力)'!$E$13=C$2,C24*'入力(水力)'!$E$15/1000,0)</f>
        <v>0</v>
      </c>
      <c r="D38" s="72">
        <f>IF('入力(水力)'!$E$13=D$2,D24*'入力(水力)'!$E$15/1000,0)</f>
        <v>0</v>
      </c>
      <c r="E38" s="72">
        <f>IF('入力(水力)'!$E$13=E$2,E24*'入力(水力)'!$E$15/1000,0)</f>
        <v>0</v>
      </c>
      <c r="F38" s="72">
        <f>IF('入力(水力)'!$E$13=F$2,F24*'入力(水力)'!$E$15/1000,0)</f>
        <v>0</v>
      </c>
      <c r="G38" s="72">
        <f>IF('入力(水力)'!$E$13=G$2,G24*'入力(水力)'!$E$15/1000,0)</f>
        <v>0</v>
      </c>
      <c r="H38" s="72">
        <f>IF('入力(水力)'!$E$13=H$2,H24*'入力(水力)'!$E$15/1000,0)</f>
        <v>0</v>
      </c>
      <c r="I38" s="72">
        <f>IF('入力(水力)'!$E$13=I$2,I24*'入力(水力)'!$E$15/1000,0)</f>
        <v>0</v>
      </c>
      <c r="J38" s="73">
        <f>IF('入力(水力)'!$E$13=J$2,J24*'入力(水力)'!$E$15/1000,0)</f>
        <v>0</v>
      </c>
      <c r="K38" s="74">
        <f t="shared" si="0"/>
        <v>0</v>
      </c>
      <c r="L38" s="75">
        <f t="shared" si="1"/>
        <v>0</v>
      </c>
      <c r="N38" s="64">
        <f t="shared" si="5"/>
        <v>0</v>
      </c>
      <c r="Q38" s="10" t="s">
        <v>15</v>
      </c>
      <c r="R38" s="54">
        <f>IF('入力(水力)'!$E$13=B$2,B24*'入力(水力)'!$I$23/1000,0)</f>
        <v>0</v>
      </c>
      <c r="S38" s="54">
        <f>IF('入力(水力)'!$E$13=C$2,C24*'入力(水力)'!$I$23/1000,0)</f>
        <v>0</v>
      </c>
      <c r="T38" s="54">
        <f>IF('入力(水力)'!$E$13=D$2,D24*'入力(水力)'!$I$23/1000,0)</f>
        <v>0</v>
      </c>
      <c r="U38" s="54">
        <f>IF('入力(水力)'!$E$13=E$2,E24*'入力(水力)'!$I$23/1000,0)</f>
        <v>0</v>
      </c>
      <c r="V38" s="54">
        <f>IF('入力(水力)'!$E$13=F$2,F24*'入力(水力)'!$I$23/1000,0)</f>
        <v>0</v>
      </c>
      <c r="W38" s="54">
        <f>IF('入力(水力)'!$E$13=G$2,G24*'入力(水力)'!$I$23/1000,0)</f>
        <v>0</v>
      </c>
      <c r="X38" s="54">
        <f>IF('入力(水力)'!$E$13=H$2,H24*'入力(水力)'!$I$23/1000,0)</f>
        <v>0</v>
      </c>
      <c r="Y38" s="54">
        <f>IF('入力(水力)'!$E$13=I$2,I24*'入力(水力)'!$I$23/1000,0)</f>
        <v>0</v>
      </c>
      <c r="Z38" s="55">
        <f>IF('入力(水力)'!$E$13=J$2,J24*'入力(水力)'!$I$23/1000,0)</f>
        <v>0</v>
      </c>
      <c r="AA38" s="56">
        <f t="shared" si="2"/>
        <v>0</v>
      </c>
      <c r="AB38" s="57">
        <f t="shared" si="3"/>
        <v>0</v>
      </c>
      <c r="AD38" s="64">
        <f t="shared" si="4"/>
        <v>0</v>
      </c>
    </row>
    <row r="39" spans="1:30" x14ac:dyDescent="0.3">
      <c r="A39" s="10" t="s">
        <v>16</v>
      </c>
      <c r="B39" s="72">
        <f>IF('入力(水力)'!$E$13=B$2,B25*'入力(水力)'!$E$15/1000,0)</f>
        <v>0</v>
      </c>
      <c r="C39" s="72">
        <f>IF('入力(水力)'!$E$13=C$2,C25*'入力(水力)'!$E$15/1000,0)</f>
        <v>0</v>
      </c>
      <c r="D39" s="72">
        <f>IF('入力(水力)'!$E$13=D$2,D25*'入力(水力)'!$E$15/1000,0)</f>
        <v>0</v>
      </c>
      <c r="E39" s="72">
        <f>IF('入力(水力)'!$E$13=E$2,E25*'入力(水力)'!$E$15/1000,0)</f>
        <v>0</v>
      </c>
      <c r="F39" s="72">
        <f>IF('入力(水力)'!$E$13=F$2,F25*'入力(水力)'!$E$15/1000,0)</f>
        <v>0</v>
      </c>
      <c r="G39" s="72">
        <f>IF('入力(水力)'!$E$13=G$2,G25*'入力(水力)'!$E$15/1000,0)</f>
        <v>0</v>
      </c>
      <c r="H39" s="72">
        <f>IF('入力(水力)'!$E$13=H$2,H25*'入力(水力)'!$E$15/1000,0)</f>
        <v>0</v>
      </c>
      <c r="I39" s="72">
        <f>IF('入力(水力)'!$E$13=I$2,I25*'入力(水力)'!$E$15/1000,0)</f>
        <v>0</v>
      </c>
      <c r="J39" s="73">
        <f>IF('入力(水力)'!$E$13=J$2,J25*'入力(水力)'!$E$15/1000,0)</f>
        <v>0</v>
      </c>
      <c r="K39" s="74">
        <f t="shared" si="0"/>
        <v>0</v>
      </c>
      <c r="L39" s="75">
        <f t="shared" si="1"/>
        <v>0</v>
      </c>
      <c r="N39" s="64">
        <f t="shared" si="5"/>
        <v>0</v>
      </c>
      <c r="Q39" s="10" t="s">
        <v>16</v>
      </c>
      <c r="R39" s="54">
        <f>IF('入力(水力)'!$E$13=B$2,B25*'入力(水力)'!$J$23/1000,0)</f>
        <v>0</v>
      </c>
      <c r="S39" s="54">
        <f>IF('入力(水力)'!$E$13=C$2,C25*'入力(水力)'!$J$23/1000,0)</f>
        <v>0</v>
      </c>
      <c r="T39" s="54">
        <f>IF('入力(水力)'!$E$13=D$2,D25*'入力(水力)'!$J$23/1000,0)</f>
        <v>0</v>
      </c>
      <c r="U39" s="54">
        <f>IF('入力(水力)'!$E$13=E$2,E25*'入力(水力)'!$J$23/1000,0)</f>
        <v>0</v>
      </c>
      <c r="V39" s="54">
        <f>IF('入力(水力)'!$E$13=F$2,F25*'入力(水力)'!$J$23/1000,0)</f>
        <v>0</v>
      </c>
      <c r="W39" s="54">
        <f>IF('入力(水力)'!$E$13=G$2,G25*'入力(水力)'!$J$23/1000,0)</f>
        <v>0</v>
      </c>
      <c r="X39" s="54">
        <f>IF('入力(水力)'!$E$13=H$2,H25*'入力(水力)'!$J$23/1000,0)</f>
        <v>0</v>
      </c>
      <c r="Y39" s="54">
        <f>IF('入力(水力)'!$E$13=I$2,I25*'入力(水力)'!$J$23/1000,0)</f>
        <v>0</v>
      </c>
      <c r="Z39" s="55">
        <f>IF('入力(水力)'!$E$13=J$2,J25*'入力(水力)'!$J$23/1000,0)</f>
        <v>0</v>
      </c>
      <c r="AA39" s="56">
        <f t="shared" si="2"/>
        <v>0</v>
      </c>
      <c r="AB39" s="57">
        <f>MIN($AA$34:$AA$45)</f>
        <v>0</v>
      </c>
      <c r="AD39" s="64">
        <f t="shared" si="4"/>
        <v>0</v>
      </c>
    </row>
    <row r="40" spans="1:30" x14ac:dyDescent="0.3">
      <c r="A40" s="10" t="s">
        <v>17</v>
      </c>
      <c r="B40" s="72">
        <f>IF('入力(水力)'!$E$13=B$2,B26*'入力(水力)'!$E$15/1000,0)</f>
        <v>0</v>
      </c>
      <c r="C40" s="72">
        <f>IF('入力(水力)'!$E$13=C$2,C26*'入力(水力)'!$E$15/1000,0)</f>
        <v>0</v>
      </c>
      <c r="D40" s="72">
        <f>IF('入力(水力)'!$E$13=D$2,D26*'入力(水力)'!$E$15/1000,0)</f>
        <v>0</v>
      </c>
      <c r="E40" s="72">
        <f>IF('入力(水力)'!$E$13=E$2,E26*'入力(水力)'!$E$15/1000,0)</f>
        <v>0</v>
      </c>
      <c r="F40" s="72">
        <f>IF('入力(水力)'!$E$13=F$2,F26*'入力(水力)'!$E$15/1000,0)</f>
        <v>0</v>
      </c>
      <c r="G40" s="72">
        <f>IF('入力(水力)'!$E$13=G$2,G26*'入力(水力)'!$E$15/1000,0)</f>
        <v>0</v>
      </c>
      <c r="H40" s="72">
        <f>IF('入力(水力)'!$E$13=H$2,H26*'入力(水力)'!$E$15/1000,0)</f>
        <v>0</v>
      </c>
      <c r="I40" s="72">
        <f>IF('入力(水力)'!$E$13=I$2,I26*'入力(水力)'!$E$15/1000,0)</f>
        <v>0</v>
      </c>
      <c r="J40" s="73">
        <f>IF('入力(水力)'!$E$13=J$2,J26*'入力(水力)'!$E$15/1000,0)</f>
        <v>0</v>
      </c>
      <c r="K40" s="74">
        <f t="shared" si="0"/>
        <v>0</v>
      </c>
      <c r="L40" s="75">
        <f t="shared" si="1"/>
        <v>0</v>
      </c>
      <c r="N40" s="64">
        <f t="shared" si="5"/>
        <v>0</v>
      </c>
      <c r="Q40" s="10" t="s">
        <v>17</v>
      </c>
      <c r="R40" s="54">
        <f>IF('入力(水力)'!$E$13=B$2,B26*'入力(水力)'!$K$23/1000,0)</f>
        <v>0</v>
      </c>
      <c r="S40" s="54">
        <f>IF('入力(水力)'!$E$13=C$2,C26*'入力(水力)'!$K$23/1000,0)</f>
        <v>0</v>
      </c>
      <c r="T40" s="54">
        <f>IF('入力(水力)'!$E$13=D$2,D26*'入力(水力)'!$K$23/1000,0)</f>
        <v>0</v>
      </c>
      <c r="U40" s="54">
        <f>IF('入力(水力)'!$E$13=E$2,E26*'入力(水力)'!$K$23/1000,0)</f>
        <v>0</v>
      </c>
      <c r="V40" s="54">
        <f>IF('入力(水力)'!$E$13=F$2,F26*'入力(水力)'!$K$23/1000,0)</f>
        <v>0</v>
      </c>
      <c r="W40" s="54">
        <f>IF('入力(水力)'!$E$13=G$2,G26*'入力(水力)'!$K$23/1000,0)</f>
        <v>0</v>
      </c>
      <c r="X40" s="54">
        <f>IF('入力(水力)'!$E$13=H$2,H26*'入力(水力)'!$K$23/1000,0)</f>
        <v>0</v>
      </c>
      <c r="Y40" s="54">
        <f>IF('入力(水力)'!$E$13=I$2,I26*'入力(水力)'!$K$23/1000,0)</f>
        <v>0</v>
      </c>
      <c r="Z40" s="55">
        <f>IF('入力(水力)'!$E$13=J$2,J26*'入力(水力)'!$K$23/1000,0)</f>
        <v>0</v>
      </c>
      <c r="AA40" s="56">
        <f t="shared" si="2"/>
        <v>0</v>
      </c>
      <c r="AB40" s="57">
        <f t="shared" si="3"/>
        <v>0</v>
      </c>
      <c r="AD40" s="64">
        <f t="shared" si="4"/>
        <v>0</v>
      </c>
    </row>
    <row r="41" spans="1:30" x14ac:dyDescent="0.3">
      <c r="A41" s="10" t="s">
        <v>18</v>
      </c>
      <c r="B41" s="72">
        <f>IF('入力(水力)'!$E$13=B$2,B27*'入力(水力)'!$E$15/1000,0)</f>
        <v>0</v>
      </c>
      <c r="C41" s="72">
        <f>IF('入力(水力)'!$E$13=C$2,C27*'入力(水力)'!$E$15/1000,0)</f>
        <v>0</v>
      </c>
      <c r="D41" s="72">
        <f>IF('入力(水力)'!$E$13=D$2,D27*'入力(水力)'!$E$15/1000,0)</f>
        <v>0</v>
      </c>
      <c r="E41" s="72">
        <f>IF('入力(水力)'!$E$13=E$2,E27*'入力(水力)'!$E$15/1000,0)</f>
        <v>0</v>
      </c>
      <c r="F41" s="72">
        <f>IF('入力(水力)'!$E$13=F$2,F27*'入力(水力)'!$E$15/1000,0)</f>
        <v>0</v>
      </c>
      <c r="G41" s="72">
        <f>IF('入力(水力)'!$E$13=G$2,G27*'入力(水力)'!$E$15/1000,0)</f>
        <v>0</v>
      </c>
      <c r="H41" s="72">
        <f>IF('入力(水力)'!$E$13=H$2,H27*'入力(水力)'!$E$15/1000,0)</f>
        <v>0</v>
      </c>
      <c r="I41" s="72">
        <f>IF('入力(水力)'!$E$13=I$2,I27*'入力(水力)'!$E$15/1000,0)</f>
        <v>0</v>
      </c>
      <c r="J41" s="73">
        <f>IF('入力(水力)'!$E$13=J$2,J27*'入力(水力)'!$E$15/1000,0)</f>
        <v>0</v>
      </c>
      <c r="K41" s="74">
        <f t="shared" si="0"/>
        <v>0</v>
      </c>
      <c r="L41" s="75">
        <f t="shared" si="1"/>
        <v>0</v>
      </c>
      <c r="N41" s="64">
        <f t="shared" si="5"/>
        <v>0</v>
      </c>
      <c r="Q41" s="10" t="s">
        <v>18</v>
      </c>
      <c r="R41" s="54">
        <f>IF('入力(水力)'!$E$13=B$2,B27*'入力(水力)'!$L$23/1000,0)</f>
        <v>0</v>
      </c>
      <c r="S41" s="54">
        <f>IF('入力(水力)'!$E$13=C$2,C27*'入力(水力)'!$L$23/1000,0)</f>
        <v>0</v>
      </c>
      <c r="T41" s="54">
        <f>IF('入力(水力)'!$E$13=D$2,D27*'入力(水力)'!$L$23/1000,0)</f>
        <v>0</v>
      </c>
      <c r="U41" s="54">
        <f>IF('入力(水力)'!$E$13=E$2,E27*'入力(水力)'!$L$23/1000,0)</f>
        <v>0</v>
      </c>
      <c r="V41" s="54">
        <f>IF('入力(水力)'!$E$13=F$2,F27*'入力(水力)'!$L$23/1000,0)</f>
        <v>0</v>
      </c>
      <c r="W41" s="54">
        <f>IF('入力(水力)'!$E$13=G$2,G27*'入力(水力)'!$L$23/1000,0)</f>
        <v>0</v>
      </c>
      <c r="X41" s="54">
        <f>IF('入力(水力)'!$E$13=H$2,H27*'入力(水力)'!$L$23/1000,0)</f>
        <v>0</v>
      </c>
      <c r="Y41" s="54">
        <f>IF('入力(水力)'!$E$13=I$2,I27*'入力(水力)'!$L$23/1000,0)</f>
        <v>0</v>
      </c>
      <c r="Z41" s="55">
        <f>IF('入力(水力)'!$E$13=J$2,J27*'入力(水力)'!$L$23/1000,0)</f>
        <v>0</v>
      </c>
      <c r="AA41" s="56">
        <f t="shared" si="2"/>
        <v>0</v>
      </c>
      <c r="AB41" s="57">
        <f t="shared" si="3"/>
        <v>0</v>
      </c>
      <c r="AD41" s="64">
        <f t="shared" si="4"/>
        <v>0</v>
      </c>
    </row>
    <row r="42" spans="1:30" x14ac:dyDescent="0.3">
      <c r="A42" s="10" t="s">
        <v>19</v>
      </c>
      <c r="B42" s="72">
        <f>IF('入力(水力)'!$E$13=B$2,B28*'入力(水力)'!$E$15/1000,0)</f>
        <v>0</v>
      </c>
      <c r="C42" s="72">
        <f>IF('入力(水力)'!$E$13=C$2,C28*'入力(水力)'!$E$15/1000,0)</f>
        <v>0</v>
      </c>
      <c r="D42" s="72">
        <f>IF('入力(水力)'!$E$13=D$2,D28*'入力(水力)'!$E$15/1000,0)</f>
        <v>0</v>
      </c>
      <c r="E42" s="72">
        <f>IF('入力(水力)'!$E$13=E$2,E28*'入力(水力)'!$E$15/1000,0)</f>
        <v>0</v>
      </c>
      <c r="F42" s="72">
        <f>IF('入力(水力)'!$E$13=F$2,F28*'入力(水力)'!$E$15/1000,0)</f>
        <v>0</v>
      </c>
      <c r="G42" s="72">
        <f>IF('入力(水力)'!$E$13=G$2,G28*'入力(水力)'!$E$15/1000,0)</f>
        <v>0</v>
      </c>
      <c r="H42" s="72">
        <f>IF('入力(水力)'!$E$13=H$2,H28*'入力(水力)'!$E$15/1000,0)</f>
        <v>0</v>
      </c>
      <c r="I42" s="72">
        <f>IF('入力(水力)'!$E$13=I$2,I28*'入力(水力)'!$E$15/1000,0)</f>
        <v>0</v>
      </c>
      <c r="J42" s="73">
        <f>IF('入力(水力)'!$E$13=J$2,J28*'入力(水力)'!$E$15/1000,0)</f>
        <v>0</v>
      </c>
      <c r="K42" s="74">
        <f t="shared" si="0"/>
        <v>0</v>
      </c>
      <c r="L42" s="75">
        <f t="shared" si="1"/>
        <v>0</v>
      </c>
      <c r="N42" s="64">
        <f t="shared" si="5"/>
        <v>0</v>
      </c>
      <c r="Q42" s="10" t="s">
        <v>19</v>
      </c>
      <c r="R42" s="54">
        <f>IF('入力(水力)'!$E$13=B$2,B28*'入力(水力)'!$M$23/1000,0)</f>
        <v>0</v>
      </c>
      <c r="S42" s="54">
        <f>IF('入力(水力)'!$E$13=C$2,C28*'入力(水力)'!$M$23/1000,0)</f>
        <v>0</v>
      </c>
      <c r="T42" s="54">
        <f>IF('入力(水力)'!$E$13=D$2,D28*'入力(水力)'!$M$23/1000,0)</f>
        <v>0</v>
      </c>
      <c r="U42" s="54">
        <f>IF('入力(水力)'!$E$13=E$2,E28*'入力(水力)'!$M$23/1000,0)</f>
        <v>0</v>
      </c>
      <c r="V42" s="54">
        <f>IF('入力(水力)'!$E$13=F$2,F28*'入力(水力)'!$M$23/1000,0)</f>
        <v>0</v>
      </c>
      <c r="W42" s="54">
        <f>IF('入力(水力)'!$E$13=G$2,G28*'入力(水力)'!$M$23/1000,0)</f>
        <v>0</v>
      </c>
      <c r="X42" s="54">
        <f>IF('入力(水力)'!$E$13=H$2,H28*'入力(水力)'!$M$23/1000,0)</f>
        <v>0</v>
      </c>
      <c r="Y42" s="54">
        <f>IF('入力(水力)'!$E$13=I$2,I28*'入力(水力)'!$M$23/1000,0)</f>
        <v>0</v>
      </c>
      <c r="Z42" s="55">
        <f>IF('入力(水力)'!$E$13=J$2,J28*'入力(水力)'!$M$23/1000,0)</f>
        <v>0</v>
      </c>
      <c r="AA42" s="56">
        <f t="shared" si="2"/>
        <v>0</v>
      </c>
      <c r="AB42" s="57">
        <f t="shared" si="3"/>
        <v>0</v>
      </c>
      <c r="AD42" s="64">
        <f>AA42*1000</f>
        <v>0</v>
      </c>
    </row>
    <row r="43" spans="1:30" x14ac:dyDescent="0.3">
      <c r="A43" s="10" t="s">
        <v>20</v>
      </c>
      <c r="B43" s="72">
        <f>IF('入力(水力)'!$E$13=B$2,B29*'入力(水力)'!$E$15/1000,0)</f>
        <v>0</v>
      </c>
      <c r="C43" s="72">
        <f>IF('入力(水力)'!$E$13=C$2,C29*'入力(水力)'!$E$15/1000,0)</f>
        <v>0</v>
      </c>
      <c r="D43" s="72">
        <f>IF('入力(水力)'!$E$13=D$2,D29*'入力(水力)'!$E$15/1000,0)</f>
        <v>0</v>
      </c>
      <c r="E43" s="72">
        <f>IF('入力(水力)'!$E$13=E$2,E29*'入力(水力)'!$E$15/1000,0)</f>
        <v>0</v>
      </c>
      <c r="F43" s="72">
        <f>IF('入力(水力)'!$E$13=F$2,F29*'入力(水力)'!$E$15/1000,0)</f>
        <v>0</v>
      </c>
      <c r="G43" s="72">
        <f>IF('入力(水力)'!$E$13=G$2,G29*'入力(水力)'!$E$15/1000,0)</f>
        <v>0</v>
      </c>
      <c r="H43" s="72">
        <f>IF('入力(水力)'!$E$13=H$2,H29*'入力(水力)'!$E$15/1000,0)</f>
        <v>0</v>
      </c>
      <c r="I43" s="72">
        <f>IF('入力(水力)'!$E$13=I$2,I29*'入力(水力)'!$E$15/1000,0)</f>
        <v>0</v>
      </c>
      <c r="J43" s="73">
        <f>IF('入力(水力)'!$E$13=J$2,J29*'入力(水力)'!$E$15/1000,0)</f>
        <v>0</v>
      </c>
      <c r="K43" s="74">
        <f t="shared" si="0"/>
        <v>0</v>
      </c>
      <c r="L43" s="75">
        <f t="shared" si="1"/>
        <v>0</v>
      </c>
      <c r="N43" s="64">
        <f t="shared" si="5"/>
        <v>0</v>
      </c>
      <c r="Q43" s="10" t="s">
        <v>20</v>
      </c>
      <c r="R43" s="54">
        <f>IF('入力(水力)'!$E$13=B$2,B29*'入力(水力)'!$N$23/1000,0)</f>
        <v>0</v>
      </c>
      <c r="S43" s="54">
        <f>IF('入力(水力)'!$E$13=C$2,C29*'入力(水力)'!$N$23/1000,0)</f>
        <v>0</v>
      </c>
      <c r="T43" s="54">
        <f>IF('入力(水力)'!$E$13=D$2,D29*'入力(水力)'!$N$23/1000,0)</f>
        <v>0</v>
      </c>
      <c r="U43" s="54">
        <f>IF('入力(水力)'!$E$13=E$2,E29*'入力(水力)'!$N$23/1000,0)</f>
        <v>0</v>
      </c>
      <c r="V43" s="54">
        <f>IF('入力(水力)'!$E$13=F$2,F29*'入力(水力)'!$N$23/1000,0)</f>
        <v>0</v>
      </c>
      <c r="W43" s="54">
        <f>IF('入力(水力)'!$E$13=G$2,G29*'入力(水力)'!$N$23/1000,0)</f>
        <v>0</v>
      </c>
      <c r="X43" s="54">
        <f>IF('入力(水力)'!$E$13=H$2,H29*'入力(水力)'!$N$23/1000,0)</f>
        <v>0</v>
      </c>
      <c r="Y43" s="54">
        <f>IF('入力(水力)'!$E$13=I$2,I29*'入力(水力)'!$N$23/1000,0)</f>
        <v>0</v>
      </c>
      <c r="Z43" s="55">
        <f>IF('入力(水力)'!$E$13=J$2,J29*'入力(水力)'!$N$23/1000,0)</f>
        <v>0</v>
      </c>
      <c r="AA43" s="56">
        <f t="shared" si="2"/>
        <v>0</v>
      </c>
      <c r="AB43" s="57">
        <f t="shared" si="3"/>
        <v>0</v>
      </c>
      <c r="AD43" s="64">
        <f>AA43*1000</f>
        <v>0</v>
      </c>
    </row>
    <row r="44" spans="1:30" x14ac:dyDescent="0.3">
      <c r="A44" s="10" t="s">
        <v>21</v>
      </c>
      <c r="B44" s="72">
        <f>IF('入力(水力)'!$E$13=B$2,B30*'入力(水力)'!$E$15/1000,0)</f>
        <v>0</v>
      </c>
      <c r="C44" s="72">
        <f>IF('入力(水力)'!$E$13=C$2,C30*'入力(水力)'!$E$15/1000,0)</f>
        <v>0</v>
      </c>
      <c r="D44" s="72">
        <f>IF('入力(水力)'!$E$13=D$2,D30*'入力(水力)'!$E$15/1000,0)</f>
        <v>0</v>
      </c>
      <c r="E44" s="72">
        <f>IF('入力(水力)'!$E$13=E$2,E30*'入力(水力)'!$E$15/1000,0)</f>
        <v>0</v>
      </c>
      <c r="F44" s="72">
        <f>IF('入力(水力)'!$E$13=F$2,F30*'入力(水力)'!$E$15/1000,0)</f>
        <v>0</v>
      </c>
      <c r="G44" s="72">
        <f>IF('入力(水力)'!$E$13=G$2,G30*'入力(水力)'!$E$15/1000,0)</f>
        <v>0</v>
      </c>
      <c r="H44" s="72">
        <f>IF('入力(水力)'!$E$13=H$2,H30*'入力(水力)'!$E$15/1000,0)</f>
        <v>0</v>
      </c>
      <c r="I44" s="72">
        <f>IF('入力(水力)'!$E$13=I$2,I30*'入力(水力)'!$E$15/1000,0)</f>
        <v>0</v>
      </c>
      <c r="J44" s="73">
        <f>IF('入力(水力)'!$E$13=J$2,J30*'入力(水力)'!$E$15/1000,0)</f>
        <v>0</v>
      </c>
      <c r="K44" s="74">
        <f t="shared" si="0"/>
        <v>0</v>
      </c>
      <c r="L44" s="75">
        <f t="shared" si="1"/>
        <v>0</v>
      </c>
      <c r="N44" s="64">
        <f t="shared" si="5"/>
        <v>0</v>
      </c>
      <c r="Q44" s="10" t="s">
        <v>21</v>
      </c>
      <c r="R44" s="54">
        <f>IF('入力(水力)'!$E$13=B$2,B30*'入力(水力)'!$O$23/1000,0)</f>
        <v>0</v>
      </c>
      <c r="S44" s="54">
        <f>IF('入力(水力)'!$E$13=C$2,C30*'入力(水力)'!$O$23/1000,0)</f>
        <v>0</v>
      </c>
      <c r="T44" s="54">
        <f>IF('入力(水力)'!$E$13=D$2,D30*'入力(水力)'!$O$23/1000,0)</f>
        <v>0</v>
      </c>
      <c r="U44" s="54">
        <f>IF('入力(水力)'!$E$13=E$2,E30*'入力(水力)'!$O$23/1000,0)</f>
        <v>0</v>
      </c>
      <c r="V44" s="54">
        <f>IF('入力(水力)'!$E$13=F$2,F30*'入力(水力)'!$O$23/1000,0)</f>
        <v>0</v>
      </c>
      <c r="W44" s="54">
        <f>IF('入力(水力)'!$E$13=G$2,G30*'入力(水力)'!$O$23/1000,0)</f>
        <v>0</v>
      </c>
      <c r="X44" s="54">
        <f>IF('入力(水力)'!$E$13=H$2,H30*'入力(水力)'!$O$23/1000,0)</f>
        <v>0</v>
      </c>
      <c r="Y44" s="54">
        <f>IF('入力(水力)'!$E$13=I$2,I30*'入力(水力)'!$O$23/1000,0)</f>
        <v>0</v>
      </c>
      <c r="Z44" s="55">
        <f>IF('入力(水力)'!$E$13=J$2,J30*'入力(水力)'!$O$23/1000,0)</f>
        <v>0</v>
      </c>
      <c r="AA44" s="56">
        <f t="shared" si="2"/>
        <v>0</v>
      </c>
      <c r="AB44" s="57">
        <f t="shared" si="3"/>
        <v>0</v>
      </c>
      <c r="AD44" s="64">
        <f t="shared" si="4"/>
        <v>0</v>
      </c>
    </row>
    <row r="45" spans="1:30" x14ac:dyDescent="0.3">
      <c r="A45" s="10" t="s">
        <v>22</v>
      </c>
      <c r="B45" s="72">
        <f>IF('入力(水力)'!$E$13=B$2,B31*'入力(水力)'!$E$15/1000,0)</f>
        <v>0</v>
      </c>
      <c r="C45" s="72">
        <f>IF('入力(水力)'!$E$13=C$2,C31*'入力(水力)'!$E$15/1000,0)</f>
        <v>0</v>
      </c>
      <c r="D45" s="72">
        <f>IF('入力(水力)'!$E$13=D$2,D31*'入力(水力)'!$E$15/1000,0)</f>
        <v>0</v>
      </c>
      <c r="E45" s="72">
        <f>IF('入力(水力)'!$E$13=E$2,E31*'入力(水力)'!$E$15/1000,0)</f>
        <v>0</v>
      </c>
      <c r="F45" s="72">
        <f>IF('入力(水力)'!$E$13=F$2,F31*'入力(水力)'!$E$15/1000,0)</f>
        <v>0</v>
      </c>
      <c r="G45" s="72">
        <f>IF('入力(水力)'!$E$13=G$2,G31*'入力(水力)'!$E$15/1000,0)</f>
        <v>0</v>
      </c>
      <c r="H45" s="72">
        <f>IF('入力(水力)'!$E$13=H$2,H31*'入力(水力)'!$E$15/1000,0)</f>
        <v>0</v>
      </c>
      <c r="I45" s="72">
        <f>IF('入力(水力)'!$E$13=I$2,I31*'入力(水力)'!$E$15/1000,0)</f>
        <v>0</v>
      </c>
      <c r="J45" s="73">
        <f>IF('入力(水力)'!$E$13=J$2,J31*'入力(水力)'!$E$15/1000,0)</f>
        <v>0</v>
      </c>
      <c r="K45" s="74">
        <f t="shared" si="0"/>
        <v>0</v>
      </c>
      <c r="L45" s="75">
        <f t="shared" si="1"/>
        <v>0</v>
      </c>
      <c r="N45" s="64">
        <f t="shared" si="5"/>
        <v>0</v>
      </c>
      <c r="Q45" s="10" t="s">
        <v>22</v>
      </c>
      <c r="R45" s="54">
        <f>IF('入力(水力)'!$E$13=B$2,B31*'入力(水力)'!$P$23/1000,0)</f>
        <v>0</v>
      </c>
      <c r="S45" s="54">
        <f>IF('入力(水力)'!$E$13=C$2,C31*'入力(水力)'!$P$23/1000,0)</f>
        <v>0</v>
      </c>
      <c r="T45" s="54">
        <f>IF('入力(水力)'!$E$13=D$2,D31*'入力(水力)'!$P$23/1000,0)</f>
        <v>0</v>
      </c>
      <c r="U45" s="54">
        <f>IF('入力(水力)'!$E$13=E$2,E31*'入力(水力)'!$P$23/1000,0)</f>
        <v>0</v>
      </c>
      <c r="V45" s="54">
        <f>IF('入力(水力)'!$E$13=F$2,F31*'入力(水力)'!$P$23/1000,0)</f>
        <v>0</v>
      </c>
      <c r="W45" s="54">
        <f>IF('入力(水力)'!$E$13=G$2,G31*'入力(水力)'!$P$23/1000,0)</f>
        <v>0</v>
      </c>
      <c r="X45" s="54">
        <f>IF('入力(水力)'!$E$13=H$2,H31*'入力(水力)'!$P$23/1000,0)</f>
        <v>0</v>
      </c>
      <c r="Y45" s="54">
        <f>IF('入力(水力)'!$E$13=I$2,I31*'入力(水力)'!$P$23/1000,0)</f>
        <v>0</v>
      </c>
      <c r="Z45" s="55">
        <f>IF('入力(水力)'!$E$13=J$2,J31*'入力(水力)'!$P$23/1000,0)</f>
        <v>0</v>
      </c>
      <c r="AA45" s="56">
        <f>SUM(R45:Z45)</f>
        <v>0</v>
      </c>
      <c r="AB45" s="57">
        <f t="shared" si="3"/>
        <v>0</v>
      </c>
      <c r="AD45" s="64">
        <f>AA45*1000</f>
        <v>0</v>
      </c>
    </row>
    <row r="46" spans="1:30" x14ac:dyDescent="0.3">
      <c r="B46" s="10"/>
      <c r="C46" s="10"/>
      <c r="D46" s="10"/>
      <c r="E46" s="10"/>
      <c r="F46" s="10"/>
      <c r="G46" s="10"/>
      <c r="H46" s="10"/>
      <c r="I46" s="10"/>
      <c r="J46" s="10"/>
      <c r="R46" s="10"/>
      <c r="S46" s="10"/>
      <c r="T46" s="10"/>
      <c r="U46" s="10"/>
      <c r="V46" s="10"/>
      <c r="W46" s="10"/>
      <c r="X46" s="10"/>
      <c r="Y46" s="10"/>
      <c r="Z46" s="10"/>
    </row>
    <row r="47" spans="1:30" x14ac:dyDescent="0.3">
      <c r="A47" s="1" t="s">
        <v>111</v>
      </c>
      <c r="K47" s="22" t="s">
        <v>36</v>
      </c>
      <c r="Q47" s="1" t="s">
        <v>111</v>
      </c>
      <c r="AA47" s="22" t="s">
        <v>36</v>
      </c>
    </row>
    <row r="48" spans="1:30" x14ac:dyDescent="0.3">
      <c r="A48" s="10" t="s">
        <v>11</v>
      </c>
      <c r="B48" s="58">
        <f>B4-B34</f>
        <v>4882.9799999999996</v>
      </c>
      <c r="C48" s="58">
        <f t="shared" ref="C48:J48" si="6">C4-C34</f>
        <v>12191.044</v>
      </c>
      <c r="D48" s="58">
        <f t="shared" si="6"/>
        <v>40434.097999999998</v>
      </c>
      <c r="E48" s="58">
        <f t="shared" si="6"/>
        <v>18452.13</v>
      </c>
      <c r="F48" s="58">
        <f t="shared" si="6"/>
        <v>4502.1979999999994</v>
      </c>
      <c r="G48" s="58">
        <f t="shared" si="6"/>
        <v>16728.849999999999</v>
      </c>
      <c r="H48" s="58">
        <f t="shared" si="6"/>
        <v>6653.5279999999993</v>
      </c>
      <c r="I48" s="58">
        <f t="shared" si="6"/>
        <v>4734.33</v>
      </c>
      <c r="J48" s="59">
        <f t="shared" si="6"/>
        <v>12042.17</v>
      </c>
      <c r="K48" s="50">
        <f>SUM($B48:$J48)</f>
        <v>120621.32799999999</v>
      </c>
      <c r="L48" s="14"/>
      <c r="Q48" s="10" t="s">
        <v>11</v>
      </c>
      <c r="R48" s="58">
        <f>B4-R34</f>
        <v>4882.9799999999996</v>
      </c>
      <c r="S48" s="58">
        <f t="shared" ref="S48:Z48" si="7">C4-S34</f>
        <v>12191.044</v>
      </c>
      <c r="T48" s="58">
        <f t="shared" si="7"/>
        <v>40434.097999999998</v>
      </c>
      <c r="U48" s="58">
        <f t="shared" si="7"/>
        <v>18452.13</v>
      </c>
      <c r="V48" s="58">
        <f t="shared" si="7"/>
        <v>4502.1979999999994</v>
      </c>
      <c r="W48" s="58">
        <f t="shared" si="7"/>
        <v>16728.849999999999</v>
      </c>
      <c r="X48" s="58">
        <f t="shared" si="7"/>
        <v>6653.5279999999993</v>
      </c>
      <c r="Y48" s="58">
        <f t="shared" si="7"/>
        <v>4734.33</v>
      </c>
      <c r="Z48" s="59">
        <f t="shared" si="7"/>
        <v>12042.17</v>
      </c>
      <c r="AA48" s="50">
        <f>SUM($R48:$Z48)</f>
        <v>120621.32799999999</v>
      </c>
      <c r="AB48" s="14"/>
    </row>
    <row r="49" spans="1:31" x14ac:dyDescent="0.3">
      <c r="A49" s="10" t="s">
        <v>12</v>
      </c>
      <c r="B49" s="58">
        <f t="shared" ref="B49:J49" si="8">B5-B35</f>
        <v>4365.3500000000004</v>
      </c>
      <c r="C49" s="58">
        <f t="shared" si="8"/>
        <v>11318.501999999999</v>
      </c>
      <c r="D49" s="58">
        <f t="shared" si="8"/>
        <v>39135.901999999995</v>
      </c>
      <c r="E49" s="58">
        <f t="shared" si="8"/>
        <v>18493.689999999999</v>
      </c>
      <c r="F49" s="58">
        <f t="shared" si="8"/>
        <v>4144.4780000000001</v>
      </c>
      <c r="G49" s="58">
        <f t="shared" si="8"/>
        <v>17299.169999999998</v>
      </c>
      <c r="H49" s="58">
        <f t="shared" si="8"/>
        <v>6702.1839999999993</v>
      </c>
      <c r="I49" s="58">
        <f t="shared" si="8"/>
        <v>4837.5700000000006</v>
      </c>
      <c r="J49" s="59">
        <f t="shared" si="8"/>
        <v>13276.37</v>
      </c>
      <c r="K49" s="50">
        <f t="shared" ref="K49:K59" si="9">SUM($B49:$J49)</f>
        <v>119573.21599999999</v>
      </c>
      <c r="L49" s="14"/>
      <c r="Q49" s="10" t="s">
        <v>12</v>
      </c>
      <c r="R49" s="58">
        <f t="shared" ref="R49:Z49" si="10">B5-R35</f>
        <v>4365.3500000000004</v>
      </c>
      <c r="S49" s="58">
        <f t="shared" si="10"/>
        <v>11318.501999999999</v>
      </c>
      <c r="T49" s="58">
        <f t="shared" si="10"/>
        <v>39135.901999999995</v>
      </c>
      <c r="U49" s="58">
        <f t="shared" si="10"/>
        <v>18493.689999999999</v>
      </c>
      <c r="V49" s="58">
        <f t="shared" si="10"/>
        <v>4144.4780000000001</v>
      </c>
      <c r="W49" s="58">
        <f t="shared" si="10"/>
        <v>17299.169999999998</v>
      </c>
      <c r="X49" s="58">
        <f t="shared" si="10"/>
        <v>6702.1839999999993</v>
      </c>
      <c r="Y49" s="58">
        <f t="shared" si="10"/>
        <v>4837.5700000000006</v>
      </c>
      <c r="Z49" s="59">
        <f t="shared" si="10"/>
        <v>13276.37</v>
      </c>
      <c r="AA49" s="50">
        <f t="shared" ref="AA49:AA58" si="11">SUM($R49:$Z49)</f>
        <v>119573.21599999999</v>
      </c>
      <c r="AB49" s="14"/>
    </row>
    <row r="50" spans="1:31" x14ac:dyDescent="0.3">
      <c r="A50" s="10" t="s">
        <v>13</v>
      </c>
      <c r="B50" s="58">
        <f t="shared" ref="B50:J50" si="12">B6-B36</f>
        <v>4439.29</v>
      </c>
      <c r="C50" s="58">
        <f t="shared" si="12"/>
        <v>12353.976000000001</v>
      </c>
      <c r="D50" s="58">
        <f t="shared" si="12"/>
        <v>45490.090000000004</v>
      </c>
      <c r="E50" s="58">
        <f t="shared" si="12"/>
        <v>20831.38</v>
      </c>
      <c r="F50" s="58">
        <f t="shared" si="12"/>
        <v>4816.7479999999996</v>
      </c>
      <c r="G50" s="58">
        <f t="shared" si="12"/>
        <v>20024.21</v>
      </c>
      <c r="H50" s="58">
        <f t="shared" si="12"/>
        <v>7753.8459999999995</v>
      </c>
      <c r="I50" s="58">
        <f t="shared" si="12"/>
        <v>5634</v>
      </c>
      <c r="J50" s="59">
        <f t="shared" si="12"/>
        <v>14944.912</v>
      </c>
      <c r="K50" s="50">
        <f t="shared" si="9"/>
        <v>136288.45199999999</v>
      </c>
      <c r="L50" s="14"/>
      <c r="Q50" s="10" t="s">
        <v>13</v>
      </c>
      <c r="R50" s="58">
        <f t="shared" ref="R50:Z50" si="13">B6-R36</f>
        <v>4439.29</v>
      </c>
      <c r="S50" s="58">
        <f t="shared" si="13"/>
        <v>12353.976000000001</v>
      </c>
      <c r="T50" s="58">
        <f t="shared" si="13"/>
        <v>45490.090000000004</v>
      </c>
      <c r="U50" s="58">
        <f t="shared" si="13"/>
        <v>20831.38</v>
      </c>
      <c r="V50" s="58">
        <f t="shared" si="13"/>
        <v>4816.7479999999996</v>
      </c>
      <c r="W50" s="58">
        <f t="shared" si="13"/>
        <v>20024.21</v>
      </c>
      <c r="X50" s="58">
        <f t="shared" si="13"/>
        <v>7753.8459999999995</v>
      </c>
      <c r="Y50" s="58">
        <f t="shared" si="13"/>
        <v>5634</v>
      </c>
      <c r="Z50" s="59">
        <f t="shared" si="13"/>
        <v>14944.912</v>
      </c>
      <c r="AA50" s="50">
        <f t="shared" si="11"/>
        <v>136288.45199999999</v>
      </c>
      <c r="AB50" s="14"/>
    </row>
    <row r="51" spans="1:31" x14ac:dyDescent="0.3">
      <c r="A51" s="10" t="s">
        <v>14</v>
      </c>
      <c r="B51" s="58">
        <f t="shared" ref="B51:J51" si="14">B7-B37</f>
        <v>5054.2900000000009</v>
      </c>
      <c r="C51" s="58">
        <f t="shared" si="14"/>
        <v>14781.866</v>
      </c>
      <c r="D51" s="58">
        <f t="shared" si="14"/>
        <v>58456.866000000002</v>
      </c>
      <c r="E51" s="58">
        <f t="shared" si="14"/>
        <v>25059.99</v>
      </c>
      <c r="F51" s="58">
        <f t="shared" si="14"/>
        <v>5859.0679999999993</v>
      </c>
      <c r="G51" s="58">
        <f t="shared" si="14"/>
        <v>25850.940000000002</v>
      </c>
      <c r="H51" s="58">
        <f t="shared" si="14"/>
        <v>9729.6859999999997</v>
      </c>
      <c r="I51" s="58">
        <f t="shared" si="14"/>
        <v>7005.63</v>
      </c>
      <c r="J51" s="59">
        <f t="shared" si="14"/>
        <v>18967.018</v>
      </c>
      <c r="K51" s="50">
        <f t="shared" si="9"/>
        <v>170765.35400000002</v>
      </c>
      <c r="L51" s="14"/>
      <c r="Q51" s="10" t="s">
        <v>14</v>
      </c>
      <c r="R51" s="58">
        <f t="shared" ref="R51:Z51" si="15">B7-R37</f>
        <v>5054.2900000000009</v>
      </c>
      <c r="S51" s="58">
        <f t="shared" si="15"/>
        <v>14781.866</v>
      </c>
      <c r="T51" s="58">
        <f t="shared" si="15"/>
        <v>58456.866000000002</v>
      </c>
      <c r="U51" s="58">
        <f t="shared" si="15"/>
        <v>25059.99</v>
      </c>
      <c r="V51" s="58">
        <f t="shared" si="15"/>
        <v>5859.0679999999993</v>
      </c>
      <c r="W51" s="58">
        <f t="shared" si="15"/>
        <v>25850.940000000002</v>
      </c>
      <c r="X51" s="58">
        <f t="shared" si="15"/>
        <v>9729.6859999999997</v>
      </c>
      <c r="Y51" s="58">
        <f t="shared" si="15"/>
        <v>7005.63</v>
      </c>
      <c r="Z51" s="59">
        <f t="shared" si="15"/>
        <v>18967.018</v>
      </c>
      <c r="AA51" s="50">
        <f t="shared" si="11"/>
        <v>170765.35400000002</v>
      </c>
      <c r="AB51" s="14"/>
    </row>
    <row r="52" spans="1:31" x14ac:dyDescent="0.3">
      <c r="A52" s="10" t="s">
        <v>15</v>
      </c>
      <c r="B52" s="58">
        <f t="shared" ref="B52:J52" si="16">B8-B38</f>
        <v>5165.21</v>
      </c>
      <c r="C52" s="58">
        <f t="shared" si="16"/>
        <v>15050.112000000001</v>
      </c>
      <c r="D52" s="58">
        <f t="shared" si="16"/>
        <v>58456.437999999995</v>
      </c>
      <c r="E52" s="58">
        <f t="shared" si="16"/>
        <v>25059.99</v>
      </c>
      <c r="F52" s="58">
        <f t="shared" si="16"/>
        <v>5859.0679999999993</v>
      </c>
      <c r="G52" s="58">
        <f t="shared" si="16"/>
        <v>25850.940000000002</v>
      </c>
      <c r="H52" s="58">
        <f t="shared" si="16"/>
        <v>9729.6859999999997</v>
      </c>
      <c r="I52" s="58">
        <f t="shared" si="16"/>
        <v>7005.63</v>
      </c>
      <c r="J52" s="59">
        <f t="shared" si="16"/>
        <v>18967.018</v>
      </c>
      <c r="K52" s="50">
        <f t="shared" si="9"/>
        <v>171144.092</v>
      </c>
      <c r="L52" s="14"/>
      <c r="Q52" s="10" t="s">
        <v>15</v>
      </c>
      <c r="R52" s="58">
        <f t="shared" ref="R52:Z52" si="17">B8-R38</f>
        <v>5165.21</v>
      </c>
      <c r="S52" s="58">
        <f t="shared" si="17"/>
        <v>15050.112000000001</v>
      </c>
      <c r="T52" s="58">
        <f t="shared" si="17"/>
        <v>58456.437999999995</v>
      </c>
      <c r="U52" s="58">
        <f t="shared" si="17"/>
        <v>25059.99</v>
      </c>
      <c r="V52" s="58">
        <f t="shared" si="17"/>
        <v>5859.0679999999993</v>
      </c>
      <c r="W52" s="58">
        <f t="shared" si="17"/>
        <v>25850.940000000002</v>
      </c>
      <c r="X52" s="58">
        <f t="shared" si="17"/>
        <v>9729.6859999999997</v>
      </c>
      <c r="Y52" s="58">
        <f t="shared" si="17"/>
        <v>7005.63</v>
      </c>
      <c r="Z52" s="59">
        <f t="shared" si="17"/>
        <v>18967.018</v>
      </c>
      <c r="AA52" s="50">
        <f t="shared" si="11"/>
        <v>171144.092</v>
      </c>
      <c r="AB52" s="14"/>
    </row>
    <row r="53" spans="1:31" x14ac:dyDescent="0.3">
      <c r="A53" s="10" t="s">
        <v>16</v>
      </c>
      <c r="B53" s="58">
        <f t="shared" ref="B53:J53" si="18">B9-B39</f>
        <v>4795.4699999999993</v>
      </c>
      <c r="C53" s="58">
        <f t="shared" si="18"/>
        <v>13325.706</v>
      </c>
      <c r="D53" s="58">
        <f t="shared" si="18"/>
        <v>49386.400000000001</v>
      </c>
      <c r="E53" s="58">
        <f t="shared" si="18"/>
        <v>22493.73</v>
      </c>
      <c r="F53" s="58">
        <f t="shared" si="18"/>
        <v>5180.6379999999999</v>
      </c>
      <c r="G53" s="58">
        <f t="shared" si="18"/>
        <v>21631.99</v>
      </c>
      <c r="H53" s="58">
        <f t="shared" si="18"/>
        <v>8503.5080000000016</v>
      </c>
      <c r="I53" s="58">
        <f t="shared" si="18"/>
        <v>6209.2</v>
      </c>
      <c r="J53" s="59">
        <f t="shared" si="18"/>
        <v>16541.284</v>
      </c>
      <c r="K53" s="50">
        <f t="shared" si="9"/>
        <v>148067.92600000004</v>
      </c>
      <c r="L53" s="14"/>
      <c r="Q53" s="10" t="s">
        <v>16</v>
      </c>
      <c r="R53" s="58">
        <f t="shared" ref="R53:Z53" si="19">B9-R39</f>
        <v>4795.4699999999993</v>
      </c>
      <c r="S53" s="58">
        <f t="shared" si="19"/>
        <v>13325.706</v>
      </c>
      <c r="T53" s="58">
        <f t="shared" si="19"/>
        <v>49386.400000000001</v>
      </c>
      <c r="U53" s="58">
        <f t="shared" si="19"/>
        <v>22493.73</v>
      </c>
      <c r="V53" s="58">
        <f t="shared" si="19"/>
        <v>5180.6379999999999</v>
      </c>
      <c r="W53" s="58">
        <f t="shared" si="19"/>
        <v>21631.99</v>
      </c>
      <c r="X53" s="58">
        <f t="shared" si="19"/>
        <v>8503.5080000000016</v>
      </c>
      <c r="Y53" s="58">
        <f t="shared" si="19"/>
        <v>6209.2</v>
      </c>
      <c r="Z53" s="59">
        <f t="shared" si="19"/>
        <v>16541.284</v>
      </c>
      <c r="AA53" s="50">
        <f>SUM($R53:$Z53)</f>
        <v>148067.92600000004</v>
      </c>
      <c r="AB53" s="14"/>
    </row>
    <row r="54" spans="1:31" x14ac:dyDescent="0.3">
      <c r="A54" s="10" t="s">
        <v>17</v>
      </c>
      <c r="B54" s="58">
        <f t="shared" ref="B54:J54" si="20">B10-B40</f>
        <v>4796.71</v>
      </c>
      <c r="C54" s="58">
        <f t="shared" si="20"/>
        <v>11823.253999999999</v>
      </c>
      <c r="D54" s="58">
        <f t="shared" si="20"/>
        <v>41641.480000000003</v>
      </c>
      <c r="E54" s="58">
        <f t="shared" si="20"/>
        <v>19304.09</v>
      </c>
      <c r="F54" s="58">
        <f t="shared" si="20"/>
        <v>4280.1680000000006</v>
      </c>
      <c r="G54" s="58">
        <f t="shared" si="20"/>
        <v>17903.539999999997</v>
      </c>
      <c r="H54" s="58">
        <f t="shared" si="20"/>
        <v>7087.0280000000002</v>
      </c>
      <c r="I54" s="58">
        <f t="shared" si="20"/>
        <v>5250.54</v>
      </c>
      <c r="J54" s="59">
        <f t="shared" si="20"/>
        <v>13855.031999999999</v>
      </c>
      <c r="K54" s="50">
        <f t="shared" si="9"/>
        <v>125941.842</v>
      </c>
      <c r="L54" s="14"/>
      <c r="Q54" s="10" t="s">
        <v>17</v>
      </c>
      <c r="R54" s="58">
        <f t="shared" ref="R54:Z54" si="21">B10-R40</f>
        <v>4796.71</v>
      </c>
      <c r="S54" s="58">
        <f t="shared" si="21"/>
        <v>11823.253999999999</v>
      </c>
      <c r="T54" s="58">
        <f t="shared" si="21"/>
        <v>41641.480000000003</v>
      </c>
      <c r="U54" s="58">
        <f t="shared" si="21"/>
        <v>19304.09</v>
      </c>
      <c r="V54" s="58">
        <f t="shared" si="21"/>
        <v>4280.1680000000006</v>
      </c>
      <c r="W54" s="58">
        <f t="shared" si="21"/>
        <v>17903.539999999997</v>
      </c>
      <c r="X54" s="58">
        <f t="shared" si="21"/>
        <v>7087.0280000000002</v>
      </c>
      <c r="Y54" s="58">
        <f t="shared" si="21"/>
        <v>5250.54</v>
      </c>
      <c r="Z54" s="59">
        <f t="shared" si="21"/>
        <v>13855.031999999999</v>
      </c>
      <c r="AA54" s="50">
        <f t="shared" si="11"/>
        <v>125941.842</v>
      </c>
      <c r="AB54" s="14"/>
    </row>
    <row r="55" spans="1:31" x14ac:dyDescent="0.3">
      <c r="A55" s="10" t="s">
        <v>18</v>
      </c>
      <c r="B55" s="58">
        <f t="shared" ref="B55:J55" si="22">B11-B41</f>
        <v>5499.2</v>
      </c>
      <c r="C55" s="58">
        <f t="shared" si="22"/>
        <v>13296.031999999999</v>
      </c>
      <c r="D55" s="58">
        <f t="shared" si="22"/>
        <v>42908.483999999997</v>
      </c>
      <c r="E55" s="58">
        <f t="shared" si="22"/>
        <v>19220.97</v>
      </c>
      <c r="F55" s="58">
        <f t="shared" si="22"/>
        <v>4631.7179999999998</v>
      </c>
      <c r="G55" s="58">
        <f t="shared" si="22"/>
        <v>17667.050000000003</v>
      </c>
      <c r="H55" s="58">
        <f t="shared" si="22"/>
        <v>7441.5259999999998</v>
      </c>
      <c r="I55" s="58">
        <f t="shared" si="22"/>
        <v>4985.0600000000004</v>
      </c>
      <c r="J55" s="59">
        <f t="shared" si="22"/>
        <v>14262.492</v>
      </c>
      <c r="K55" s="50">
        <f t="shared" si="9"/>
        <v>129912.53199999999</v>
      </c>
      <c r="L55" s="14"/>
      <c r="Q55" s="10" t="s">
        <v>18</v>
      </c>
      <c r="R55" s="58">
        <f t="shared" ref="R55:Z55" si="23">B11-R41</f>
        <v>5499.2</v>
      </c>
      <c r="S55" s="58">
        <f t="shared" si="23"/>
        <v>13296.031999999999</v>
      </c>
      <c r="T55" s="58">
        <f t="shared" si="23"/>
        <v>42908.483999999997</v>
      </c>
      <c r="U55" s="58">
        <f t="shared" si="23"/>
        <v>19220.97</v>
      </c>
      <c r="V55" s="58">
        <f t="shared" si="23"/>
        <v>4631.7179999999998</v>
      </c>
      <c r="W55" s="58">
        <f t="shared" si="23"/>
        <v>17667.050000000003</v>
      </c>
      <c r="X55" s="58">
        <f t="shared" si="23"/>
        <v>7441.5259999999998</v>
      </c>
      <c r="Y55" s="58">
        <f t="shared" si="23"/>
        <v>4985.0600000000004</v>
      </c>
      <c r="Z55" s="59">
        <f t="shared" si="23"/>
        <v>14262.492</v>
      </c>
      <c r="AA55" s="50">
        <f t="shared" si="11"/>
        <v>129912.53199999999</v>
      </c>
      <c r="AB55" s="14"/>
    </row>
    <row r="56" spans="1:31" x14ac:dyDescent="0.3">
      <c r="A56" s="10" t="s">
        <v>19</v>
      </c>
      <c r="B56" s="58">
        <f t="shared" ref="B56:J56" si="24">B12-B42</f>
        <v>5941.65</v>
      </c>
      <c r="C56" s="58">
        <f t="shared" si="24"/>
        <v>14882.905999999999</v>
      </c>
      <c r="D56" s="58">
        <f t="shared" si="24"/>
        <v>47319.77</v>
      </c>
      <c r="E56" s="58">
        <f t="shared" si="24"/>
        <v>22233.99</v>
      </c>
      <c r="F56" s="58">
        <f t="shared" si="24"/>
        <v>5532.1880000000001</v>
      </c>
      <c r="G56" s="58">
        <f t="shared" si="24"/>
        <v>21890.87</v>
      </c>
      <c r="H56" s="58">
        <f t="shared" si="24"/>
        <v>9157.5540000000001</v>
      </c>
      <c r="I56" s="58">
        <f t="shared" si="24"/>
        <v>6740.15</v>
      </c>
      <c r="J56" s="59">
        <f t="shared" si="24"/>
        <v>17124.042000000001</v>
      </c>
      <c r="K56" s="50">
        <f t="shared" si="9"/>
        <v>150823.12</v>
      </c>
      <c r="L56" s="14"/>
      <c r="Q56" s="10" t="s">
        <v>19</v>
      </c>
      <c r="R56" s="58">
        <f t="shared" ref="R56:Z56" si="25">B12-R42</f>
        <v>5941.65</v>
      </c>
      <c r="S56" s="58">
        <f t="shared" si="25"/>
        <v>14882.905999999999</v>
      </c>
      <c r="T56" s="58">
        <f t="shared" si="25"/>
        <v>47319.77</v>
      </c>
      <c r="U56" s="58">
        <f t="shared" si="25"/>
        <v>22233.99</v>
      </c>
      <c r="V56" s="58">
        <f t="shared" si="25"/>
        <v>5532.1880000000001</v>
      </c>
      <c r="W56" s="58">
        <f t="shared" si="25"/>
        <v>21890.87</v>
      </c>
      <c r="X56" s="58">
        <f t="shared" si="25"/>
        <v>9157.5540000000001</v>
      </c>
      <c r="Y56" s="58">
        <f t="shared" si="25"/>
        <v>6740.15</v>
      </c>
      <c r="Z56" s="59">
        <f t="shared" si="25"/>
        <v>17124.042000000001</v>
      </c>
      <c r="AA56" s="50">
        <f t="shared" si="11"/>
        <v>150823.12</v>
      </c>
      <c r="AB56" s="14"/>
    </row>
    <row r="57" spans="1:31" x14ac:dyDescent="0.3">
      <c r="A57" s="10" t="s">
        <v>20</v>
      </c>
      <c r="B57" s="58">
        <f t="shared" ref="B57:J57" si="26">B13-B43</f>
        <v>6188.14</v>
      </c>
      <c r="C57" s="58">
        <f t="shared" si="26"/>
        <v>15447.464</v>
      </c>
      <c r="D57" s="58">
        <f t="shared" si="26"/>
        <v>51542.244000000006</v>
      </c>
      <c r="E57" s="58">
        <f t="shared" si="26"/>
        <v>24083.359999999997</v>
      </c>
      <c r="F57" s="58">
        <f t="shared" si="26"/>
        <v>6007.0879999999997</v>
      </c>
      <c r="G57" s="58">
        <f t="shared" si="26"/>
        <v>23522.980000000003</v>
      </c>
      <c r="H57" s="58">
        <f t="shared" si="26"/>
        <v>9316.2019999999993</v>
      </c>
      <c r="I57" s="58">
        <f t="shared" si="26"/>
        <v>6740.15</v>
      </c>
      <c r="J57" s="59">
        <f t="shared" si="26"/>
        <v>17947.671999999999</v>
      </c>
      <c r="K57" s="50">
        <f t="shared" si="9"/>
        <v>160795.29999999999</v>
      </c>
      <c r="L57" s="14"/>
      <c r="Q57" s="10" t="s">
        <v>20</v>
      </c>
      <c r="R57" s="58">
        <f t="shared" ref="R57:Z57" si="27">B13-R43</f>
        <v>6188.14</v>
      </c>
      <c r="S57" s="58">
        <f t="shared" si="27"/>
        <v>15447.464</v>
      </c>
      <c r="T57" s="58">
        <f t="shared" si="27"/>
        <v>51542.244000000006</v>
      </c>
      <c r="U57" s="58">
        <f t="shared" si="27"/>
        <v>24083.359999999997</v>
      </c>
      <c r="V57" s="58">
        <f t="shared" si="27"/>
        <v>6007.0879999999997</v>
      </c>
      <c r="W57" s="58">
        <f t="shared" si="27"/>
        <v>23522.980000000003</v>
      </c>
      <c r="X57" s="58">
        <f t="shared" si="27"/>
        <v>9316.2019999999993</v>
      </c>
      <c r="Y57" s="58">
        <f t="shared" si="27"/>
        <v>6740.15</v>
      </c>
      <c r="Z57" s="59">
        <f t="shared" si="27"/>
        <v>17947.671999999999</v>
      </c>
      <c r="AA57" s="50">
        <f t="shared" si="11"/>
        <v>160795.29999999999</v>
      </c>
      <c r="AB57" s="14"/>
    </row>
    <row r="58" spans="1:31" x14ac:dyDescent="0.3">
      <c r="A58" s="10" t="s">
        <v>21</v>
      </c>
      <c r="B58" s="58">
        <f t="shared" ref="B58:J58" si="28">B14-B44</f>
        <v>6163.4900000000007</v>
      </c>
      <c r="C58" s="58">
        <f t="shared" si="28"/>
        <v>15378.876</v>
      </c>
      <c r="D58" s="58">
        <f t="shared" si="28"/>
        <v>51545.24</v>
      </c>
      <c r="E58" s="58">
        <f t="shared" si="28"/>
        <v>24083.359999999997</v>
      </c>
      <c r="F58" s="58">
        <f t="shared" si="28"/>
        <v>6007.0879999999997</v>
      </c>
      <c r="G58" s="58">
        <f t="shared" si="28"/>
        <v>23522.980000000003</v>
      </c>
      <c r="H58" s="58">
        <f t="shared" si="28"/>
        <v>9316.2939999999999</v>
      </c>
      <c r="I58" s="58">
        <f t="shared" si="28"/>
        <v>6740.15</v>
      </c>
      <c r="J58" s="59">
        <f t="shared" si="28"/>
        <v>17947.671999999999</v>
      </c>
      <c r="K58" s="50">
        <f t="shared" si="9"/>
        <v>160705.15</v>
      </c>
      <c r="L58" s="14"/>
      <c r="Q58" s="10" t="s">
        <v>21</v>
      </c>
      <c r="R58" s="58">
        <f t="shared" ref="R58:Z58" si="29">B14-R44</f>
        <v>6163.4900000000007</v>
      </c>
      <c r="S58" s="58">
        <f t="shared" si="29"/>
        <v>15378.876</v>
      </c>
      <c r="T58" s="58">
        <f t="shared" si="29"/>
        <v>51545.24</v>
      </c>
      <c r="U58" s="58">
        <f t="shared" si="29"/>
        <v>24083.359999999997</v>
      </c>
      <c r="V58" s="58">
        <f t="shared" si="29"/>
        <v>6007.0879999999997</v>
      </c>
      <c r="W58" s="58">
        <f t="shared" si="29"/>
        <v>23522.980000000003</v>
      </c>
      <c r="X58" s="58">
        <f t="shared" si="29"/>
        <v>9316.2939999999999</v>
      </c>
      <c r="Y58" s="58">
        <f t="shared" si="29"/>
        <v>6740.15</v>
      </c>
      <c r="Z58" s="59">
        <f t="shared" si="29"/>
        <v>17947.671999999999</v>
      </c>
      <c r="AA58" s="50">
        <f t="shared" si="11"/>
        <v>160705.15</v>
      </c>
      <c r="AB58" s="14"/>
    </row>
    <row r="59" spans="1:31" x14ac:dyDescent="0.3">
      <c r="A59" s="10" t="s">
        <v>22</v>
      </c>
      <c r="B59" s="58">
        <f t="shared" ref="B59:J59" si="30">B15-B45</f>
        <v>5596.57</v>
      </c>
      <c r="C59" s="58">
        <f t="shared" si="30"/>
        <v>14184.276</v>
      </c>
      <c r="D59" s="58">
        <f t="shared" si="30"/>
        <v>45362.928</v>
      </c>
      <c r="E59" s="58">
        <f t="shared" si="30"/>
        <v>20945.66</v>
      </c>
      <c r="F59" s="58">
        <f t="shared" si="30"/>
        <v>5137.4579999999996</v>
      </c>
      <c r="G59" s="58">
        <f t="shared" si="30"/>
        <v>19580.420000000002</v>
      </c>
      <c r="H59" s="58">
        <f t="shared" si="30"/>
        <v>7909.8679999999995</v>
      </c>
      <c r="I59" s="58">
        <f t="shared" si="30"/>
        <v>5560.2599999999993</v>
      </c>
      <c r="J59" s="59">
        <f t="shared" si="30"/>
        <v>14833.806</v>
      </c>
      <c r="K59" s="50">
        <f t="shared" si="9"/>
        <v>139111.24599999998</v>
      </c>
      <c r="L59" s="14"/>
      <c r="Q59" s="10" t="s">
        <v>22</v>
      </c>
      <c r="R59" s="58">
        <f t="shared" ref="R59:Z59" si="31">B15-R45</f>
        <v>5596.57</v>
      </c>
      <c r="S59" s="58">
        <f t="shared" si="31"/>
        <v>14184.276</v>
      </c>
      <c r="T59" s="58">
        <f t="shared" si="31"/>
        <v>45362.928</v>
      </c>
      <c r="U59" s="58">
        <f t="shared" si="31"/>
        <v>20945.66</v>
      </c>
      <c r="V59" s="58">
        <f t="shared" si="31"/>
        <v>5137.4579999999996</v>
      </c>
      <c r="W59" s="58">
        <f t="shared" si="31"/>
        <v>19580.420000000002</v>
      </c>
      <c r="X59" s="58">
        <f t="shared" si="31"/>
        <v>7909.8679999999995</v>
      </c>
      <c r="Y59" s="58">
        <f t="shared" si="31"/>
        <v>5560.2599999999993</v>
      </c>
      <c r="Z59" s="59">
        <f t="shared" si="31"/>
        <v>14833.806</v>
      </c>
      <c r="AA59" s="50">
        <f>SUM($R59:$Z59)</f>
        <v>139111.24599999998</v>
      </c>
      <c r="AB59" s="14"/>
    </row>
    <row r="60" spans="1:31" x14ac:dyDescent="0.3">
      <c r="K60" s="46"/>
      <c r="AA60" s="46"/>
    </row>
    <row r="61" spans="1:31" x14ac:dyDescent="0.3">
      <c r="A61" s="18" t="s">
        <v>105</v>
      </c>
      <c r="B61" s="68">
        <f>$B$17-MIN($K$34:$K$45)</f>
        <v>176333.36891600478</v>
      </c>
      <c r="C61" s="19"/>
      <c r="D61" s="19"/>
      <c r="E61" s="19"/>
      <c r="F61" s="19"/>
      <c r="G61" s="19"/>
      <c r="H61" s="19"/>
      <c r="I61" s="19"/>
      <c r="J61" s="19"/>
      <c r="L61" s="14"/>
      <c r="M61" s="14"/>
      <c r="O61" s="16"/>
      <c r="Q61" s="18" t="s">
        <v>105</v>
      </c>
      <c r="R61" s="68">
        <f>$B$17-MIN($AA$34:$AA$45)</f>
        <v>176333.36891600478</v>
      </c>
      <c r="S61" s="19"/>
      <c r="T61" s="19"/>
      <c r="U61" s="19"/>
      <c r="V61" s="19"/>
      <c r="W61" s="19"/>
      <c r="X61" s="19"/>
      <c r="Y61" s="19"/>
      <c r="Z61" s="19"/>
      <c r="AB61" s="14"/>
      <c r="AC61" s="14"/>
      <c r="AE61" s="16"/>
    </row>
    <row r="63" spans="1:31" x14ac:dyDescent="0.3">
      <c r="A63" s="1" t="s">
        <v>106</v>
      </c>
      <c r="B63" s="21" t="s">
        <v>36</v>
      </c>
      <c r="Q63" s="1" t="s">
        <v>106</v>
      </c>
      <c r="R63" s="21" t="s">
        <v>36</v>
      </c>
    </row>
    <row r="64" spans="1:31" x14ac:dyDescent="0.3">
      <c r="A64" s="10" t="s">
        <v>11</v>
      </c>
      <c r="B64" s="63">
        <f>$B$61-K48</f>
        <v>55712.040916004786</v>
      </c>
      <c r="L64" s="14"/>
      <c r="M64" s="14"/>
      <c r="O64" s="16"/>
      <c r="Q64" s="10" t="s">
        <v>11</v>
      </c>
      <c r="R64" s="63">
        <f t="shared" ref="R64:R70" si="32">$R$61-AA48</f>
        <v>55712.040916004786</v>
      </c>
      <c r="AB64" s="14"/>
      <c r="AC64" s="14"/>
      <c r="AE64" s="16"/>
    </row>
    <row r="65" spans="1:31" x14ac:dyDescent="0.3">
      <c r="A65" s="10" t="s">
        <v>12</v>
      </c>
      <c r="B65" s="58">
        <f t="shared" ref="B65:B75" si="33">$B$61-K49</f>
        <v>56760.152916004794</v>
      </c>
      <c r="L65" s="14"/>
      <c r="M65" s="14"/>
      <c r="O65" s="16"/>
      <c r="Q65" s="10" t="s">
        <v>12</v>
      </c>
      <c r="R65" s="63">
        <f t="shared" si="32"/>
        <v>56760.152916004794</v>
      </c>
      <c r="AB65" s="14"/>
      <c r="AC65" s="14"/>
      <c r="AE65" s="16"/>
    </row>
    <row r="66" spans="1:31" x14ac:dyDescent="0.3">
      <c r="A66" s="10" t="s">
        <v>13</v>
      </c>
      <c r="B66" s="58">
        <f t="shared" si="33"/>
        <v>40044.91691600479</v>
      </c>
      <c r="L66" s="14"/>
      <c r="M66" s="14"/>
      <c r="O66" s="16"/>
      <c r="Q66" s="10" t="s">
        <v>13</v>
      </c>
      <c r="R66" s="63">
        <f t="shared" si="32"/>
        <v>40044.91691600479</v>
      </c>
      <c r="AB66" s="14"/>
      <c r="AC66" s="14"/>
      <c r="AE66" s="16"/>
    </row>
    <row r="67" spans="1:31" x14ac:dyDescent="0.3">
      <c r="A67" s="10" t="s">
        <v>14</v>
      </c>
      <c r="B67" s="58">
        <f>$B$61-K51</f>
        <v>5568.0149160047586</v>
      </c>
      <c r="L67" s="14"/>
      <c r="M67" s="14"/>
      <c r="O67" s="16"/>
      <c r="Q67" s="10" t="s">
        <v>14</v>
      </c>
      <c r="R67" s="63">
        <f t="shared" si="32"/>
        <v>5568.0149160047586</v>
      </c>
      <c r="AB67" s="14"/>
      <c r="AC67" s="14"/>
      <c r="AE67" s="16"/>
    </row>
    <row r="68" spans="1:31" x14ac:dyDescent="0.3">
      <c r="A68" s="10" t="s">
        <v>15</v>
      </c>
      <c r="B68" s="58">
        <f t="shared" si="33"/>
        <v>5189.2769160047756</v>
      </c>
      <c r="L68" s="14"/>
      <c r="M68" s="14"/>
      <c r="O68" s="16"/>
      <c r="Q68" s="10" t="s">
        <v>15</v>
      </c>
      <c r="R68" s="63">
        <f t="shared" si="32"/>
        <v>5189.2769160047756</v>
      </c>
      <c r="AB68" s="14"/>
      <c r="AC68" s="14"/>
      <c r="AE68" s="16"/>
    </row>
    <row r="69" spans="1:31" x14ac:dyDescent="0.3">
      <c r="A69" s="10" t="s">
        <v>16</v>
      </c>
      <c r="B69" s="58">
        <f t="shared" si="33"/>
        <v>28265.442916004744</v>
      </c>
      <c r="L69" s="14"/>
      <c r="M69" s="14"/>
      <c r="O69" s="16"/>
      <c r="Q69" s="10" t="s">
        <v>16</v>
      </c>
      <c r="R69" s="63">
        <f t="shared" si="32"/>
        <v>28265.442916004744</v>
      </c>
      <c r="AB69" s="14"/>
      <c r="AC69" s="14"/>
      <c r="AE69" s="16"/>
    </row>
    <row r="70" spans="1:31" x14ac:dyDescent="0.3">
      <c r="A70" s="10" t="s">
        <v>17</v>
      </c>
      <c r="B70" s="58">
        <f t="shared" si="33"/>
        <v>50391.526916004776</v>
      </c>
      <c r="L70" s="14"/>
      <c r="M70" s="14"/>
      <c r="O70" s="16"/>
      <c r="Q70" s="10" t="s">
        <v>17</v>
      </c>
      <c r="R70" s="63">
        <f t="shared" si="32"/>
        <v>50391.526916004776</v>
      </c>
      <c r="AB70" s="14"/>
      <c r="AC70" s="14"/>
      <c r="AE70" s="16"/>
    </row>
    <row r="71" spans="1:31" x14ac:dyDescent="0.3">
      <c r="A71" s="10" t="s">
        <v>18</v>
      </c>
      <c r="B71" s="58">
        <f t="shared" si="33"/>
        <v>46420.836916004788</v>
      </c>
      <c r="L71" s="14"/>
      <c r="M71" s="14"/>
      <c r="O71" s="16"/>
      <c r="Q71" s="10" t="s">
        <v>18</v>
      </c>
      <c r="R71" s="63">
        <f t="shared" ref="R71:R74" si="34">$R$61-AA55</f>
        <v>46420.836916004788</v>
      </c>
      <c r="AB71" s="14"/>
      <c r="AC71" s="14"/>
      <c r="AE71" s="16"/>
    </row>
    <row r="72" spans="1:31" x14ac:dyDescent="0.3">
      <c r="A72" s="10" t="s">
        <v>19</v>
      </c>
      <c r="B72" s="58">
        <f t="shared" si="33"/>
        <v>25510.248916004784</v>
      </c>
      <c r="L72" s="14"/>
      <c r="M72" s="14"/>
      <c r="O72" s="16"/>
      <c r="Q72" s="10" t="s">
        <v>19</v>
      </c>
      <c r="R72" s="63">
        <f t="shared" si="34"/>
        <v>25510.248916004784</v>
      </c>
      <c r="AB72" s="14"/>
      <c r="AC72" s="14"/>
      <c r="AE72" s="16"/>
    </row>
    <row r="73" spans="1:31" x14ac:dyDescent="0.3">
      <c r="A73" s="10" t="s">
        <v>20</v>
      </c>
      <c r="B73" s="58">
        <f t="shared" si="33"/>
        <v>15538.068916004791</v>
      </c>
      <c r="L73" s="14"/>
      <c r="M73" s="14"/>
      <c r="O73" s="16"/>
      <c r="Q73" s="10" t="s">
        <v>20</v>
      </c>
      <c r="R73" s="63">
        <f>$R$61-AA57</f>
        <v>15538.068916004791</v>
      </c>
      <c r="AB73" s="14"/>
      <c r="AC73" s="14"/>
      <c r="AE73" s="16"/>
    </row>
    <row r="74" spans="1:31" x14ac:dyDescent="0.3">
      <c r="A74" s="10" t="s">
        <v>21</v>
      </c>
      <c r="B74" s="58">
        <f t="shared" si="33"/>
        <v>15628.218916004786</v>
      </c>
      <c r="L74" s="14"/>
      <c r="M74" s="14"/>
      <c r="O74" s="16"/>
      <c r="Q74" s="10" t="s">
        <v>21</v>
      </c>
      <c r="R74" s="63">
        <f t="shared" si="34"/>
        <v>15628.218916004786</v>
      </c>
      <c r="AB74" s="14"/>
      <c r="AC74" s="14"/>
      <c r="AE74" s="16"/>
    </row>
    <row r="75" spans="1:31" x14ac:dyDescent="0.3">
      <c r="A75" s="10" t="s">
        <v>22</v>
      </c>
      <c r="B75" s="58">
        <f t="shared" si="33"/>
        <v>37222.122916004795</v>
      </c>
      <c r="L75" s="14"/>
      <c r="M75" s="14"/>
      <c r="O75" s="16"/>
      <c r="Q75" s="10" t="s">
        <v>22</v>
      </c>
      <c r="R75" s="63">
        <f>$R$61-AA59</f>
        <v>37222.122916004795</v>
      </c>
      <c r="AB75" s="14"/>
      <c r="AC75" s="14"/>
      <c r="AE75" s="16"/>
    </row>
    <row r="76" spans="1:31" x14ac:dyDescent="0.3">
      <c r="A76" s="13" t="s">
        <v>37</v>
      </c>
      <c r="B76" s="69">
        <f>SUM($B$64:$B$75)/$B$61</f>
        <v>2.1677738668631688</v>
      </c>
      <c r="Q76" s="13" t="s">
        <v>37</v>
      </c>
      <c r="R76" s="69">
        <f>SUM($R$64:$R$75)/$R$61</f>
        <v>2.1677738668631688</v>
      </c>
    </row>
    <row r="78" spans="1:31" x14ac:dyDescent="0.3">
      <c r="A78" s="1" t="s">
        <v>107</v>
      </c>
      <c r="B78" s="62">
        <f>(SUM($B$64:$B$75)-$D$79*$B$61)/(12-$D$79)</f>
        <v>4674.9968367968604</v>
      </c>
      <c r="D78" s="1" t="s">
        <v>39</v>
      </c>
      <c r="Q78" s="1" t="s">
        <v>107</v>
      </c>
      <c r="R78" s="62">
        <f>(SUM($R$64:$R$75)-$T$79*$R$61)/(12-$T$79)</f>
        <v>4674.9968367968604</v>
      </c>
      <c r="T78" s="1" t="s">
        <v>39</v>
      </c>
    </row>
    <row r="79" spans="1:31" x14ac:dyDescent="0.3">
      <c r="A79" s="1" t="s">
        <v>38</v>
      </c>
      <c r="D79" s="70">
        <f>'計算用(太陽光)'!D79</f>
        <v>1.9</v>
      </c>
      <c r="Q79" s="1" t="s">
        <v>38</v>
      </c>
      <c r="T79" s="70">
        <f>'計算用(太陽光)'!T79</f>
        <v>1.9</v>
      </c>
    </row>
    <row r="80" spans="1:31" ht="15.6" thickBot="1" x14ac:dyDescent="0.35"/>
    <row r="81" spans="1:22" ht="15.6" thickBot="1" x14ac:dyDescent="0.35">
      <c r="A81" s="1" t="s">
        <v>108</v>
      </c>
      <c r="B81" s="133" t="e">
        <f>'【調達AX】入力(水力)'!$E$26*$B$83</f>
        <v>#N/A</v>
      </c>
      <c r="Q81" s="1" t="s">
        <v>108</v>
      </c>
      <c r="R81" s="151">
        <f>IFERROR(AVERAGE('【調達AX】入力(水力)'!$E$34:$P$34)*$B$83,0)</f>
        <v>0</v>
      </c>
      <c r="T81" s="47"/>
      <c r="V81" s="14"/>
    </row>
    <row r="82" spans="1:22" ht="15.6" thickBot="1" x14ac:dyDescent="0.35">
      <c r="A82" s="142" t="s">
        <v>154</v>
      </c>
      <c r="B82" s="143">
        <f>(MIN($K$34:$K$45)+$B$78)*1000</f>
        <v>4674996.8367968602</v>
      </c>
      <c r="Q82" s="142"/>
      <c r="R82" s="143"/>
    </row>
    <row r="83" spans="1:22" ht="15.6" thickBot="1" x14ac:dyDescent="0.35">
      <c r="A83" s="1" t="s">
        <v>109</v>
      </c>
      <c r="B83" s="131" t="e">
        <f>VLOOKUP('入力(水力)'!$E$13,$B$87:$C$95,2,FALSE)</f>
        <v>#N/A</v>
      </c>
      <c r="Q83" s="1" t="s">
        <v>109</v>
      </c>
      <c r="R83" s="152" t="e">
        <f>$R$82/'入力(水力)'!$U$15</f>
        <v>#DIV/0!</v>
      </c>
      <c r="S83" s="1" t="s">
        <v>77</v>
      </c>
    </row>
    <row r="84" spans="1:22" x14ac:dyDescent="0.3">
      <c r="A84" s="142" t="s">
        <v>154</v>
      </c>
      <c r="B84" s="144" t="e">
        <f>B82/'入力(水力)'!E15</f>
        <v>#DIV/0!</v>
      </c>
      <c r="Q84" s="142"/>
      <c r="R84" s="144"/>
    </row>
    <row r="86" spans="1:22" x14ac:dyDescent="0.3">
      <c r="C86" s="18" t="s">
        <v>157</v>
      </c>
    </row>
    <row r="87" spans="1:22" x14ac:dyDescent="0.3">
      <c r="B87" s="11" t="s">
        <v>26</v>
      </c>
      <c r="C87" s="156">
        <v>0.39477199721811784</v>
      </c>
      <c r="D87" s="1">
        <v>0.42238306632001427</v>
      </c>
      <c r="E87" s="159">
        <f>C87-D87</f>
        <v>-2.7611069101896424E-2</v>
      </c>
    </row>
    <row r="88" spans="1:22" x14ac:dyDescent="0.3">
      <c r="B88" s="11" t="s">
        <v>27</v>
      </c>
      <c r="C88" s="156">
        <v>0.55785126369515048</v>
      </c>
      <c r="D88" s="1">
        <v>0.55830290336927646</v>
      </c>
      <c r="E88" s="159">
        <f t="shared" ref="E88:E95" si="35">C88-D88</f>
        <v>-4.5163967412598094E-4</v>
      </c>
    </row>
    <row r="89" spans="1:22" x14ac:dyDescent="0.3">
      <c r="B89" s="11" t="s">
        <v>28</v>
      </c>
      <c r="C89" s="156">
        <v>0.50235773838425057</v>
      </c>
      <c r="D89" s="1">
        <v>0.51944516743322666</v>
      </c>
      <c r="E89" s="159">
        <f t="shared" si="35"/>
        <v>-1.7087429048976088E-2</v>
      </c>
    </row>
    <row r="90" spans="1:22" x14ac:dyDescent="0.3">
      <c r="B90" s="11" t="s">
        <v>29</v>
      </c>
      <c r="C90" s="156">
        <v>0.45807060610910899</v>
      </c>
      <c r="D90" s="1">
        <v>0.45332650012726072</v>
      </c>
      <c r="E90" s="159">
        <f t="shared" si="35"/>
        <v>4.7441059818482678E-3</v>
      </c>
    </row>
    <row r="91" spans="1:22" x14ac:dyDescent="0.3">
      <c r="B91" s="11" t="s">
        <v>30</v>
      </c>
      <c r="C91" s="156">
        <v>0.52627383049778598</v>
      </c>
      <c r="D91" s="1">
        <v>0.53170254354176638</v>
      </c>
      <c r="E91" s="159">
        <f t="shared" si="35"/>
        <v>-5.4287130439804043E-3</v>
      </c>
    </row>
    <row r="92" spans="1:22" x14ac:dyDescent="0.3">
      <c r="B92" s="11" t="s">
        <v>31</v>
      </c>
      <c r="C92" s="156">
        <v>0.49374198156071236</v>
      </c>
      <c r="D92" s="1">
        <v>0.50519730705145971</v>
      </c>
      <c r="E92" s="159">
        <f t="shared" si="35"/>
        <v>-1.1455325490747348E-2</v>
      </c>
    </row>
    <row r="93" spans="1:22" x14ac:dyDescent="0.3">
      <c r="B93" s="11" t="s">
        <v>32</v>
      </c>
      <c r="C93" s="156">
        <v>0.40238738734802615</v>
      </c>
      <c r="D93" s="1">
        <v>0.41071510837005409</v>
      </c>
      <c r="E93" s="159">
        <f t="shared" si="35"/>
        <v>-8.3277210220279452E-3</v>
      </c>
    </row>
    <row r="94" spans="1:22" x14ac:dyDescent="0.3">
      <c r="B94" s="11" t="s">
        <v>33</v>
      </c>
      <c r="C94" s="156">
        <v>0.48495760308425362</v>
      </c>
      <c r="D94" s="1">
        <v>0.49540159079136292</v>
      </c>
      <c r="E94" s="159">
        <f t="shared" si="35"/>
        <v>-1.0443987707109303E-2</v>
      </c>
    </row>
    <row r="95" spans="1:22" x14ac:dyDescent="0.3">
      <c r="B95" s="11" t="s">
        <v>34</v>
      </c>
      <c r="C95" s="156">
        <v>0.35118429449480187</v>
      </c>
      <c r="D95" s="1">
        <v>0.35971776038316255</v>
      </c>
      <c r="E95" s="159">
        <f t="shared" si="35"/>
        <v>-8.5334658883606807E-3</v>
      </c>
    </row>
  </sheetData>
  <phoneticPr fontId="3"/>
  <hyperlinks>
    <hyperlink ref="A19" r:id="rId1" xr:uid="{024E02A9-3EF7-479D-99F0-E4D2E8057F6C}"/>
  </hyperlinks>
  <pageMargins left="0.7" right="0.7" top="0.75" bottom="0.75" header="0.3" footer="0.3"/>
  <pageSetup paperSize="9" orientation="portrait" r:id="rId2"/>
  <drawing r:id="rId3"/>
  <legacy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8C210-6B88-4FA9-8103-F2B922558C5A}">
  <sheetPr codeName="Sheet18">
    <tabColor theme="8" tint="0.59999389629810485"/>
  </sheetPr>
  <dimension ref="A1:AH83"/>
  <sheetViews>
    <sheetView workbookViewId="0">
      <selection activeCell="E15" sqref="E15:P15"/>
    </sheetView>
  </sheetViews>
  <sheetFormatPr defaultColWidth="9" defaultRowHeight="15" x14ac:dyDescent="0.3"/>
  <cols>
    <col min="1" max="1" width="29.109375" style="1" customWidth="1"/>
    <col min="2" max="2" width="10.77734375" style="1" customWidth="1"/>
    <col min="3" max="3" width="9.77734375" style="1" customWidth="1"/>
    <col min="4" max="4" width="13.33203125" style="1" bestFit="1" customWidth="1"/>
    <col min="5" max="10" width="9.77734375" style="1" bestFit="1" customWidth="1"/>
    <col min="11" max="11" width="10.6640625" style="1" bestFit="1" customWidth="1"/>
    <col min="12" max="12" width="10" style="1" bestFit="1" customWidth="1"/>
    <col min="13" max="13" width="17.88671875" style="1" customWidth="1"/>
    <col min="14" max="14" width="9.33203125" style="1" bestFit="1" customWidth="1"/>
    <col min="15" max="15" width="7.33203125" style="1" bestFit="1" customWidth="1"/>
    <col min="16" max="16" width="9" style="1"/>
    <col min="17" max="17" width="34.6640625" style="1" bestFit="1" customWidth="1"/>
    <col min="18" max="28" width="10.88671875" style="1" customWidth="1"/>
    <col min="29" max="29" width="9" style="1"/>
    <col min="30" max="30" width="10.88671875" style="1" customWidth="1"/>
    <col min="31" max="16384" width="9" style="1"/>
  </cols>
  <sheetData>
    <row r="1" spans="1:34" x14ac:dyDescent="0.3">
      <c r="A1" s="35"/>
      <c r="J1" s="10" t="s">
        <v>35</v>
      </c>
      <c r="L1" s="8"/>
      <c r="M1" s="9" t="s">
        <v>64</v>
      </c>
      <c r="AH1" s="1" t="s">
        <v>113</v>
      </c>
    </row>
    <row r="2" spans="1:34" x14ac:dyDescent="0.3">
      <c r="B2" s="11" t="s">
        <v>26</v>
      </c>
      <c r="C2" s="11" t="s">
        <v>27</v>
      </c>
      <c r="D2" s="11" t="s">
        <v>28</v>
      </c>
      <c r="E2" s="11" t="s">
        <v>29</v>
      </c>
      <c r="F2" s="11" t="s">
        <v>30</v>
      </c>
      <c r="G2" s="11" t="s">
        <v>31</v>
      </c>
      <c r="H2" s="11" t="s">
        <v>32</v>
      </c>
      <c r="I2" s="11" t="s">
        <v>33</v>
      </c>
      <c r="J2" s="11" t="s">
        <v>34</v>
      </c>
      <c r="AH2" s="1" t="s">
        <v>114</v>
      </c>
    </row>
    <row r="3" spans="1:34" x14ac:dyDescent="0.3">
      <c r="A3" s="1" t="s">
        <v>104</v>
      </c>
      <c r="AH3" s="1" t="s">
        <v>115</v>
      </c>
    </row>
    <row r="4" spans="1:34" x14ac:dyDescent="0.3">
      <c r="A4" s="10" t="s">
        <v>11</v>
      </c>
      <c r="B4" s="52">
        <v>4730.6208550782821</v>
      </c>
      <c r="C4" s="52">
        <v>11661.199433115416</v>
      </c>
      <c r="D4" s="52">
        <v>41245.61530691394</v>
      </c>
      <c r="E4" s="52">
        <v>18582.035492957744</v>
      </c>
      <c r="F4" s="52">
        <v>4647.4253189823876</v>
      </c>
      <c r="G4" s="52">
        <v>18187.937185104052</v>
      </c>
      <c r="H4" s="52">
        <v>7633.4257824771967</v>
      </c>
      <c r="I4" s="52">
        <v>3836.9040080971658</v>
      </c>
      <c r="J4" s="52">
        <v>12401.453801830394</v>
      </c>
      <c r="M4" s="14"/>
      <c r="N4" s="14"/>
      <c r="O4" s="14"/>
      <c r="P4" s="14"/>
      <c r="Q4" s="14"/>
      <c r="R4" s="14"/>
      <c r="S4" s="14"/>
    </row>
    <row r="5" spans="1:34" x14ac:dyDescent="0.3">
      <c r="A5" s="10" t="s">
        <v>12</v>
      </c>
      <c r="B5" s="52">
        <v>4298.7080810919306</v>
      </c>
      <c r="C5" s="52">
        <v>10837.007450910263</v>
      </c>
      <c r="D5" s="52">
        <v>39351.826052342774</v>
      </c>
      <c r="E5" s="52">
        <v>18772.884084507041</v>
      </c>
      <c r="F5" s="52">
        <v>4331.6301330724073</v>
      </c>
      <c r="G5" s="52">
        <v>18373.016703176341</v>
      </c>
      <c r="H5" s="52">
        <v>7544.427413788153</v>
      </c>
      <c r="I5" s="52">
        <v>3825.7462348178137</v>
      </c>
      <c r="J5" s="52">
        <v>12587.866200031533</v>
      </c>
      <c r="M5" s="14"/>
      <c r="N5" s="14"/>
      <c r="O5" s="14"/>
      <c r="P5" s="14"/>
      <c r="Q5" s="14"/>
      <c r="R5" s="14"/>
      <c r="S5" s="14"/>
      <c r="AH5" s="1" t="s">
        <v>116</v>
      </c>
    </row>
    <row r="6" spans="1:34" x14ac:dyDescent="0.3">
      <c r="A6" s="10" t="s">
        <v>13</v>
      </c>
      <c r="B6" s="52">
        <v>4274.7184825371332</v>
      </c>
      <c r="C6" s="52">
        <v>11731.162688018527</v>
      </c>
      <c r="D6" s="52">
        <v>44945.265332731906</v>
      </c>
      <c r="E6" s="52">
        <v>20540.685774647889</v>
      </c>
      <c r="F6" s="52">
        <v>4784.4775694716245</v>
      </c>
      <c r="G6" s="52">
        <v>21043.251193866374</v>
      </c>
      <c r="H6" s="52">
        <v>8280.3301202419589</v>
      </c>
      <c r="I6" s="52">
        <v>4372.2871255060727</v>
      </c>
      <c r="J6" s="52">
        <v>14320.519117973359</v>
      </c>
      <c r="M6" s="14"/>
      <c r="N6" s="14"/>
      <c r="O6" s="14"/>
      <c r="P6" s="14"/>
      <c r="Q6" s="14"/>
      <c r="R6" s="14"/>
      <c r="S6" s="14"/>
      <c r="AH6" s="1" t="s">
        <v>117</v>
      </c>
    </row>
    <row r="7" spans="1:34" x14ac:dyDescent="0.3">
      <c r="A7" s="10" t="s">
        <v>14</v>
      </c>
      <c r="B7" s="52">
        <v>4858.2626435952898</v>
      </c>
      <c r="C7" s="52">
        <v>14024.512179206346</v>
      </c>
      <c r="D7" s="52">
        <v>57506.830910157922</v>
      </c>
      <c r="E7" s="52">
        <v>24960.2</v>
      </c>
      <c r="F7" s="52">
        <v>5839.5990000000002</v>
      </c>
      <c r="G7" s="52">
        <v>27108.210000000003</v>
      </c>
      <c r="H7" s="52">
        <v>10531.053</v>
      </c>
      <c r="I7" s="52">
        <v>5509.97</v>
      </c>
      <c r="J7" s="52">
        <v>18336.038</v>
      </c>
      <c r="M7" s="14"/>
      <c r="N7" s="14"/>
      <c r="O7" s="14"/>
      <c r="P7" s="14"/>
      <c r="Q7" s="14"/>
      <c r="R7" s="14"/>
      <c r="S7" s="14"/>
    </row>
    <row r="8" spans="1:34" x14ac:dyDescent="0.3">
      <c r="A8" s="10" t="s">
        <v>15</v>
      </c>
      <c r="B8" s="52">
        <v>4990.1900000000005</v>
      </c>
      <c r="C8" s="52">
        <v>14404.82</v>
      </c>
      <c r="D8" s="52">
        <v>57504.579999999994</v>
      </c>
      <c r="E8" s="52">
        <v>24960.2</v>
      </c>
      <c r="F8" s="52">
        <v>5839.5990000000002</v>
      </c>
      <c r="G8" s="52">
        <v>27108.210000000003</v>
      </c>
      <c r="H8" s="52">
        <v>10531.053</v>
      </c>
      <c r="I8" s="52">
        <v>5509.97</v>
      </c>
      <c r="J8" s="52">
        <v>18336.038</v>
      </c>
      <c r="M8" s="14"/>
      <c r="N8" s="14"/>
      <c r="O8" s="14"/>
      <c r="P8" s="14"/>
      <c r="Q8" s="14"/>
      <c r="R8" s="14"/>
      <c r="S8" s="14"/>
    </row>
    <row r="9" spans="1:34" x14ac:dyDescent="0.3">
      <c r="A9" s="10" t="s">
        <v>16</v>
      </c>
      <c r="B9" s="52">
        <v>4678.376248497957</v>
      </c>
      <c r="C9" s="52">
        <v>12960.544171105321</v>
      </c>
      <c r="D9" s="52">
        <v>48843.978396830418</v>
      </c>
      <c r="E9" s="52">
        <v>23523.861126760563</v>
      </c>
      <c r="F9" s="52">
        <v>5202.5426372451966</v>
      </c>
      <c r="G9" s="52">
        <v>23164.206473165388</v>
      </c>
      <c r="H9" s="52">
        <v>9406.7975024262778</v>
      </c>
      <c r="I9" s="52">
        <v>4818.4380566801619</v>
      </c>
      <c r="J9" s="52">
        <v>15811.354236702995</v>
      </c>
      <c r="M9" s="14"/>
      <c r="N9" s="14"/>
      <c r="O9" s="14"/>
      <c r="P9" s="14"/>
      <c r="Q9" s="14"/>
      <c r="R9" s="14"/>
      <c r="S9" s="14"/>
    </row>
    <row r="10" spans="1:34" x14ac:dyDescent="0.3">
      <c r="A10" s="10" t="s">
        <v>17</v>
      </c>
      <c r="B10" s="52">
        <v>4705.4212765957445</v>
      </c>
      <c r="C10" s="52">
        <v>11474.00183178447</v>
      </c>
      <c r="D10" s="52">
        <v>41232.139845966405</v>
      </c>
      <c r="E10" s="52">
        <v>19927.984507042253</v>
      </c>
      <c r="F10" s="52">
        <v>4498.4728727984339</v>
      </c>
      <c r="G10" s="52">
        <v>18908.447447973715</v>
      </c>
      <c r="H10" s="52">
        <v>7876.7471211129296</v>
      </c>
      <c r="I10" s="52">
        <v>4037.6739271255065</v>
      </c>
      <c r="J10" s="52">
        <v>13478.920938344123</v>
      </c>
      <c r="M10" s="14"/>
      <c r="N10" s="14"/>
      <c r="O10" s="14"/>
      <c r="P10" s="14"/>
      <c r="Q10" s="14"/>
      <c r="R10" s="14"/>
      <c r="S10" s="14"/>
    </row>
    <row r="11" spans="1:34" x14ac:dyDescent="0.3">
      <c r="A11" s="10" t="s">
        <v>18</v>
      </c>
      <c r="B11" s="52">
        <v>5388.0798554797275</v>
      </c>
      <c r="C11" s="52">
        <v>12862.884230541467</v>
      </c>
      <c r="D11" s="52">
        <v>42933.709788452594</v>
      </c>
      <c r="E11" s="52">
        <v>19546.297323943661</v>
      </c>
      <c r="F11" s="52">
        <v>4927.4699178082192</v>
      </c>
      <c r="G11" s="52">
        <v>19215.253493975903</v>
      </c>
      <c r="H11" s="52">
        <v>8609.8219744259732</v>
      </c>
      <c r="I11" s="52">
        <v>4126.9061133603236</v>
      </c>
      <c r="J11" s="52">
        <v>13782.435963936248</v>
      </c>
      <c r="M11" s="14"/>
      <c r="N11" s="14"/>
      <c r="O11" s="14"/>
      <c r="P11" s="14"/>
      <c r="Q11" s="14"/>
      <c r="R11" s="14"/>
      <c r="S11" s="14"/>
    </row>
    <row r="12" spans="1:34" x14ac:dyDescent="0.3">
      <c r="A12" s="10" t="s">
        <v>19</v>
      </c>
      <c r="B12" s="52">
        <v>5796.0030309112808</v>
      </c>
      <c r="C12" s="52">
        <v>14408.422049690715</v>
      </c>
      <c r="D12" s="52">
        <v>47420.719322482837</v>
      </c>
      <c r="E12" s="52">
        <v>22167.87323943662</v>
      </c>
      <c r="F12" s="52">
        <v>5636.6425636007825</v>
      </c>
      <c r="G12" s="52">
        <v>23420.548105147864</v>
      </c>
      <c r="H12" s="52">
        <v>10350.93537276634</v>
      </c>
      <c r="I12" s="52">
        <v>5141.8934817813761</v>
      </c>
      <c r="J12" s="52">
        <v>17320.580575733864</v>
      </c>
      <c r="M12" s="14"/>
      <c r="N12" s="14"/>
      <c r="O12" s="14"/>
      <c r="P12" s="14"/>
      <c r="Q12" s="14"/>
      <c r="R12" s="14"/>
      <c r="S12" s="14"/>
    </row>
    <row r="13" spans="1:34" x14ac:dyDescent="0.3">
      <c r="A13" s="10" t="s">
        <v>20</v>
      </c>
      <c r="B13" s="52">
        <v>5977.16</v>
      </c>
      <c r="C13" s="52">
        <v>15104.856</v>
      </c>
      <c r="D13" s="52">
        <v>50938.213634065585</v>
      </c>
      <c r="E13" s="52">
        <v>23523.861126760563</v>
      </c>
      <c r="F13" s="52">
        <v>6089.48</v>
      </c>
      <c r="G13" s="52">
        <v>24891.255345016427</v>
      </c>
      <c r="H13" s="52">
        <v>10460.698660990993</v>
      </c>
      <c r="I13" s="52">
        <v>5141.8934817813761</v>
      </c>
      <c r="J13" s="52">
        <v>17526.029404614837</v>
      </c>
      <c r="M13" s="14"/>
      <c r="N13" s="14"/>
      <c r="O13" s="14"/>
      <c r="P13" s="14"/>
      <c r="Q13" s="14"/>
      <c r="R13" s="14"/>
      <c r="S13" s="14"/>
    </row>
    <row r="14" spans="1:34" x14ac:dyDescent="0.3">
      <c r="A14" s="10" t="s">
        <v>21</v>
      </c>
      <c r="B14" s="52">
        <v>5929.1708028904059</v>
      </c>
      <c r="C14" s="52">
        <v>14864.192082026326</v>
      </c>
      <c r="D14" s="52">
        <v>50940.242552779899</v>
      </c>
      <c r="E14" s="52">
        <v>23523.861126760563</v>
      </c>
      <c r="F14" s="52">
        <v>6089.48</v>
      </c>
      <c r="G14" s="52">
        <v>24891.255345016427</v>
      </c>
      <c r="H14" s="52">
        <v>10460.698660990993</v>
      </c>
      <c r="I14" s="52">
        <v>5141.8934817813761</v>
      </c>
      <c r="J14" s="52">
        <v>17526.029404614837</v>
      </c>
      <c r="M14" s="14"/>
      <c r="N14" s="14"/>
      <c r="O14" s="14"/>
      <c r="P14" s="14"/>
      <c r="Q14" s="14"/>
      <c r="R14" s="14"/>
      <c r="S14" s="14"/>
    </row>
    <row r="15" spans="1:34" x14ac:dyDescent="0.3">
      <c r="A15" s="10" t="s">
        <v>22</v>
      </c>
      <c r="B15" s="52">
        <v>5413.2794339622642</v>
      </c>
      <c r="C15" s="52">
        <v>13504.852988742634</v>
      </c>
      <c r="D15" s="52">
        <v>46397.938230576066</v>
      </c>
      <c r="E15" s="52">
        <v>20831.973098591548</v>
      </c>
      <c r="F15" s="52">
        <v>5439.8983326810176</v>
      </c>
      <c r="G15" s="52">
        <v>21278.805125958377</v>
      </c>
      <c r="H15" s="52">
        <v>9193.1186217685499</v>
      </c>
      <c r="I15" s="52">
        <v>4506.1304048582997</v>
      </c>
      <c r="J15" s="52">
        <v>14837.045139024798</v>
      </c>
      <c r="M15" s="14"/>
      <c r="N15" s="14"/>
      <c r="O15" s="14"/>
      <c r="P15" s="14"/>
      <c r="Q15" s="14"/>
      <c r="R15" s="14"/>
      <c r="S15" s="14"/>
    </row>
    <row r="16" spans="1:34" x14ac:dyDescent="0.3">
      <c r="B16" s="2"/>
      <c r="C16" s="2"/>
      <c r="D16" s="2"/>
      <c r="E16" s="2"/>
      <c r="F16" s="2"/>
      <c r="G16" s="2"/>
      <c r="H16" s="2"/>
      <c r="I16" s="2"/>
      <c r="J16" s="2"/>
      <c r="K16" s="2"/>
    </row>
    <row r="17" spans="1:30" x14ac:dyDescent="0.3">
      <c r="A17" s="1" t="s">
        <v>43</v>
      </c>
      <c r="B17" s="51">
        <v>171587.27328555813</v>
      </c>
      <c r="C17" s="2"/>
      <c r="D17" s="2"/>
      <c r="E17" s="2"/>
      <c r="F17" s="2"/>
      <c r="G17" s="2"/>
      <c r="H17" s="2"/>
      <c r="I17" s="2"/>
      <c r="J17" s="2"/>
      <c r="K17" s="2"/>
    </row>
    <row r="19" spans="1:30" x14ac:dyDescent="0.3">
      <c r="A19" s="1" t="s">
        <v>112</v>
      </c>
      <c r="B19" s="17" t="s">
        <v>44</v>
      </c>
      <c r="N19" s="1" t="s">
        <v>65</v>
      </c>
    </row>
    <row r="20" spans="1:30" x14ac:dyDescent="0.3">
      <c r="A20" s="10" t="s">
        <v>11</v>
      </c>
      <c r="B20" s="53">
        <v>1.6456907411568512E-2</v>
      </c>
      <c r="C20" s="53">
        <v>4.9377935807161655E-2</v>
      </c>
      <c r="D20" s="53">
        <v>2.2315477267476576E-2</v>
      </c>
      <c r="E20" s="53">
        <v>6.1026302097206685E-2</v>
      </c>
      <c r="F20" s="53">
        <v>8.8067714870789321E-2</v>
      </c>
      <c r="G20" s="53">
        <v>6.0388164615290077E-2</v>
      </c>
      <c r="H20" s="53">
        <v>4.2974945084337655E-2</v>
      </c>
      <c r="I20" s="53">
        <v>6.5669292532255702E-2</v>
      </c>
      <c r="J20" s="53">
        <v>9.435877456134471E-3</v>
      </c>
      <c r="N20" s="66" t="e">
        <f>HLOOKUP('入力(太陽光)'!$E$13,$B$2:$J$31,ROW()-1,0)</f>
        <v>#N/A</v>
      </c>
      <c r="Q20" s="44"/>
      <c r="R20" s="44"/>
      <c r="S20" s="44"/>
      <c r="T20" s="44"/>
      <c r="U20" s="44"/>
      <c r="V20" s="44"/>
      <c r="W20" s="44"/>
    </row>
    <row r="21" spans="1:30" x14ac:dyDescent="0.3">
      <c r="A21" s="10" t="s">
        <v>12</v>
      </c>
      <c r="B21" s="53">
        <v>3.9723090388527935E-2</v>
      </c>
      <c r="C21" s="53">
        <v>0.14057536408580712</v>
      </c>
      <c r="D21" s="53">
        <v>0.1005814351369055</v>
      </c>
      <c r="E21" s="53">
        <v>0.1337613825950397</v>
      </c>
      <c r="F21" s="53">
        <v>0.20940398747043507</v>
      </c>
      <c r="G21" s="53">
        <v>0.14747102491002459</v>
      </c>
      <c r="H21" s="53">
        <v>0.15652052623186716</v>
      </c>
      <c r="I21" s="53">
        <v>0.19391416049409416</v>
      </c>
      <c r="J21" s="53">
        <v>6.2907923397942891E-2</v>
      </c>
      <c r="N21" s="66" t="e">
        <f>HLOOKUP('入力(太陽光)'!$E$13,$B$2:$J$31,ROW()-1,0)</f>
        <v>#N/A</v>
      </c>
      <c r="Q21" s="44"/>
      <c r="R21" s="44"/>
      <c r="S21" s="44"/>
      <c r="T21" s="44"/>
      <c r="U21" s="44"/>
      <c r="V21" s="44"/>
      <c r="W21" s="44"/>
    </row>
    <row r="22" spans="1:30" x14ac:dyDescent="0.3">
      <c r="A22" s="10" t="s">
        <v>13</v>
      </c>
      <c r="B22" s="53">
        <v>6.283514515653052E-2</v>
      </c>
      <c r="C22" s="53">
        <v>0.18558168874667283</v>
      </c>
      <c r="D22" s="53">
        <v>0.14729963528819989</v>
      </c>
      <c r="E22" s="53">
        <v>0.17807546211594644</v>
      </c>
      <c r="F22" s="53">
        <v>0.24709580912002738</v>
      </c>
      <c r="G22" s="53">
        <v>0.17730666522323962</v>
      </c>
      <c r="H22" s="53">
        <v>0.16344546885994371</v>
      </c>
      <c r="I22" s="53">
        <v>0.1871348611052939</v>
      </c>
      <c r="J22" s="53">
        <v>8.3366111823275732E-2</v>
      </c>
      <c r="N22" s="66" t="e">
        <f>HLOOKUP('入力(太陽光)'!$E$13,$B$2:$J$31,ROW()-1,0)</f>
        <v>#N/A</v>
      </c>
      <c r="Q22" s="44"/>
      <c r="R22" s="44"/>
      <c r="S22" s="44"/>
      <c r="T22" s="44"/>
      <c r="U22" s="44"/>
      <c r="V22" s="44"/>
      <c r="W22" s="44"/>
    </row>
    <row r="23" spans="1:30" x14ac:dyDescent="0.3">
      <c r="A23" s="10" t="s">
        <v>14</v>
      </c>
      <c r="B23" s="53">
        <v>7.1439497760515835E-2</v>
      </c>
      <c r="C23" s="53">
        <v>0.18192108086357026</v>
      </c>
      <c r="D23" s="53">
        <v>0.20996204241391517</v>
      </c>
      <c r="E23" s="53">
        <v>0.22120703309409098</v>
      </c>
      <c r="F23" s="53">
        <v>0.28721242724488938</v>
      </c>
      <c r="G23" s="53">
        <v>0.24060535645069187</v>
      </c>
      <c r="H23" s="53">
        <v>0.26215881314680234</v>
      </c>
      <c r="I23" s="53">
        <v>0.29107069303430971</v>
      </c>
      <c r="J23" s="53">
        <v>0.10318769993819618</v>
      </c>
      <c r="N23" s="66" t="e">
        <f>HLOOKUP('入力(太陽光)'!$E$13,$B$2:$J$31,ROW()-1,0)</f>
        <v>#N/A</v>
      </c>
      <c r="Q23" s="44"/>
      <c r="R23" s="44"/>
      <c r="S23" s="44"/>
      <c r="T23" s="44"/>
      <c r="U23" s="44"/>
      <c r="V23" s="44"/>
      <c r="W23" s="44"/>
    </row>
    <row r="24" spans="1:30" x14ac:dyDescent="0.3">
      <c r="A24" s="10" t="s">
        <v>15</v>
      </c>
      <c r="B24" s="53">
        <v>7.6543753625651842E-2</v>
      </c>
      <c r="C24" s="53">
        <v>0.23393291862880083</v>
      </c>
      <c r="D24" s="53">
        <v>0.23387412235674346</v>
      </c>
      <c r="E24" s="53">
        <v>0.22409087827581989</v>
      </c>
      <c r="F24" s="53">
        <v>0.30136718243958693</v>
      </c>
      <c r="G24" s="53">
        <v>0.25546149400676676</v>
      </c>
      <c r="H24" s="53">
        <v>0.2467169973383207</v>
      </c>
      <c r="I24" s="53">
        <v>0.29877499849491035</v>
      </c>
      <c r="J24" s="53">
        <v>0.10750418924460843</v>
      </c>
      <c r="N24" s="66" t="e">
        <f>HLOOKUP('入力(太陽光)'!$E$13,$B$2:$J$31,ROW()-1,0)</f>
        <v>#N/A</v>
      </c>
      <c r="Q24" s="44"/>
      <c r="R24" s="44"/>
      <c r="S24" s="44"/>
      <c r="T24" s="44"/>
      <c r="U24" s="44"/>
      <c r="V24" s="44"/>
      <c r="W24" s="44"/>
    </row>
    <row r="25" spans="1:30" x14ac:dyDescent="0.3">
      <c r="A25" s="10" t="s">
        <v>16</v>
      </c>
      <c r="B25" s="53">
        <v>5.415225972172507E-2</v>
      </c>
      <c r="C25" s="53">
        <v>0.149223274599592</v>
      </c>
      <c r="D25" s="53">
        <v>0.14901992854702756</v>
      </c>
      <c r="E25" s="53">
        <v>0.15083570535934801</v>
      </c>
      <c r="F25" s="53">
        <v>0.20931529760772388</v>
      </c>
      <c r="G25" s="53">
        <v>0.16507325041334259</v>
      </c>
      <c r="H25" s="53">
        <v>0.15661490854436072</v>
      </c>
      <c r="I25" s="53">
        <v>0.19957779500013456</v>
      </c>
      <c r="J25" s="53">
        <v>7.8625544166286365E-2</v>
      </c>
      <c r="N25" s="66" t="e">
        <f>HLOOKUP('入力(太陽光)'!$E$13,$B$2:$J$31,ROW()-1,0)</f>
        <v>#N/A</v>
      </c>
      <c r="Q25" s="44"/>
      <c r="R25" s="44"/>
      <c r="S25" s="44"/>
      <c r="T25" s="44"/>
      <c r="U25" s="44"/>
      <c r="V25" s="44"/>
      <c r="W25" s="44"/>
    </row>
    <row r="26" spans="1:30" x14ac:dyDescent="0.3">
      <c r="A26" s="10" t="s">
        <v>17</v>
      </c>
      <c r="B26" s="53">
        <v>8.1714683902859072E-3</v>
      </c>
      <c r="C26" s="53">
        <v>9.408194546616501E-2</v>
      </c>
      <c r="D26" s="53">
        <v>6.3765450841487686E-2</v>
      </c>
      <c r="E26" s="53">
        <v>0.1066772570188972</v>
      </c>
      <c r="F26" s="53">
        <v>0.13174317796765303</v>
      </c>
      <c r="G26" s="53">
        <v>0.12068178803770337</v>
      </c>
      <c r="H26" s="53">
        <v>0.11526533085921002</v>
      </c>
      <c r="I26" s="53">
        <v>0.14528656182811372</v>
      </c>
      <c r="J26" s="53">
        <v>5.0463584146619195E-2</v>
      </c>
      <c r="N26" s="66" t="e">
        <f>HLOOKUP('入力(太陽光)'!$E$13,$B$2:$J$31,ROW()-1,0)</f>
        <v>#N/A</v>
      </c>
      <c r="Q26" s="44"/>
      <c r="R26" s="44"/>
      <c r="S26" s="44"/>
      <c r="T26" s="44"/>
      <c r="U26" s="44"/>
      <c r="V26" s="44"/>
      <c r="W26" s="44"/>
    </row>
    <row r="27" spans="1:30" x14ac:dyDescent="0.3">
      <c r="A27" s="10" t="s">
        <v>18</v>
      </c>
      <c r="B27" s="53">
        <v>3.7679528233212295E-3</v>
      </c>
      <c r="C27" s="53">
        <v>1.1271183269092669E-2</v>
      </c>
      <c r="D27" s="53">
        <v>4.3045688331479707E-3</v>
      </c>
      <c r="E27" s="53">
        <v>3.7059229555090204E-3</v>
      </c>
      <c r="F27" s="53">
        <v>6.4672116283964656E-3</v>
      </c>
      <c r="G27" s="53">
        <v>3.9763949839913808E-3</v>
      </c>
      <c r="H27" s="53">
        <v>3.8400901619796554E-3</v>
      </c>
      <c r="I27" s="53">
        <v>4.8628756460640564E-3</v>
      </c>
      <c r="J27" s="53">
        <v>1.3277185333991704E-3</v>
      </c>
      <c r="N27" s="66" t="e">
        <f>HLOOKUP('入力(太陽光)'!$E$13,$B$2:$J$31,ROW()-1,0)</f>
        <v>#N/A</v>
      </c>
      <c r="Q27" s="44"/>
      <c r="R27" s="44"/>
      <c r="S27" s="44"/>
      <c r="T27" s="44"/>
      <c r="U27" s="44"/>
      <c r="V27" s="44"/>
      <c r="W27" s="44"/>
    </row>
    <row r="28" spans="1:30" x14ac:dyDescent="0.3">
      <c r="A28" s="10" t="s">
        <v>19</v>
      </c>
      <c r="B28" s="53">
        <v>5.5693912613807347E-3</v>
      </c>
      <c r="C28" s="53">
        <v>4.7156069421668643E-3</v>
      </c>
      <c r="D28" s="53">
        <v>2.6135123733669143E-3</v>
      </c>
      <c r="E28" s="53">
        <v>6.1010767677070775E-2</v>
      </c>
      <c r="F28" s="53">
        <v>3.2000780922496745E-2</v>
      </c>
      <c r="G28" s="53">
        <v>5.5013679329874873E-2</v>
      </c>
      <c r="H28" s="53">
        <v>4.7788533251392047E-2</v>
      </c>
      <c r="I28" s="53">
        <v>7.3369329748455087E-2</v>
      </c>
      <c r="J28" s="53">
        <v>1.5361117072137805E-2</v>
      </c>
      <c r="N28" s="66" t="e">
        <f>HLOOKUP('入力(太陽光)'!$E$13,$B$2:$J$31,ROW()-1,0)</f>
        <v>#N/A</v>
      </c>
      <c r="Q28" s="44"/>
      <c r="R28" s="44"/>
      <c r="S28" s="44"/>
      <c r="T28" s="44"/>
      <c r="U28" s="44"/>
      <c r="V28" s="44"/>
      <c r="W28" s="44"/>
    </row>
    <row r="29" spans="1:30" x14ac:dyDescent="0.3">
      <c r="A29" s="10" t="s">
        <v>20</v>
      </c>
      <c r="B29" s="53">
        <v>1.1174717240497572E-2</v>
      </c>
      <c r="C29" s="53">
        <v>5.4911753065400311E-2</v>
      </c>
      <c r="D29" s="53">
        <v>3.1056170490082701E-2</v>
      </c>
      <c r="E29" s="53">
        <v>7.0526217630627927E-2</v>
      </c>
      <c r="F29" s="53">
        <v>2.6633232137810332E-2</v>
      </c>
      <c r="G29" s="53">
        <v>4.8154461637032325E-2</v>
      </c>
      <c r="H29" s="53">
        <v>5.4577129493724244E-2</v>
      </c>
      <c r="I29" s="53">
        <v>6.483222818271675E-2</v>
      </c>
      <c r="J29" s="53">
        <v>2.7661037437928488E-2</v>
      </c>
      <c r="N29" s="66" t="e">
        <f>HLOOKUP('入力(太陽光)'!$E$13,$B$2:$J$31,ROW()-1,0)</f>
        <v>#N/A</v>
      </c>
      <c r="Q29" s="44"/>
      <c r="R29" s="44"/>
      <c r="S29" s="44"/>
      <c r="T29" s="44"/>
      <c r="U29" s="44"/>
      <c r="V29" s="44"/>
      <c r="W29" s="44"/>
    </row>
    <row r="30" spans="1:30" x14ac:dyDescent="0.3">
      <c r="A30" s="10" t="s">
        <v>21</v>
      </c>
      <c r="B30" s="53">
        <v>1.2300047319158526E-2</v>
      </c>
      <c r="C30" s="53">
        <v>5.0529737766469834E-3</v>
      </c>
      <c r="D30" s="53">
        <v>3.2885792752613604E-3</v>
      </c>
      <c r="E30" s="53">
        <v>2.2836958831804696E-2</v>
      </c>
      <c r="F30" s="53">
        <v>9.1179363866072029E-3</v>
      </c>
      <c r="G30" s="53">
        <v>2.7591632419143346E-2</v>
      </c>
      <c r="H30" s="53">
        <v>2.3641608169433264E-2</v>
      </c>
      <c r="I30" s="53">
        <v>3.2494055179177847E-2</v>
      </c>
      <c r="J30" s="53">
        <v>8.2513051068681294E-3</v>
      </c>
      <c r="N30" s="66" t="e">
        <f>HLOOKUP('入力(太陽光)'!$E$13,$B$2:$J$31,ROW()-1,0)</f>
        <v>#N/A</v>
      </c>
      <c r="Q30" s="1" t="s">
        <v>76</v>
      </c>
    </row>
    <row r="31" spans="1:30" x14ac:dyDescent="0.3">
      <c r="A31" s="10" t="s">
        <v>22</v>
      </c>
      <c r="B31" s="53">
        <v>1.1059679613775955E-2</v>
      </c>
      <c r="C31" s="53">
        <v>2.4578584565414261E-2</v>
      </c>
      <c r="D31" s="53">
        <v>1.0478677785994765E-2</v>
      </c>
      <c r="E31" s="53">
        <v>2.1749557617989027E-2</v>
      </c>
      <c r="F31" s="53">
        <v>4.1091789617096371E-2</v>
      </c>
      <c r="G31" s="53">
        <v>2.7839827396156126E-2</v>
      </c>
      <c r="H31" s="53">
        <v>2.4886120995559181E-2</v>
      </c>
      <c r="I31" s="53">
        <v>3.6067338812732594E-2</v>
      </c>
      <c r="J31" s="53">
        <v>8.2951762666096281E-3</v>
      </c>
      <c r="N31" s="66" t="e">
        <f>HLOOKUP('入力(太陽光)'!$E$13,$B$2:$J$31,ROW()-1,0)</f>
        <v>#N/A</v>
      </c>
      <c r="Z31" s="10" t="s">
        <v>35</v>
      </c>
    </row>
    <row r="32" spans="1:30" x14ac:dyDescent="0.3">
      <c r="A32" s="10"/>
      <c r="B32" s="10"/>
      <c r="C32" s="10"/>
      <c r="D32" s="10"/>
      <c r="E32" s="10"/>
      <c r="F32" s="10"/>
      <c r="G32" s="10"/>
      <c r="H32" s="10"/>
      <c r="I32" s="10"/>
      <c r="J32" s="10"/>
      <c r="N32" s="1" t="s">
        <v>65</v>
      </c>
      <c r="Q32" s="10"/>
      <c r="R32" s="11" t="s">
        <v>26</v>
      </c>
      <c r="S32" s="11" t="s">
        <v>27</v>
      </c>
      <c r="T32" s="11" t="s">
        <v>28</v>
      </c>
      <c r="U32" s="11" t="s">
        <v>29</v>
      </c>
      <c r="V32" s="11" t="s">
        <v>30</v>
      </c>
      <c r="W32" s="11" t="s">
        <v>31</v>
      </c>
      <c r="X32" s="11" t="s">
        <v>32</v>
      </c>
      <c r="Y32" s="11" t="s">
        <v>33</v>
      </c>
      <c r="Z32" s="11" t="s">
        <v>34</v>
      </c>
      <c r="AD32" s="1" t="s">
        <v>65</v>
      </c>
    </row>
    <row r="33" spans="1:30" x14ac:dyDescent="0.3">
      <c r="A33" s="10"/>
      <c r="B33" s="18" t="s">
        <v>47</v>
      </c>
      <c r="C33" s="10"/>
      <c r="D33" s="10"/>
      <c r="E33" s="10"/>
      <c r="F33" s="10"/>
      <c r="G33" s="10"/>
      <c r="H33" s="10"/>
      <c r="I33" s="10"/>
      <c r="J33" s="10"/>
      <c r="K33" s="22" t="s">
        <v>36</v>
      </c>
      <c r="L33" s="22" t="s">
        <v>48</v>
      </c>
      <c r="N33" s="22" t="s">
        <v>36</v>
      </c>
      <c r="Q33" s="10"/>
      <c r="R33" s="18" t="s">
        <v>47</v>
      </c>
      <c r="S33" s="10"/>
      <c r="T33" s="10"/>
      <c r="U33" s="10"/>
      <c r="V33" s="10"/>
      <c r="W33" s="10"/>
      <c r="X33" s="10"/>
      <c r="Y33" s="10"/>
      <c r="Z33" s="10"/>
      <c r="AA33" s="22" t="s">
        <v>36</v>
      </c>
      <c r="AB33" s="22" t="s">
        <v>48</v>
      </c>
      <c r="AD33" s="22" t="s">
        <v>36</v>
      </c>
    </row>
    <row r="34" spans="1:30" x14ac:dyDescent="0.3">
      <c r="A34" s="10" t="s">
        <v>11</v>
      </c>
      <c r="B34" s="54">
        <f>IF('【調達AX】入力(太陽光)'!$E$13=B$2,B20*'【調達AX】入力(太陽光)'!$E$15/1000,0)</f>
        <v>0</v>
      </c>
      <c r="C34" s="54">
        <f>IF('【調達AX】入力(太陽光)'!$E$13=C$2,C20*'【調達AX】入力(太陽光)'!$E$15/1000,0)</f>
        <v>0</v>
      </c>
      <c r="D34" s="54">
        <f>IF('【調達AX】入力(太陽光)'!$E$13=D$2,D20*'【調達AX】入力(太陽光)'!$E$15/1000,0)</f>
        <v>0</v>
      </c>
      <c r="E34" s="54">
        <f>IF('【調達AX】入力(太陽光)'!$E$13=E$2,E20*'【調達AX】入力(太陽光)'!$E$15/1000,0)</f>
        <v>0</v>
      </c>
      <c r="F34" s="54">
        <f>IF('【調達AX】入力(太陽光)'!$E$13=F$2,F20*'【調達AX】入力(太陽光)'!$E$15/1000,0)</f>
        <v>0</v>
      </c>
      <c r="G34" s="54">
        <f>IF('【調達AX】入力(太陽光)'!$E$13=G$2,G20*'【調達AX】入力(太陽光)'!$E$15/1000,0)</f>
        <v>0</v>
      </c>
      <c r="H34" s="54">
        <f>IF('【調達AX】入力(太陽光)'!$E$13=H$2,H20*'【調達AX】入力(太陽光)'!$E$15/1000,0)</f>
        <v>0</v>
      </c>
      <c r="I34" s="54">
        <f>IF('【調達AX】入力(太陽光)'!$E$13=I$2,I20*'【調達AX】入力(太陽光)'!$E$15/1000,0)</f>
        <v>0</v>
      </c>
      <c r="J34" s="55">
        <f>IF('【調達AX】入力(太陽光)'!$E$13=J$2,J20*'【調達AX】入力(太陽光)'!$E$15/1000,0)</f>
        <v>0</v>
      </c>
      <c r="K34" s="56">
        <f>SUM(B34:J34)</f>
        <v>0</v>
      </c>
      <c r="L34" s="57">
        <f>MIN($K$34:$K$45)</f>
        <v>0</v>
      </c>
      <c r="N34" s="64">
        <f>K34*1000</f>
        <v>0</v>
      </c>
      <c r="Q34" s="10" t="s">
        <v>11</v>
      </c>
      <c r="R34" s="54">
        <f>IF('【調達AX】入力(太陽光)'!$E$13=B$2,B20*'【調達AX】入力(太陽光)'!$E$23/1000,0)</f>
        <v>0</v>
      </c>
      <c r="S34" s="54">
        <f>IF('【調達AX】入力(太陽光)'!$E$13=C$2,C20*'【調達AX】入力(太陽光)'!$E$23/1000,0)</f>
        <v>0</v>
      </c>
      <c r="T34" s="54">
        <f>IF('【調達AX】入力(太陽光)'!$E$13=D$2,D20*'【調達AX】入力(太陽光)'!$E$23/1000,0)</f>
        <v>0</v>
      </c>
      <c r="U34" s="54">
        <f>IF('【調達AX】入力(太陽光)'!$E$13=E$2,E20*'【調達AX】入力(太陽光)'!$E$23/1000,0)</f>
        <v>0</v>
      </c>
      <c r="V34" s="54">
        <f>IF('【調達AX】入力(太陽光)'!$E$13=F$2,F20*'【調達AX】入力(太陽光)'!$E$23/1000,0)</f>
        <v>0</v>
      </c>
      <c r="W34" s="54">
        <f>IF('【調達AX】入力(太陽光)'!$E$13=G$2,G20*'【調達AX】入力(太陽光)'!$E$23/1000,0)</f>
        <v>0</v>
      </c>
      <c r="X34" s="54">
        <f>IF('【調達AX】入力(太陽光)'!$E$13=H$2,H20*'【調達AX】入力(太陽光)'!$E$23/1000,0)</f>
        <v>0</v>
      </c>
      <c r="Y34" s="54">
        <f>IF('【調達AX】入力(太陽光)'!$E$13=I$2,I20*'【調達AX】入力(太陽光)'!$E$23/1000,0)</f>
        <v>0</v>
      </c>
      <c r="Z34" s="55">
        <f>IF('【調達AX】入力(太陽光)'!$E$13=J$2,J20*'【調達AX】入力(太陽光)'!$E$23/1000,0)</f>
        <v>0</v>
      </c>
      <c r="AA34" s="56">
        <f>SUM(R34:Z34)</f>
        <v>0</v>
      </c>
      <c r="AB34" s="57">
        <f>MIN($AA$34:$AA$45)</f>
        <v>0</v>
      </c>
      <c r="AD34" s="64">
        <f>AA34*1000</f>
        <v>0</v>
      </c>
    </row>
    <row r="35" spans="1:30" x14ac:dyDescent="0.3">
      <c r="A35" s="10" t="s">
        <v>12</v>
      </c>
      <c r="B35" s="54">
        <f>IF('【調達AX】入力(太陽光)'!$E$13=B$2,B21*'【調達AX】入力(太陽光)'!$E$15/1000,0)</f>
        <v>0</v>
      </c>
      <c r="C35" s="54">
        <f>IF('【調達AX】入力(太陽光)'!$E$13=C$2,C21*'【調達AX】入力(太陽光)'!$E$15/1000,0)</f>
        <v>0</v>
      </c>
      <c r="D35" s="54">
        <f>IF('【調達AX】入力(太陽光)'!$E$13=D$2,D21*'【調達AX】入力(太陽光)'!$E$15/1000,0)</f>
        <v>0</v>
      </c>
      <c r="E35" s="54">
        <f>IF('【調達AX】入力(太陽光)'!$E$13=E$2,E21*'【調達AX】入力(太陽光)'!$E$15/1000,0)</f>
        <v>0</v>
      </c>
      <c r="F35" s="54">
        <f>IF('【調達AX】入力(太陽光)'!$E$13=F$2,F21*'【調達AX】入力(太陽光)'!$E$15/1000,0)</f>
        <v>0</v>
      </c>
      <c r="G35" s="54">
        <f>IF('【調達AX】入力(太陽光)'!$E$13=G$2,G21*'【調達AX】入力(太陽光)'!$E$15/1000,0)</f>
        <v>0</v>
      </c>
      <c r="H35" s="54">
        <f>IF('【調達AX】入力(太陽光)'!$E$13=H$2,H21*'【調達AX】入力(太陽光)'!$E$15/1000,0)</f>
        <v>0</v>
      </c>
      <c r="I35" s="54">
        <f>IF('【調達AX】入力(太陽光)'!$E$13=I$2,I21*'【調達AX】入力(太陽光)'!$E$15/1000,0)</f>
        <v>0</v>
      </c>
      <c r="J35" s="55">
        <f>IF('【調達AX】入力(太陽光)'!$E$13=J$2,J21*'【調達AX】入力(太陽光)'!$E$15/1000,0)</f>
        <v>0</v>
      </c>
      <c r="K35" s="56">
        <f t="shared" ref="K35:K45" si="0">SUM(B35:J35)</f>
        <v>0</v>
      </c>
      <c r="L35" s="57">
        <f t="shared" ref="L35:L45" si="1">MIN($K$34:$K$45)</f>
        <v>0</v>
      </c>
      <c r="N35" s="64">
        <f t="shared" ref="N35:N45" si="2">K35*1000</f>
        <v>0</v>
      </c>
      <c r="Q35" s="10" t="s">
        <v>12</v>
      </c>
      <c r="R35" s="54">
        <f>IF('【調達AX】入力(太陽光)'!$E$13=B$2,B21*'【調達AX】入力(太陽光)'!$F$23/1000,0)</f>
        <v>0</v>
      </c>
      <c r="S35" s="54">
        <f>IF('【調達AX】入力(太陽光)'!$E$13=C$2,C21*'【調達AX】入力(太陽光)'!$F$23/1000,0)</f>
        <v>0</v>
      </c>
      <c r="T35" s="54">
        <f>IF('【調達AX】入力(太陽光)'!$E$13=D$2,D21*'【調達AX】入力(太陽光)'!$F$23/1000,0)</f>
        <v>0</v>
      </c>
      <c r="U35" s="54">
        <f>IF('【調達AX】入力(太陽光)'!$E$13=E$2,E21*'【調達AX】入力(太陽光)'!$F$23/1000,0)</f>
        <v>0</v>
      </c>
      <c r="V35" s="54">
        <f>IF('【調達AX】入力(太陽光)'!$E$13=F$2,F21*'【調達AX】入力(太陽光)'!$F$23/1000,0)</f>
        <v>0</v>
      </c>
      <c r="W35" s="54">
        <f>IF('【調達AX】入力(太陽光)'!$E$13=G$2,G21*'【調達AX】入力(太陽光)'!$F$23/1000,0)</f>
        <v>0</v>
      </c>
      <c r="X35" s="54">
        <f>IF('【調達AX】入力(太陽光)'!$E$13=H$2,H21*'【調達AX】入力(太陽光)'!$F$23/1000,0)</f>
        <v>0</v>
      </c>
      <c r="Y35" s="54">
        <f>IF('【調達AX】入力(太陽光)'!$E$13=I$2,I21*'【調達AX】入力(太陽光)'!$F$23/1000,0)</f>
        <v>0</v>
      </c>
      <c r="Z35" s="55">
        <f>IF('【調達AX】入力(太陽光)'!$E$13=J$2,J21*'【調達AX】入力(太陽光)'!$F$23/1000,0)</f>
        <v>0</v>
      </c>
      <c r="AA35" s="56">
        <f t="shared" ref="AA35:AA44" si="3">SUM(R35:Z35)</f>
        <v>0</v>
      </c>
      <c r="AB35" s="57">
        <f t="shared" ref="AB35:AB45" si="4">MIN($AA$34:$AA$45)</f>
        <v>0</v>
      </c>
      <c r="AD35" s="64">
        <f t="shared" ref="AD35:AD45" si="5">AA35*1000</f>
        <v>0</v>
      </c>
    </row>
    <row r="36" spans="1:30" x14ac:dyDescent="0.3">
      <c r="A36" s="10" t="s">
        <v>13</v>
      </c>
      <c r="B36" s="54">
        <f>IF('【調達AX】入力(太陽光)'!$E$13=B$2,B22*'【調達AX】入力(太陽光)'!$E$15/1000,0)</f>
        <v>0</v>
      </c>
      <c r="C36" s="54">
        <f>IF('【調達AX】入力(太陽光)'!$E$13=C$2,C22*'【調達AX】入力(太陽光)'!$E$15/1000,0)</f>
        <v>0</v>
      </c>
      <c r="D36" s="54">
        <f>IF('【調達AX】入力(太陽光)'!$E$13=D$2,D22*'【調達AX】入力(太陽光)'!$E$15/1000,0)</f>
        <v>0</v>
      </c>
      <c r="E36" s="54">
        <f>IF('【調達AX】入力(太陽光)'!$E$13=E$2,E22*'【調達AX】入力(太陽光)'!$E$15/1000,0)</f>
        <v>0</v>
      </c>
      <c r="F36" s="54">
        <f>IF('【調達AX】入力(太陽光)'!$E$13=F$2,F22*'【調達AX】入力(太陽光)'!$E$15/1000,0)</f>
        <v>0</v>
      </c>
      <c r="G36" s="54">
        <f>IF('【調達AX】入力(太陽光)'!$E$13=G$2,G22*'【調達AX】入力(太陽光)'!$E$15/1000,0)</f>
        <v>0</v>
      </c>
      <c r="H36" s="54">
        <f>IF('【調達AX】入力(太陽光)'!$E$13=H$2,H22*'【調達AX】入力(太陽光)'!$E$15/1000,0)</f>
        <v>0</v>
      </c>
      <c r="I36" s="54">
        <f>IF('【調達AX】入力(太陽光)'!$E$13=I$2,I22*'【調達AX】入力(太陽光)'!$E$15/1000,0)</f>
        <v>0</v>
      </c>
      <c r="J36" s="55">
        <f>IF('【調達AX】入力(太陽光)'!$E$13=J$2,J22*'【調達AX】入力(太陽光)'!$E$15/1000,0)</f>
        <v>0</v>
      </c>
      <c r="K36" s="56">
        <f t="shared" si="0"/>
        <v>0</v>
      </c>
      <c r="L36" s="57">
        <f t="shared" si="1"/>
        <v>0</v>
      </c>
      <c r="N36" s="64">
        <f t="shared" si="2"/>
        <v>0</v>
      </c>
      <c r="Q36" s="10" t="s">
        <v>13</v>
      </c>
      <c r="R36" s="54">
        <f>IF('【調達AX】入力(太陽光)'!$E$13=B$2,B22*'【調達AX】入力(太陽光)'!$G$23/1000,0)</f>
        <v>0</v>
      </c>
      <c r="S36" s="54">
        <f>IF('【調達AX】入力(太陽光)'!$E$13=C$2,C22*'【調達AX】入力(太陽光)'!$G$23/1000,0)</f>
        <v>0</v>
      </c>
      <c r="T36" s="54">
        <f>IF('【調達AX】入力(太陽光)'!$E$13=D$2,D22*'【調達AX】入力(太陽光)'!$G$23/1000,0)</f>
        <v>0</v>
      </c>
      <c r="U36" s="54">
        <f>IF('【調達AX】入力(太陽光)'!$E$13=E$2,E22*'【調達AX】入力(太陽光)'!$G$23/1000,0)</f>
        <v>0</v>
      </c>
      <c r="V36" s="54">
        <f>IF('【調達AX】入力(太陽光)'!$E$13=F$2,F22*'【調達AX】入力(太陽光)'!$G$23/1000,0)</f>
        <v>0</v>
      </c>
      <c r="W36" s="54">
        <f>IF('【調達AX】入力(太陽光)'!$E$13=G$2,G22*'【調達AX】入力(太陽光)'!$G$23/1000,0)</f>
        <v>0</v>
      </c>
      <c r="X36" s="54">
        <f>IF('【調達AX】入力(太陽光)'!$E$13=H$2,H22*'【調達AX】入力(太陽光)'!$G$23/1000,0)</f>
        <v>0</v>
      </c>
      <c r="Y36" s="54">
        <f>IF('【調達AX】入力(太陽光)'!$E$13=I$2,I22*'【調達AX】入力(太陽光)'!$G$23/1000,0)</f>
        <v>0</v>
      </c>
      <c r="Z36" s="55">
        <f>IF('【調達AX】入力(太陽光)'!$E$13=J$2,J22*'【調達AX】入力(太陽光)'!$G$23/1000,0)</f>
        <v>0</v>
      </c>
      <c r="AA36" s="56">
        <f t="shared" si="3"/>
        <v>0</v>
      </c>
      <c r="AB36" s="57">
        <f>MIN($AA$34:$AA$45)</f>
        <v>0</v>
      </c>
      <c r="AD36" s="64">
        <f t="shared" si="5"/>
        <v>0</v>
      </c>
    </row>
    <row r="37" spans="1:30" x14ac:dyDescent="0.3">
      <c r="A37" s="10" t="s">
        <v>14</v>
      </c>
      <c r="B37" s="54">
        <f>IF('【調達AX】入力(太陽光)'!$E$13=B$2,B23*'【調達AX】入力(太陽光)'!$E$15/1000,0)</f>
        <v>0</v>
      </c>
      <c r="C37" s="54">
        <f>IF('【調達AX】入力(太陽光)'!$E$13=C$2,C23*'【調達AX】入力(太陽光)'!$E$15/1000,0)</f>
        <v>0</v>
      </c>
      <c r="D37" s="54">
        <f>IF('【調達AX】入力(太陽光)'!$E$13=D$2,D23*'【調達AX】入力(太陽光)'!$E$15/1000,0)</f>
        <v>0</v>
      </c>
      <c r="E37" s="54">
        <f>IF('【調達AX】入力(太陽光)'!$E$13=E$2,E23*'【調達AX】入力(太陽光)'!$E$15/1000,0)</f>
        <v>0</v>
      </c>
      <c r="F37" s="54">
        <f>IF('【調達AX】入力(太陽光)'!$E$13=F$2,F23*'【調達AX】入力(太陽光)'!$E$15/1000,0)</f>
        <v>0</v>
      </c>
      <c r="G37" s="54">
        <f>IF('【調達AX】入力(太陽光)'!$E$13=G$2,G23*'【調達AX】入力(太陽光)'!$E$15/1000,0)</f>
        <v>0</v>
      </c>
      <c r="H37" s="54">
        <f>IF('【調達AX】入力(太陽光)'!$E$13=H$2,H23*'【調達AX】入力(太陽光)'!$E$15/1000,0)</f>
        <v>0</v>
      </c>
      <c r="I37" s="54">
        <f>IF('【調達AX】入力(太陽光)'!$E$13=I$2,I23*'【調達AX】入力(太陽光)'!$E$15/1000,0)</f>
        <v>0</v>
      </c>
      <c r="J37" s="55">
        <f>IF('【調達AX】入力(太陽光)'!$E$13=J$2,J23*'【調達AX】入力(太陽光)'!$E$15/1000,0)</f>
        <v>0</v>
      </c>
      <c r="K37" s="56">
        <f t="shared" si="0"/>
        <v>0</v>
      </c>
      <c r="L37" s="57">
        <f t="shared" si="1"/>
        <v>0</v>
      </c>
      <c r="N37" s="64">
        <f t="shared" si="2"/>
        <v>0</v>
      </c>
      <c r="Q37" s="10" t="s">
        <v>14</v>
      </c>
      <c r="R37" s="54">
        <f>IF('【調達AX】入力(太陽光)'!$E$13=B$2,B23*'【調達AX】入力(太陽光)'!$H$23/1000,0)</f>
        <v>0</v>
      </c>
      <c r="S37" s="54">
        <f>IF('【調達AX】入力(太陽光)'!$E$13=C$2,C23*'【調達AX】入力(太陽光)'!$H$23/1000,0)</f>
        <v>0</v>
      </c>
      <c r="T37" s="54">
        <f>IF('【調達AX】入力(太陽光)'!$E$13=D$2,D23*'【調達AX】入力(太陽光)'!$H$23/1000,0)</f>
        <v>0</v>
      </c>
      <c r="U37" s="54">
        <f>IF('【調達AX】入力(太陽光)'!$E$13=E$2,E23*'【調達AX】入力(太陽光)'!$H$23/1000,0)</f>
        <v>0</v>
      </c>
      <c r="V37" s="54">
        <f>IF('【調達AX】入力(太陽光)'!$E$13=F$2,F23*'【調達AX】入力(太陽光)'!$H$23/1000,0)</f>
        <v>0</v>
      </c>
      <c r="W37" s="54">
        <f>IF('【調達AX】入力(太陽光)'!$E$13=G$2,G23*'【調達AX】入力(太陽光)'!$H$23/1000,0)</f>
        <v>0</v>
      </c>
      <c r="X37" s="54">
        <f>IF('【調達AX】入力(太陽光)'!$E$13=H$2,H23*'【調達AX】入力(太陽光)'!$H$23/1000,0)</f>
        <v>0</v>
      </c>
      <c r="Y37" s="54">
        <f>IF('【調達AX】入力(太陽光)'!$E$13=I$2,I23*'【調達AX】入力(太陽光)'!$H$23/1000,0)</f>
        <v>0</v>
      </c>
      <c r="Z37" s="55">
        <f>IF('【調達AX】入力(太陽光)'!$E$13=J$2,J23*'【調達AX】入力(太陽光)'!$H$23/1000,0)</f>
        <v>0</v>
      </c>
      <c r="AA37" s="56">
        <f t="shared" si="3"/>
        <v>0</v>
      </c>
      <c r="AB37" s="57">
        <f t="shared" si="4"/>
        <v>0</v>
      </c>
      <c r="AD37" s="64">
        <f t="shared" si="5"/>
        <v>0</v>
      </c>
    </row>
    <row r="38" spans="1:30" x14ac:dyDescent="0.3">
      <c r="A38" s="10" t="s">
        <v>15</v>
      </c>
      <c r="B38" s="54">
        <f>IF('【調達AX】入力(太陽光)'!$E$13=B$2,B24*'【調達AX】入力(太陽光)'!$E$15/1000,0)</f>
        <v>0</v>
      </c>
      <c r="C38" s="54">
        <f>IF('【調達AX】入力(太陽光)'!$E$13=C$2,C24*'【調達AX】入力(太陽光)'!$E$15/1000,0)</f>
        <v>0</v>
      </c>
      <c r="D38" s="54">
        <f>IF('【調達AX】入力(太陽光)'!$E$13=D$2,D24*'【調達AX】入力(太陽光)'!$E$15/1000,0)</f>
        <v>0</v>
      </c>
      <c r="E38" s="54">
        <f>IF('【調達AX】入力(太陽光)'!$E$13=E$2,E24*'【調達AX】入力(太陽光)'!$E$15/1000,0)</f>
        <v>0</v>
      </c>
      <c r="F38" s="54">
        <f>IF('【調達AX】入力(太陽光)'!$E$13=F$2,F24*'【調達AX】入力(太陽光)'!$E$15/1000,0)</f>
        <v>0</v>
      </c>
      <c r="G38" s="54">
        <f>IF('【調達AX】入力(太陽光)'!$E$13=G$2,G24*'【調達AX】入力(太陽光)'!$E$15/1000,0)</f>
        <v>0</v>
      </c>
      <c r="H38" s="54">
        <f>IF('【調達AX】入力(太陽光)'!$E$13=H$2,H24*'【調達AX】入力(太陽光)'!$E$15/1000,0)</f>
        <v>0</v>
      </c>
      <c r="I38" s="54">
        <f>IF('【調達AX】入力(太陽光)'!$E$13=I$2,I24*'【調達AX】入力(太陽光)'!$E$15/1000,0)</f>
        <v>0</v>
      </c>
      <c r="J38" s="55">
        <f>IF('【調達AX】入力(太陽光)'!$E$13=J$2,J24*'【調達AX】入力(太陽光)'!$E$15/1000,0)</f>
        <v>0</v>
      </c>
      <c r="K38" s="56">
        <f t="shared" si="0"/>
        <v>0</v>
      </c>
      <c r="L38" s="57">
        <f t="shared" si="1"/>
        <v>0</v>
      </c>
      <c r="N38" s="64">
        <f t="shared" si="2"/>
        <v>0</v>
      </c>
      <c r="Q38" s="10" t="s">
        <v>15</v>
      </c>
      <c r="R38" s="54">
        <f>IF('【調達AX】入力(太陽光)'!$E$13=B$2,B24*'【調達AX】入力(太陽光)'!$I$23/1000,0)</f>
        <v>0</v>
      </c>
      <c r="S38" s="54">
        <f>IF('【調達AX】入力(太陽光)'!$E$13=C$2,C24*'【調達AX】入力(太陽光)'!$I$23/1000,0)</f>
        <v>0</v>
      </c>
      <c r="T38" s="54">
        <f>IF('【調達AX】入力(太陽光)'!$E$13=D$2,D24*'【調達AX】入力(太陽光)'!$I$23/1000,0)</f>
        <v>0</v>
      </c>
      <c r="U38" s="54">
        <f>IF('【調達AX】入力(太陽光)'!$E$13=E$2,E24*'【調達AX】入力(太陽光)'!$I$23/1000,0)</f>
        <v>0</v>
      </c>
      <c r="V38" s="54">
        <f>IF('【調達AX】入力(太陽光)'!$E$13=F$2,F24*'【調達AX】入力(太陽光)'!$I$23/1000,0)</f>
        <v>0</v>
      </c>
      <c r="W38" s="54">
        <f>IF('【調達AX】入力(太陽光)'!$E$13=G$2,G24*'【調達AX】入力(太陽光)'!$I$23/1000,0)</f>
        <v>0</v>
      </c>
      <c r="X38" s="54">
        <f>IF('【調達AX】入力(太陽光)'!$E$13=H$2,H24*'【調達AX】入力(太陽光)'!$I$23/1000,0)</f>
        <v>0</v>
      </c>
      <c r="Y38" s="54">
        <f>IF('【調達AX】入力(太陽光)'!$E$13=I$2,I24*'【調達AX】入力(太陽光)'!$I$23/1000,0)</f>
        <v>0</v>
      </c>
      <c r="Z38" s="55">
        <f>IF('【調達AX】入力(太陽光)'!$E$13=J$2,J24*'【調達AX】入力(太陽光)'!$I$23/1000,0)</f>
        <v>0</v>
      </c>
      <c r="AA38" s="56">
        <f>SUM(R38:Z38)</f>
        <v>0</v>
      </c>
      <c r="AB38" s="57">
        <f t="shared" si="4"/>
        <v>0</v>
      </c>
      <c r="AD38" s="64">
        <f t="shared" si="5"/>
        <v>0</v>
      </c>
    </row>
    <row r="39" spans="1:30" x14ac:dyDescent="0.3">
      <c r="A39" s="10" t="s">
        <v>16</v>
      </c>
      <c r="B39" s="54">
        <f>IF('【調達AX】入力(太陽光)'!$E$13=B$2,B25*'【調達AX】入力(太陽光)'!$E$15/1000,0)</f>
        <v>0</v>
      </c>
      <c r="C39" s="54">
        <f>IF('【調達AX】入力(太陽光)'!$E$13=C$2,C25*'【調達AX】入力(太陽光)'!$E$15/1000,0)</f>
        <v>0</v>
      </c>
      <c r="D39" s="54">
        <f>IF('【調達AX】入力(太陽光)'!$E$13=D$2,D25*'【調達AX】入力(太陽光)'!$E$15/1000,0)</f>
        <v>0</v>
      </c>
      <c r="E39" s="54">
        <f>IF('【調達AX】入力(太陽光)'!$E$13=E$2,E25*'【調達AX】入力(太陽光)'!$E$15/1000,0)</f>
        <v>0</v>
      </c>
      <c r="F39" s="54">
        <f>IF('【調達AX】入力(太陽光)'!$E$13=F$2,F25*'【調達AX】入力(太陽光)'!$E$15/1000,0)</f>
        <v>0</v>
      </c>
      <c r="G39" s="54">
        <f>IF('【調達AX】入力(太陽光)'!$E$13=G$2,G25*'【調達AX】入力(太陽光)'!$E$15/1000,0)</f>
        <v>0</v>
      </c>
      <c r="H39" s="54">
        <f>IF('【調達AX】入力(太陽光)'!$E$13=H$2,H25*'【調達AX】入力(太陽光)'!$E$15/1000,0)</f>
        <v>0</v>
      </c>
      <c r="I39" s="54">
        <f>IF('【調達AX】入力(太陽光)'!$E$13=I$2,I25*'【調達AX】入力(太陽光)'!$E$15/1000,0)</f>
        <v>0</v>
      </c>
      <c r="J39" s="55">
        <f>IF('【調達AX】入力(太陽光)'!$E$13=J$2,J25*'【調達AX】入力(太陽光)'!$E$15/1000,0)</f>
        <v>0</v>
      </c>
      <c r="K39" s="56">
        <f t="shared" si="0"/>
        <v>0</v>
      </c>
      <c r="L39" s="57">
        <f t="shared" si="1"/>
        <v>0</v>
      </c>
      <c r="N39" s="64">
        <f t="shared" si="2"/>
        <v>0</v>
      </c>
      <c r="Q39" s="10" t="s">
        <v>16</v>
      </c>
      <c r="R39" s="54">
        <f>IF('【調達AX】入力(太陽光)'!$E$13=B$2,B25*'【調達AX】入力(太陽光)'!$J$23/1000,0)</f>
        <v>0</v>
      </c>
      <c r="S39" s="54">
        <f>IF('【調達AX】入力(太陽光)'!$E$13=C$2,C25*'【調達AX】入力(太陽光)'!$J$23/1000,0)</f>
        <v>0</v>
      </c>
      <c r="T39" s="54">
        <f>IF('【調達AX】入力(太陽光)'!$E$13=D$2,D25*'【調達AX】入力(太陽光)'!$J$23/1000,0)</f>
        <v>0</v>
      </c>
      <c r="U39" s="54">
        <f>IF('【調達AX】入力(太陽光)'!$E$13=E$2,E25*'【調達AX】入力(太陽光)'!$J$23/1000,0)</f>
        <v>0</v>
      </c>
      <c r="V39" s="54">
        <f>IF('【調達AX】入力(太陽光)'!$E$13=F$2,F25*'【調達AX】入力(太陽光)'!$J$23/1000,0)</f>
        <v>0</v>
      </c>
      <c r="W39" s="54">
        <f>IF('【調達AX】入力(太陽光)'!$E$13=G$2,G25*'【調達AX】入力(太陽光)'!$J$23/1000,0)</f>
        <v>0</v>
      </c>
      <c r="X39" s="54">
        <f>IF('【調達AX】入力(太陽光)'!$E$13=H$2,H25*'【調達AX】入力(太陽光)'!$J$23/1000,0)</f>
        <v>0</v>
      </c>
      <c r="Y39" s="54">
        <f>IF('【調達AX】入力(太陽光)'!$E$13=I$2,I25*'【調達AX】入力(太陽光)'!$J$23/1000,0)</f>
        <v>0</v>
      </c>
      <c r="Z39" s="55">
        <f>IF('【調達AX】入力(太陽光)'!$E$13=J$2,J25*'【調達AX】入力(太陽光)'!$J$23/1000,0)</f>
        <v>0</v>
      </c>
      <c r="AA39" s="56">
        <f t="shared" si="3"/>
        <v>0</v>
      </c>
      <c r="AB39" s="57">
        <f>MIN($AA$34:$AA$45)</f>
        <v>0</v>
      </c>
      <c r="AD39" s="64">
        <f t="shared" si="5"/>
        <v>0</v>
      </c>
    </row>
    <row r="40" spans="1:30" x14ac:dyDescent="0.3">
      <c r="A40" s="10" t="s">
        <v>17</v>
      </c>
      <c r="B40" s="54">
        <f>IF('【調達AX】入力(太陽光)'!$E$13=B$2,B26*'【調達AX】入力(太陽光)'!$E$15/1000,0)</f>
        <v>0</v>
      </c>
      <c r="C40" s="54">
        <f>IF('【調達AX】入力(太陽光)'!$E$13=C$2,C26*'【調達AX】入力(太陽光)'!$E$15/1000,0)</f>
        <v>0</v>
      </c>
      <c r="D40" s="54">
        <f>IF('【調達AX】入力(太陽光)'!$E$13=D$2,D26*'【調達AX】入力(太陽光)'!$E$15/1000,0)</f>
        <v>0</v>
      </c>
      <c r="E40" s="54">
        <f>IF('【調達AX】入力(太陽光)'!$E$13=E$2,E26*'【調達AX】入力(太陽光)'!$E$15/1000,0)</f>
        <v>0</v>
      </c>
      <c r="F40" s="54">
        <f>IF('【調達AX】入力(太陽光)'!$E$13=F$2,F26*'【調達AX】入力(太陽光)'!$E$15/1000,0)</f>
        <v>0</v>
      </c>
      <c r="G40" s="54">
        <f>IF('【調達AX】入力(太陽光)'!$E$13=G$2,G26*'【調達AX】入力(太陽光)'!$E$15/1000,0)</f>
        <v>0</v>
      </c>
      <c r="H40" s="54">
        <f>IF('【調達AX】入力(太陽光)'!$E$13=H$2,H26*'【調達AX】入力(太陽光)'!$E$15/1000,0)</f>
        <v>0</v>
      </c>
      <c r="I40" s="54">
        <f>IF('【調達AX】入力(太陽光)'!$E$13=I$2,I26*'【調達AX】入力(太陽光)'!$E$15/1000,0)</f>
        <v>0</v>
      </c>
      <c r="J40" s="55">
        <f>IF('【調達AX】入力(太陽光)'!$E$13=J$2,J26*'【調達AX】入力(太陽光)'!$E$15/1000,0)</f>
        <v>0</v>
      </c>
      <c r="K40" s="56">
        <f t="shared" si="0"/>
        <v>0</v>
      </c>
      <c r="L40" s="57">
        <f t="shared" si="1"/>
        <v>0</v>
      </c>
      <c r="N40" s="64">
        <f t="shared" si="2"/>
        <v>0</v>
      </c>
      <c r="Q40" s="10" t="s">
        <v>17</v>
      </c>
      <c r="R40" s="54">
        <f>IF('【調達AX】入力(太陽光)'!$E$13=B$2,B26*'【調達AX】入力(太陽光)'!$K$23/1000,0)</f>
        <v>0</v>
      </c>
      <c r="S40" s="54">
        <f>IF('【調達AX】入力(太陽光)'!$E$13=C$2,C26*'【調達AX】入力(太陽光)'!$K$23/1000,0)</f>
        <v>0</v>
      </c>
      <c r="T40" s="54">
        <f>IF('【調達AX】入力(太陽光)'!$E$13=D$2,D26*'【調達AX】入力(太陽光)'!$K$23/1000,0)</f>
        <v>0</v>
      </c>
      <c r="U40" s="54">
        <f>IF('【調達AX】入力(太陽光)'!$E$13=E$2,E26*'【調達AX】入力(太陽光)'!$K$23/1000,0)</f>
        <v>0</v>
      </c>
      <c r="V40" s="54">
        <f>IF('【調達AX】入力(太陽光)'!$E$13=F$2,F26*'【調達AX】入力(太陽光)'!$K$23/1000,0)</f>
        <v>0</v>
      </c>
      <c r="W40" s="54">
        <f>IF('【調達AX】入力(太陽光)'!$E$13=G$2,G26*'【調達AX】入力(太陽光)'!$K$23/1000,0)</f>
        <v>0</v>
      </c>
      <c r="X40" s="54">
        <f>IF('【調達AX】入力(太陽光)'!$E$13=H$2,H26*'【調達AX】入力(太陽光)'!$K$23/1000,0)</f>
        <v>0</v>
      </c>
      <c r="Y40" s="54">
        <f>IF('【調達AX】入力(太陽光)'!$E$13=I$2,I26*'【調達AX】入力(太陽光)'!$K$23/1000,0)</f>
        <v>0</v>
      </c>
      <c r="Z40" s="55">
        <f>IF('【調達AX】入力(太陽光)'!$E$13=J$2,J26*'【調達AX】入力(太陽光)'!$K$23/1000,0)</f>
        <v>0</v>
      </c>
      <c r="AA40" s="56">
        <f t="shared" si="3"/>
        <v>0</v>
      </c>
      <c r="AB40" s="57">
        <f t="shared" si="4"/>
        <v>0</v>
      </c>
      <c r="AD40" s="64">
        <f t="shared" si="5"/>
        <v>0</v>
      </c>
    </row>
    <row r="41" spans="1:30" x14ac:dyDescent="0.3">
      <c r="A41" s="10" t="s">
        <v>18</v>
      </c>
      <c r="B41" s="54">
        <f>IF('【調達AX】入力(太陽光)'!$E$13=B$2,B27*'【調達AX】入力(太陽光)'!$E$15/1000,0)</f>
        <v>0</v>
      </c>
      <c r="C41" s="54">
        <f>IF('【調達AX】入力(太陽光)'!$E$13=C$2,C27*'【調達AX】入力(太陽光)'!$E$15/1000,0)</f>
        <v>0</v>
      </c>
      <c r="D41" s="54">
        <f>IF('【調達AX】入力(太陽光)'!$E$13=D$2,D27*'【調達AX】入力(太陽光)'!$E$15/1000,0)</f>
        <v>0</v>
      </c>
      <c r="E41" s="54">
        <f>IF('【調達AX】入力(太陽光)'!$E$13=E$2,E27*'【調達AX】入力(太陽光)'!$E$15/1000,0)</f>
        <v>0</v>
      </c>
      <c r="F41" s="54">
        <f>IF('【調達AX】入力(太陽光)'!$E$13=F$2,F27*'【調達AX】入力(太陽光)'!$E$15/1000,0)</f>
        <v>0</v>
      </c>
      <c r="G41" s="54">
        <f>IF('【調達AX】入力(太陽光)'!$E$13=G$2,G27*'【調達AX】入力(太陽光)'!$E$15/1000,0)</f>
        <v>0</v>
      </c>
      <c r="H41" s="54">
        <f>IF('【調達AX】入力(太陽光)'!$E$13=H$2,H27*'【調達AX】入力(太陽光)'!$E$15/1000,0)</f>
        <v>0</v>
      </c>
      <c r="I41" s="54">
        <f>IF('【調達AX】入力(太陽光)'!$E$13=I$2,I27*'【調達AX】入力(太陽光)'!$E$15/1000,0)</f>
        <v>0</v>
      </c>
      <c r="J41" s="55">
        <f>IF('【調達AX】入力(太陽光)'!$E$13=J$2,J27*'【調達AX】入力(太陽光)'!$E$15/1000,0)</f>
        <v>0</v>
      </c>
      <c r="K41" s="56">
        <f t="shared" si="0"/>
        <v>0</v>
      </c>
      <c r="L41" s="57">
        <f t="shared" si="1"/>
        <v>0</v>
      </c>
      <c r="N41" s="64">
        <f t="shared" si="2"/>
        <v>0</v>
      </c>
      <c r="Q41" s="10" t="s">
        <v>18</v>
      </c>
      <c r="R41" s="54">
        <f>IF('【調達AX】入力(太陽光)'!$E$13=B$2,B27*'【調達AX】入力(太陽光)'!$L$23/1000,0)</f>
        <v>0</v>
      </c>
      <c r="S41" s="54">
        <f>IF('【調達AX】入力(太陽光)'!$E$13=C$2,C27*'【調達AX】入力(太陽光)'!$L$23/1000,0)</f>
        <v>0</v>
      </c>
      <c r="T41" s="54">
        <f>IF('【調達AX】入力(太陽光)'!$E$13=D$2,D27*'【調達AX】入力(太陽光)'!$L$23/1000,0)</f>
        <v>0</v>
      </c>
      <c r="U41" s="54">
        <f>IF('【調達AX】入力(太陽光)'!$E$13=E$2,E27*'【調達AX】入力(太陽光)'!$L$23/1000,0)</f>
        <v>0</v>
      </c>
      <c r="V41" s="54">
        <f>IF('【調達AX】入力(太陽光)'!$E$13=F$2,F27*'【調達AX】入力(太陽光)'!$L$23/1000,0)</f>
        <v>0</v>
      </c>
      <c r="W41" s="54">
        <f>IF('【調達AX】入力(太陽光)'!$E$13=G$2,G27*'【調達AX】入力(太陽光)'!$L$23/1000,0)</f>
        <v>0</v>
      </c>
      <c r="X41" s="54">
        <f>IF('【調達AX】入力(太陽光)'!$E$13=H$2,H27*'【調達AX】入力(太陽光)'!$L$23/1000,0)</f>
        <v>0</v>
      </c>
      <c r="Y41" s="54">
        <f>IF('【調達AX】入力(太陽光)'!$E$13=I$2,I27*'【調達AX】入力(太陽光)'!$L$23/1000,0)</f>
        <v>0</v>
      </c>
      <c r="Z41" s="55">
        <f>IF('【調達AX】入力(太陽光)'!$E$13=J$2,J27*'【調達AX】入力(太陽光)'!$L$23/1000,0)</f>
        <v>0</v>
      </c>
      <c r="AA41" s="56">
        <f t="shared" si="3"/>
        <v>0</v>
      </c>
      <c r="AB41" s="57">
        <f t="shared" si="4"/>
        <v>0</v>
      </c>
      <c r="AD41" s="64">
        <f t="shared" si="5"/>
        <v>0</v>
      </c>
    </row>
    <row r="42" spans="1:30" x14ac:dyDescent="0.3">
      <c r="A42" s="10" t="s">
        <v>19</v>
      </c>
      <c r="B42" s="54">
        <f>IF('【調達AX】入力(太陽光)'!$E$13=B$2,B28*'【調達AX】入力(太陽光)'!$E$15/1000,0)</f>
        <v>0</v>
      </c>
      <c r="C42" s="54">
        <f>IF('【調達AX】入力(太陽光)'!$E$13=C$2,C28*'【調達AX】入力(太陽光)'!$E$15/1000,0)</f>
        <v>0</v>
      </c>
      <c r="D42" s="54">
        <f>IF('【調達AX】入力(太陽光)'!$E$13=D$2,D28*'【調達AX】入力(太陽光)'!$E$15/1000,0)</f>
        <v>0</v>
      </c>
      <c r="E42" s="54">
        <f>IF('【調達AX】入力(太陽光)'!$E$13=E$2,E28*'【調達AX】入力(太陽光)'!$E$15/1000,0)</f>
        <v>0</v>
      </c>
      <c r="F42" s="54">
        <f>IF('【調達AX】入力(太陽光)'!$E$13=F$2,F28*'【調達AX】入力(太陽光)'!$E$15/1000,0)</f>
        <v>0</v>
      </c>
      <c r="G42" s="54">
        <f>IF('【調達AX】入力(太陽光)'!$E$13=G$2,G28*'【調達AX】入力(太陽光)'!$E$15/1000,0)</f>
        <v>0</v>
      </c>
      <c r="H42" s="54">
        <f>IF('【調達AX】入力(太陽光)'!$E$13=H$2,H28*'【調達AX】入力(太陽光)'!$E$15/1000,0)</f>
        <v>0</v>
      </c>
      <c r="I42" s="54">
        <f>IF('【調達AX】入力(太陽光)'!$E$13=I$2,I28*'【調達AX】入力(太陽光)'!$E$15/1000,0)</f>
        <v>0</v>
      </c>
      <c r="J42" s="55">
        <f>IF('【調達AX】入力(太陽光)'!$E$13=J$2,J28*'【調達AX】入力(太陽光)'!$E$15/1000,0)</f>
        <v>0</v>
      </c>
      <c r="K42" s="56">
        <f t="shared" si="0"/>
        <v>0</v>
      </c>
      <c r="L42" s="57">
        <f t="shared" si="1"/>
        <v>0</v>
      </c>
      <c r="N42" s="64">
        <f t="shared" si="2"/>
        <v>0</v>
      </c>
      <c r="Q42" s="10" t="s">
        <v>19</v>
      </c>
      <c r="R42" s="54">
        <f>IF('【調達AX】入力(太陽光)'!$E$13=B$2,B28*'【調達AX】入力(太陽光)'!$M$23/1000,0)</f>
        <v>0</v>
      </c>
      <c r="S42" s="54">
        <f>IF('【調達AX】入力(太陽光)'!$E$13=C$2,C28*'【調達AX】入力(太陽光)'!$M$23/1000,0)</f>
        <v>0</v>
      </c>
      <c r="T42" s="54">
        <f>IF('【調達AX】入力(太陽光)'!$E$13=D$2,D28*'【調達AX】入力(太陽光)'!$M$23/1000,0)</f>
        <v>0</v>
      </c>
      <c r="U42" s="54">
        <f>IF('【調達AX】入力(太陽光)'!$E$13=E$2,E28*'【調達AX】入力(太陽光)'!$M$23/1000,0)</f>
        <v>0</v>
      </c>
      <c r="V42" s="54">
        <f>IF('【調達AX】入力(太陽光)'!$E$13=F$2,F28*'【調達AX】入力(太陽光)'!$M$23/1000,0)</f>
        <v>0</v>
      </c>
      <c r="W42" s="54">
        <f>IF('【調達AX】入力(太陽光)'!$E$13=G$2,G28*'【調達AX】入力(太陽光)'!$M$23/1000,0)</f>
        <v>0</v>
      </c>
      <c r="X42" s="54">
        <f>IF('【調達AX】入力(太陽光)'!$E$13=H$2,H28*'【調達AX】入力(太陽光)'!$M$23/1000,0)</f>
        <v>0</v>
      </c>
      <c r="Y42" s="54">
        <f>IF('【調達AX】入力(太陽光)'!$E$13=I$2,I28*'【調達AX】入力(太陽光)'!$M$23/1000,0)</f>
        <v>0</v>
      </c>
      <c r="Z42" s="55">
        <f>IF('【調達AX】入力(太陽光)'!$E$13=J$2,J28*'【調達AX】入力(太陽光)'!$M$23/1000,0)</f>
        <v>0</v>
      </c>
      <c r="AA42" s="56">
        <f t="shared" si="3"/>
        <v>0</v>
      </c>
      <c r="AB42" s="57">
        <f>MIN($AA$34:$AA$45)</f>
        <v>0</v>
      </c>
      <c r="AD42" s="64">
        <f>AA42*1000</f>
        <v>0</v>
      </c>
    </row>
    <row r="43" spans="1:30" x14ac:dyDescent="0.3">
      <c r="A43" s="10" t="s">
        <v>20</v>
      </c>
      <c r="B43" s="54">
        <f>IF('【調達AX】入力(太陽光)'!$E$13=B$2,B29*'【調達AX】入力(太陽光)'!$E$15/1000,0)</f>
        <v>0</v>
      </c>
      <c r="C43" s="54">
        <f>IF('【調達AX】入力(太陽光)'!$E$13=C$2,C29*'【調達AX】入力(太陽光)'!$E$15/1000,0)</f>
        <v>0</v>
      </c>
      <c r="D43" s="54">
        <f>IF('【調達AX】入力(太陽光)'!$E$13=D$2,D29*'【調達AX】入力(太陽光)'!$E$15/1000,0)</f>
        <v>0</v>
      </c>
      <c r="E43" s="54">
        <f>IF('【調達AX】入力(太陽光)'!$E$13=E$2,E29*'【調達AX】入力(太陽光)'!$E$15/1000,0)</f>
        <v>0</v>
      </c>
      <c r="F43" s="54">
        <f>IF('【調達AX】入力(太陽光)'!$E$13=F$2,F29*'【調達AX】入力(太陽光)'!$E$15/1000,0)</f>
        <v>0</v>
      </c>
      <c r="G43" s="54">
        <f>IF('【調達AX】入力(太陽光)'!$E$13=G$2,G29*'【調達AX】入力(太陽光)'!$E$15/1000,0)</f>
        <v>0</v>
      </c>
      <c r="H43" s="54">
        <f>IF('【調達AX】入力(太陽光)'!$E$13=H$2,H29*'【調達AX】入力(太陽光)'!$E$15/1000,0)</f>
        <v>0</v>
      </c>
      <c r="I43" s="54">
        <f>IF('【調達AX】入力(太陽光)'!$E$13=I$2,I29*'【調達AX】入力(太陽光)'!$E$15/1000,0)</f>
        <v>0</v>
      </c>
      <c r="J43" s="55">
        <f>IF('【調達AX】入力(太陽光)'!$E$13=J$2,J29*'【調達AX】入力(太陽光)'!$E$15/1000,0)</f>
        <v>0</v>
      </c>
      <c r="K43" s="56">
        <f t="shared" si="0"/>
        <v>0</v>
      </c>
      <c r="L43" s="57">
        <f t="shared" si="1"/>
        <v>0</v>
      </c>
      <c r="N43" s="64">
        <f t="shared" si="2"/>
        <v>0</v>
      </c>
      <c r="Q43" s="10" t="s">
        <v>20</v>
      </c>
      <c r="R43" s="54">
        <f>IF('【調達AX】入力(太陽光)'!$E$13=B$2,B29*'【調達AX】入力(太陽光)'!$N$23/1000,0)</f>
        <v>0</v>
      </c>
      <c r="S43" s="54">
        <f>IF('【調達AX】入力(太陽光)'!$E$13=C$2,C29*'【調達AX】入力(太陽光)'!$N$23/1000,0)</f>
        <v>0</v>
      </c>
      <c r="T43" s="54">
        <f>IF('【調達AX】入力(太陽光)'!$E$13=D$2,D29*'【調達AX】入力(太陽光)'!$N$23/1000,0)</f>
        <v>0</v>
      </c>
      <c r="U43" s="54">
        <f>IF('【調達AX】入力(太陽光)'!$E$13=E$2,E29*'【調達AX】入力(太陽光)'!$N$23/1000,0)</f>
        <v>0</v>
      </c>
      <c r="V43" s="54">
        <f>IF('【調達AX】入力(太陽光)'!$E$13=F$2,F29*'【調達AX】入力(太陽光)'!$N$23/1000,0)</f>
        <v>0</v>
      </c>
      <c r="W43" s="54">
        <f>IF('【調達AX】入力(太陽光)'!$E$13=G$2,G29*'【調達AX】入力(太陽光)'!$N$23/1000,0)</f>
        <v>0</v>
      </c>
      <c r="X43" s="54">
        <f>IF('【調達AX】入力(太陽光)'!$E$13=H$2,H29*'【調達AX】入力(太陽光)'!$N$23/1000,0)</f>
        <v>0</v>
      </c>
      <c r="Y43" s="54">
        <f>IF('【調達AX】入力(太陽光)'!$E$13=I$2,I29*'【調達AX】入力(太陽光)'!$N$23/1000,0)</f>
        <v>0</v>
      </c>
      <c r="Z43" s="55">
        <f>IF('【調達AX】入力(太陽光)'!$E$13=J$2,J29*'【調達AX】入力(太陽光)'!$N$23/1000,0)</f>
        <v>0</v>
      </c>
      <c r="AA43" s="56">
        <f t="shared" si="3"/>
        <v>0</v>
      </c>
      <c r="AB43" s="57">
        <f t="shared" si="4"/>
        <v>0</v>
      </c>
      <c r="AD43" s="64">
        <f>AA43*1000</f>
        <v>0</v>
      </c>
    </row>
    <row r="44" spans="1:30" x14ac:dyDescent="0.3">
      <c r="A44" s="10" t="s">
        <v>21</v>
      </c>
      <c r="B44" s="54">
        <f>IF('【調達AX】入力(太陽光)'!$E$13=B$2,B30*'【調達AX】入力(太陽光)'!$E$15/1000,0)</f>
        <v>0</v>
      </c>
      <c r="C44" s="54">
        <f>IF('【調達AX】入力(太陽光)'!$E$13=C$2,C30*'【調達AX】入力(太陽光)'!$E$15/1000,0)</f>
        <v>0</v>
      </c>
      <c r="D44" s="54">
        <f>IF('【調達AX】入力(太陽光)'!$E$13=D$2,D30*'【調達AX】入力(太陽光)'!$E$15/1000,0)</f>
        <v>0</v>
      </c>
      <c r="E44" s="54">
        <f>IF('【調達AX】入力(太陽光)'!$E$13=E$2,E30*'【調達AX】入力(太陽光)'!$E$15/1000,0)</f>
        <v>0</v>
      </c>
      <c r="F44" s="54">
        <f>IF('【調達AX】入力(太陽光)'!$E$13=F$2,F30*'【調達AX】入力(太陽光)'!$E$15/1000,0)</f>
        <v>0</v>
      </c>
      <c r="G44" s="54">
        <f>IF('【調達AX】入力(太陽光)'!$E$13=G$2,G30*'【調達AX】入力(太陽光)'!$E$15/1000,0)</f>
        <v>0</v>
      </c>
      <c r="H44" s="54">
        <f>IF('【調達AX】入力(太陽光)'!$E$13=H$2,H30*'【調達AX】入力(太陽光)'!$E$15/1000,0)</f>
        <v>0</v>
      </c>
      <c r="I44" s="54">
        <f>IF('【調達AX】入力(太陽光)'!$E$13=I$2,I30*'【調達AX】入力(太陽光)'!$E$15/1000,0)</f>
        <v>0</v>
      </c>
      <c r="J44" s="55">
        <f>IF('【調達AX】入力(太陽光)'!$E$13=J$2,J30*'【調達AX】入力(太陽光)'!$E$15/1000,0)</f>
        <v>0</v>
      </c>
      <c r="K44" s="56">
        <f t="shared" si="0"/>
        <v>0</v>
      </c>
      <c r="L44" s="57">
        <f t="shared" si="1"/>
        <v>0</v>
      </c>
      <c r="N44" s="64">
        <f t="shared" si="2"/>
        <v>0</v>
      </c>
      <c r="Q44" s="10" t="s">
        <v>21</v>
      </c>
      <c r="R44" s="54">
        <f>IF('【調達AX】入力(太陽光)'!$E$13=B$2,B30*'【調達AX】入力(太陽光)'!$O$23/1000,0)</f>
        <v>0</v>
      </c>
      <c r="S44" s="54">
        <f>IF('【調達AX】入力(太陽光)'!$E$13=C$2,C30*'【調達AX】入力(太陽光)'!$O$23/1000,0)</f>
        <v>0</v>
      </c>
      <c r="T44" s="54">
        <f>IF('【調達AX】入力(太陽光)'!$E$13=D$2,D30*'【調達AX】入力(太陽光)'!$O$23/1000,0)</f>
        <v>0</v>
      </c>
      <c r="U44" s="54">
        <f>IF('【調達AX】入力(太陽光)'!$E$13=E$2,E30*'【調達AX】入力(太陽光)'!$O$23/1000,0)</f>
        <v>0</v>
      </c>
      <c r="V44" s="54">
        <f>IF('【調達AX】入力(太陽光)'!$E$13=F$2,F30*'【調達AX】入力(太陽光)'!$O$23/1000,0)</f>
        <v>0</v>
      </c>
      <c r="W44" s="54">
        <f>IF('【調達AX】入力(太陽光)'!$E$13=G$2,G30*'【調達AX】入力(太陽光)'!$O$23/1000,0)</f>
        <v>0</v>
      </c>
      <c r="X44" s="54">
        <f>IF('【調達AX】入力(太陽光)'!$E$13=H$2,H30*'【調達AX】入力(太陽光)'!$O$23/1000,0)</f>
        <v>0</v>
      </c>
      <c r="Y44" s="54">
        <f>IF('【調達AX】入力(太陽光)'!$E$13=I$2,I30*'【調達AX】入力(太陽光)'!$O$23/1000,0)</f>
        <v>0</v>
      </c>
      <c r="Z44" s="55">
        <f>IF('【調達AX】入力(太陽光)'!$E$13=J$2,J30*'【調達AX】入力(太陽光)'!$O$23/1000,0)</f>
        <v>0</v>
      </c>
      <c r="AA44" s="56">
        <f t="shared" si="3"/>
        <v>0</v>
      </c>
      <c r="AB44" s="57">
        <f t="shared" si="4"/>
        <v>0</v>
      </c>
      <c r="AD44" s="64">
        <f t="shared" si="5"/>
        <v>0</v>
      </c>
    </row>
    <row r="45" spans="1:30" x14ac:dyDescent="0.3">
      <c r="A45" s="10" t="s">
        <v>22</v>
      </c>
      <c r="B45" s="54">
        <f>IF('【調達AX】入力(太陽光)'!$E$13=B$2,B31*'【調達AX】入力(太陽光)'!$E$15/1000,0)</f>
        <v>0</v>
      </c>
      <c r="C45" s="54">
        <f>IF('【調達AX】入力(太陽光)'!$E$13=C$2,C31*'【調達AX】入力(太陽光)'!$E$15/1000,0)</f>
        <v>0</v>
      </c>
      <c r="D45" s="54">
        <f>IF('【調達AX】入力(太陽光)'!$E$13=D$2,D31*'【調達AX】入力(太陽光)'!$E$15/1000,0)</f>
        <v>0</v>
      </c>
      <c r="E45" s="54">
        <f>IF('【調達AX】入力(太陽光)'!$E$13=E$2,E31*'【調達AX】入力(太陽光)'!$E$15/1000,0)</f>
        <v>0</v>
      </c>
      <c r="F45" s="54">
        <f>IF('【調達AX】入力(太陽光)'!$E$13=F$2,F31*'【調達AX】入力(太陽光)'!$E$15/1000,0)</f>
        <v>0</v>
      </c>
      <c r="G45" s="54">
        <f>IF('【調達AX】入力(太陽光)'!$E$13=G$2,G31*'【調達AX】入力(太陽光)'!$E$15/1000,0)</f>
        <v>0</v>
      </c>
      <c r="H45" s="54">
        <f>IF('【調達AX】入力(太陽光)'!$E$13=H$2,H31*'【調達AX】入力(太陽光)'!$E$15/1000,0)</f>
        <v>0</v>
      </c>
      <c r="I45" s="54">
        <f>IF('【調達AX】入力(太陽光)'!$E$13=I$2,I31*'【調達AX】入力(太陽光)'!$E$15/1000,0)</f>
        <v>0</v>
      </c>
      <c r="J45" s="55">
        <f>IF('【調達AX】入力(太陽光)'!$E$13=J$2,J31*'【調達AX】入力(太陽光)'!$E$15/1000,0)</f>
        <v>0</v>
      </c>
      <c r="K45" s="56">
        <f t="shared" si="0"/>
        <v>0</v>
      </c>
      <c r="L45" s="57">
        <f t="shared" si="1"/>
        <v>0</v>
      </c>
      <c r="N45" s="64">
        <f t="shared" si="2"/>
        <v>0</v>
      </c>
      <c r="Q45" s="10" t="s">
        <v>22</v>
      </c>
      <c r="R45" s="54">
        <f>IF('【調達AX】入力(太陽光)'!$E$13=B$2,B31*'【調達AX】入力(太陽光)'!$P$23/1000,0)</f>
        <v>0</v>
      </c>
      <c r="S45" s="54">
        <f>IF('【調達AX】入力(太陽光)'!$E$13=C$2,C31*'【調達AX】入力(太陽光)'!$P$23/1000,0)</f>
        <v>0</v>
      </c>
      <c r="T45" s="54">
        <f>IF('【調達AX】入力(太陽光)'!$E$13=D$2,D31*'【調達AX】入力(太陽光)'!$P$23/1000,0)</f>
        <v>0</v>
      </c>
      <c r="U45" s="54">
        <f>IF('【調達AX】入力(太陽光)'!$E$13=E$2,E31*'【調達AX】入力(太陽光)'!$P$23/1000,0)</f>
        <v>0</v>
      </c>
      <c r="V45" s="54">
        <f>IF('【調達AX】入力(太陽光)'!$E$13=F$2,F31*'【調達AX】入力(太陽光)'!$P$23/1000,0)</f>
        <v>0</v>
      </c>
      <c r="W45" s="54">
        <f>IF('【調達AX】入力(太陽光)'!$E$13=G$2,G31*'【調達AX】入力(太陽光)'!$P$23/1000,0)</f>
        <v>0</v>
      </c>
      <c r="X45" s="54">
        <f>IF('【調達AX】入力(太陽光)'!$E$13=H$2,H31*'【調達AX】入力(太陽光)'!$P$23/1000,0)</f>
        <v>0</v>
      </c>
      <c r="Y45" s="54">
        <f>IF('【調達AX】入力(太陽光)'!$E$13=I$2,I31*'【調達AX】入力(太陽光)'!$P$23/1000,0)</f>
        <v>0</v>
      </c>
      <c r="Z45" s="55">
        <f>IF('【調達AX】入力(太陽光)'!$E$13=J$2,J31*'【調達AX】入力(太陽光)'!$P$23/1000,0)</f>
        <v>0</v>
      </c>
      <c r="AA45" s="56">
        <f>SUM(R45:Z45)</f>
        <v>0</v>
      </c>
      <c r="AB45" s="57">
        <f t="shared" si="4"/>
        <v>0</v>
      </c>
      <c r="AD45" s="64">
        <f t="shared" si="5"/>
        <v>0</v>
      </c>
    </row>
    <row r="46" spans="1:30" x14ac:dyDescent="0.3">
      <c r="B46" s="10"/>
      <c r="C46" s="10"/>
      <c r="D46" s="10"/>
      <c r="E46" s="10"/>
      <c r="F46" s="10"/>
      <c r="G46" s="10"/>
      <c r="H46" s="10"/>
      <c r="I46" s="10"/>
      <c r="J46" s="10"/>
      <c r="K46" s="45"/>
      <c r="R46" s="10"/>
      <c r="S46" s="10"/>
      <c r="T46" s="10"/>
      <c r="U46" s="10"/>
      <c r="V46" s="10"/>
      <c r="W46" s="10"/>
      <c r="X46" s="10"/>
      <c r="Y46" s="10"/>
      <c r="Z46" s="10"/>
      <c r="AA46" s="45"/>
    </row>
    <row r="47" spans="1:30" x14ac:dyDescent="0.3">
      <c r="A47" s="1" t="s">
        <v>111</v>
      </c>
      <c r="K47" s="22" t="s">
        <v>36</v>
      </c>
      <c r="Q47" s="1" t="s">
        <v>111</v>
      </c>
      <c r="AA47" s="22" t="s">
        <v>36</v>
      </c>
    </row>
    <row r="48" spans="1:30" x14ac:dyDescent="0.3">
      <c r="A48" s="10" t="s">
        <v>11</v>
      </c>
      <c r="B48" s="58">
        <f>B4-B34</f>
        <v>4730.6208550782821</v>
      </c>
      <c r="C48" s="58">
        <f t="shared" ref="C48:J48" si="6">C4-C34</f>
        <v>11661.199433115416</v>
      </c>
      <c r="D48" s="58">
        <f t="shared" si="6"/>
        <v>41245.61530691394</v>
      </c>
      <c r="E48" s="58">
        <f t="shared" si="6"/>
        <v>18582.035492957744</v>
      </c>
      <c r="F48" s="58">
        <f t="shared" si="6"/>
        <v>4647.4253189823876</v>
      </c>
      <c r="G48" s="58">
        <f>G4-G34</f>
        <v>18187.937185104052</v>
      </c>
      <c r="H48" s="58">
        <f t="shared" si="6"/>
        <v>7633.4257824771967</v>
      </c>
      <c r="I48" s="58">
        <f t="shared" si="6"/>
        <v>3836.9040080971658</v>
      </c>
      <c r="J48" s="59">
        <f t="shared" si="6"/>
        <v>12401.453801830394</v>
      </c>
      <c r="K48" s="83">
        <f>SUM($B48:$J48)</f>
        <v>122926.61718455658</v>
      </c>
      <c r="L48" s="14"/>
      <c r="Q48" s="10" t="s">
        <v>11</v>
      </c>
      <c r="R48" s="58">
        <f>B4-R34</f>
        <v>4730.6208550782821</v>
      </c>
      <c r="S48" s="58">
        <f t="shared" ref="S48:Z48" si="7">C4-S34</f>
        <v>11661.199433115416</v>
      </c>
      <c r="T48" s="58">
        <f t="shared" si="7"/>
        <v>41245.61530691394</v>
      </c>
      <c r="U48" s="58">
        <f t="shared" si="7"/>
        <v>18582.035492957744</v>
      </c>
      <c r="V48" s="58">
        <f t="shared" si="7"/>
        <v>4647.4253189823876</v>
      </c>
      <c r="W48" s="58">
        <f t="shared" si="7"/>
        <v>18187.937185104052</v>
      </c>
      <c r="X48" s="58">
        <f t="shared" si="7"/>
        <v>7633.4257824771967</v>
      </c>
      <c r="Y48" s="58">
        <f t="shared" si="7"/>
        <v>3836.9040080971658</v>
      </c>
      <c r="Z48" s="59">
        <f t="shared" si="7"/>
        <v>12401.453801830394</v>
      </c>
      <c r="AA48" s="83">
        <f>SUM($R48:$Z48)</f>
        <v>122926.61718455658</v>
      </c>
      <c r="AB48" s="14"/>
    </row>
    <row r="49" spans="1:31" x14ac:dyDescent="0.3">
      <c r="A49" s="10" t="s">
        <v>12</v>
      </c>
      <c r="B49" s="58">
        <f t="shared" ref="B49:J59" si="8">B5-B35</f>
        <v>4298.7080810919306</v>
      </c>
      <c r="C49" s="58">
        <f t="shared" si="8"/>
        <v>10837.007450910263</v>
      </c>
      <c r="D49" s="58">
        <f t="shared" si="8"/>
        <v>39351.826052342774</v>
      </c>
      <c r="E49" s="58">
        <f t="shared" si="8"/>
        <v>18772.884084507041</v>
      </c>
      <c r="F49" s="58">
        <f t="shared" si="8"/>
        <v>4331.6301330724073</v>
      </c>
      <c r="G49" s="58">
        <f t="shared" si="8"/>
        <v>18373.016703176341</v>
      </c>
      <c r="H49" s="58">
        <f t="shared" si="8"/>
        <v>7544.427413788153</v>
      </c>
      <c r="I49" s="58">
        <f t="shared" si="8"/>
        <v>3825.7462348178137</v>
      </c>
      <c r="J49" s="59">
        <f t="shared" si="8"/>
        <v>12587.866200031533</v>
      </c>
      <c r="K49" s="83">
        <f t="shared" ref="K49:K59" si="9">SUM($B49:$J49)</f>
        <v>119923.11235373827</v>
      </c>
      <c r="L49" s="14"/>
      <c r="Q49" s="10" t="s">
        <v>12</v>
      </c>
      <c r="R49" s="58">
        <f t="shared" ref="R49:Z59" si="10">B5-R35</f>
        <v>4298.7080810919306</v>
      </c>
      <c r="S49" s="58">
        <f t="shared" si="10"/>
        <v>10837.007450910263</v>
      </c>
      <c r="T49" s="58">
        <f t="shared" si="10"/>
        <v>39351.826052342774</v>
      </c>
      <c r="U49" s="58">
        <f t="shared" si="10"/>
        <v>18772.884084507041</v>
      </c>
      <c r="V49" s="58">
        <f t="shared" si="10"/>
        <v>4331.6301330724073</v>
      </c>
      <c r="W49" s="58">
        <f t="shared" si="10"/>
        <v>18373.016703176341</v>
      </c>
      <c r="X49" s="58">
        <f t="shared" si="10"/>
        <v>7544.427413788153</v>
      </c>
      <c r="Y49" s="58">
        <f t="shared" si="10"/>
        <v>3825.7462348178137</v>
      </c>
      <c r="Z49" s="59">
        <f t="shared" si="10"/>
        <v>12587.866200031533</v>
      </c>
      <c r="AA49" s="83">
        <f t="shared" ref="AA49:AA58" si="11">SUM($R49:$Z49)</f>
        <v>119923.11235373827</v>
      </c>
      <c r="AB49" s="14"/>
    </row>
    <row r="50" spans="1:31" x14ac:dyDescent="0.3">
      <c r="A50" s="10" t="s">
        <v>13</v>
      </c>
      <c r="B50" s="58">
        <f t="shared" si="8"/>
        <v>4274.7184825371332</v>
      </c>
      <c r="C50" s="58">
        <f t="shared" si="8"/>
        <v>11731.162688018527</v>
      </c>
      <c r="D50" s="58">
        <f t="shared" si="8"/>
        <v>44945.265332731906</v>
      </c>
      <c r="E50" s="58">
        <f t="shared" si="8"/>
        <v>20540.685774647889</v>
      </c>
      <c r="F50" s="58">
        <f t="shared" si="8"/>
        <v>4784.4775694716245</v>
      </c>
      <c r="G50" s="58">
        <f t="shared" si="8"/>
        <v>21043.251193866374</v>
      </c>
      <c r="H50" s="58">
        <f t="shared" si="8"/>
        <v>8280.3301202419589</v>
      </c>
      <c r="I50" s="58">
        <f t="shared" si="8"/>
        <v>4372.2871255060727</v>
      </c>
      <c r="J50" s="59">
        <f t="shared" si="8"/>
        <v>14320.519117973359</v>
      </c>
      <c r="K50" s="83">
        <f t="shared" si="9"/>
        <v>134292.69740499483</v>
      </c>
      <c r="L50" s="14"/>
      <c r="Q50" s="10" t="s">
        <v>13</v>
      </c>
      <c r="R50" s="58">
        <f t="shared" si="10"/>
        <v>4274.7184825371332</v>
      </c>
      <c r="S50" s="58">
        <f t="shared" si="10"/>
        <v>11731.162688018527</v>
      </c>
      <c r="T50" s="58">
        <f t="shared" si="10"/>
        <v>44945.265332731906</v>
      </c>
      <c r="U50" s="58">
        <f t="shared" si="10"/>
        <v>20540.685774647889</v>
      </c>
      <c r="V50" s="58">
        <f t="shared" si="10"/>
        <v>4784.4775694716245</v>
      </c>
      <c r="W50" s="58">
        <f t="shared" si="10"/>
        <v>21043.251193866374</v>
      </c>
      <c r="X50" s="58">
        <f t="shared" si="10"/>
        <v>8280.3301202419589</v>
      </c>
      <c r="Y50" s="58">
        <f t="shared" si="10"/>
        <v>4372.2871255060727</v>
      </c>
      <c r="Z50" s="59">
        <f t="shared" si="10"/>
        <v>14320.519117973359</v>
      </c>
      <c r="AA50" s="83">
        <f t="shared" si="11"/>
        <v>134292.69740499483</v>
      </c>
      <c r="AB50" s="14"/>
    </row>
    <row r="51" spans="1:31" x14ac:dyDescent="0.3">
      <c r="A51" s="10" t="s">
        <v>14</v>
      </c>
      <c r="B51" s="58">
        <f t="shared" si="8"/>
        <v>4858.2626435952898</v>
      </c>
      <c r="C51" s="58">
        <f t="shared" si="8"/>
        <v>14024.512179206346</v>
      </c>
      <c r="D51" s="58">
        <f t="shared" si="8"/>
        <v>57506.830910157922</v>
      </c>
      <c r="E51" s="58">
        <f t="shared" si="8"/>
        <v>24960.2</v>
      </c>
      <c r="F51" s="58">
        <f t="shared" si="8"/>
        <v>5839.5990000000002</v>
      </c>
      <c r="G51" s="58">
        <f t="shared" si="8"/>
        <v>27108.210000000003</v>
      </c>
      <c r="H51" s="58">
        <f t="shared" si="8"/>
        <v>10531.053</v>
      </c>
      <c r="I51" s="58">
        <f t="shared" si="8"/>
        <v>5509.97</v>
      </c>
      <c r="J51" s="59">
        <f t="shared" si="8"/>
        <v>18336.038</v>
      </c>
      <c r="K51" s="83">
        <f t="shared" si="9"/>
        <v>168674.67573295956</v>
      </c>
      <c r="L51" s="14"/>
      <c r="Q51" s="10" t="s">
        <v>14</v>
      </c>
      <c r="R51" s="58">
        <f t="shared" si="10"/>
        <v>4858.2626435952898</v>
      </c>
      <c r="S51" s="58">
        <f t="shared" si="10"/>
        <v>14024.512179206346</v>
      </c>
      <c r="T51" s="58">
        <f t="shared" si="10"/>
        <v>57506.830910157922</v>
      </c>
      <c r="U51" s="58">
        <f t="shared" si="10"/>
        <v>24960.2</v>
      </c>
      <c r="V51" s="58">
        <f t="shared" si="10"/>
        <v>5839.5990000000002</v>
      </c>
      <c r="W51" s="58">
        <f t="shared" si="10"/>
        <v>27108.210000000003</v>
      </c>
      <c r="X51" s="58">
        <f t="shared" si="10"/>
        <v>10531.053</v>
      </c>
      <c r="Y51" s="58">
        <f t="shared" si="10"/>
        <v>5509.97</v>
      </c>
      <c r="Z51" s="59">
        <f t="shared" si="10"/>
        <v>18336.038</v>
      </c>
      <c r="AA51" s="83">
        <f t="shared" si="11"/>
        <v>168674.67573295956</v>
      </c>
      <c r="AB51" s="14"/>
    </row>
    <row r="52" spans="1:31" x14ac:dyDescent="0.3">
      <c r="A52" s="10" t="s">
        <v>15</v>
      </c>
      <c r="B52" s="58">
        <f t="shared" si="8"/>
        <v>4990.1900000000005</v>
      </c>
      <c r="C52" s="58">
        <f t="shared" si="8"/>
        <v>14404.82</v>
      </c>
      <c r="D52" s="58">
        <f t="shared" si="8"/>
        <v>57504.579999999994</v>
      </c>
      <c r="E52" s="58">
        <f t="shared" si="8"/>
        <v>24960.2</v>
      </c>
      <c r="F52" s="58">
        <f t="shared" si="8"/>
        <v>5839.5990000000002</v>
      </c>
      <c r="G52" s="58">
        <f t="shared" si="8"/>
        <v>27108.210000000003</v>
      </c>
      <c r="H52" s="58">
        <f t="shared" si="8"/>
        <v>10531.053</v>
      </c>
      <c r="I52" s="58">
        <f t="shared" si="8"/>
        <v>5509.97</v>
      </c>
      <c r="J52" s="59">
        <f t="shared" si="8"/>
        <v>18336.038</v>
      </c>
      <c r="K52" s="83">
        <f t="shared" si="9"/>
        <v>169184.66</v>
      </c>
      <c r="L52" s="14"/>
      <c r="Q52" s="10" t="s">
        <v>15</v>
      </c>
      <c r="R52" s="58">
        <f t="shared" si="10"/>
        <v>4990.1900000000005</v>
      </c>
      <c r="S52" s="58">
        <f t="shared" si="10"/>
        <v>14404.82</v>
      </c>
      <c r="T52" s="58">
        <f t="shared" si="10"/>
        <v>57504.579999999994</v>
      </c>
      <c r="U52" s="58">
        <f t="shared" si="10"/>
        <v>24960.2</v>
      </c>
      <c r="V52" s="58">
        <f t="shared" si="10"/>
        <v>5839.5990000000002</v>
      </c>
      <c r="W52" s="58">
        <f t="shared" si="10"/>
        <v>27108.210000000003</v>
      </c>
      <c r="X52" s="58">
        <f t="shared" si="10"/>
        <v>10531.053</v>
      </c>
      <c r="Y52" s="58">
        <f t="shared" si="10"/>
        <v>5509.97</v>
      </c>
      <c r="Z52" s="59">
        <f t="shared" si="10"/>
        <v>18336.038</v>
      </c>
      <c r="AA52" s="83">
        <f t="shared" si="11"/>
        <v>169184.66</v>
      </c>
      <c r="AB52" s="14"/>
    </row>
    <row r="53" spans="1:31" x14ac:dyDescent="0.3">
      <c r="A53" s="10" t="s">
        <v>16</v>
      </c>
      <c r="B53" s="58">
        <f t="shared" si="8"/>
        <v>4678.376248497957</v>
      </c>
      <c r="C53" s="58">
        <f t="shared" si="8"/>
        <v>12960.544171105321</v>
      </c>
      <c r="D53" s="58">
        <f t="shared" si="8"/>
        <v>48843.978396830418</v>
      </c>
      <c r="E53" s="58">
        <f t="shared" si="8"/>
        <v>23523.861126760563</v>
      </c>
      <c r="F53" s="58">
        <f t="shared" si="8"/>
        <v>5202.5426372451966</v>
      </c>
      <c r="G53" s="58">
        <f t="shared" si="8"/>
        <v>23164.206473165388</v>
      </c>
      <c r="H53" s="58">
        <f t="shared" si="8"/>
        <v>9406.7975024262778</v>
      </c>
      <c r="I53" s="58">
        <f t="shared" si="8"/>
        <v>4818.4380566801619</v>
      </c>
      <c r="J53" s="59">
        <f t="shared" si="8"/>
        <v>15811.354236702995</v>
      </c>
      <c r="K53" s="83">
        <f t="shared" si="9"/>
        <v>148410.09884941427</v>
      </c>
      <c r="L53" s="14"/>
      <c r="Q53" s="10" t="s">
        <v>16</v>
      </c>
      <c r="R53" s="58">
        <f t="shared" si="10"/>
        <v>4678.376248497957</v>
      </c>
      <c r="S53" s="58">
        <f t="shared" si="10"/>
        <v>12960.544171105321</v>
      </c>
      <c r="T53" s="58">
        <f t="shared" si="10"/>
        <v>48843.978396830418</v>
      </c>
      <c r="U53" s="58">
        <f t="shared" si="10"/>
        <v>23523.861126760563</v>
      </c>
      <c r="V53" s="58">
        <f t="shared" si="10"/>
        <v>5202.5426372451966</v>
      </c>
      <c r="W53" s="58">
        <f t="shared" si="10"/>
        <v>23164.206473165388</v>
      </c>
      <c r="X53" s="58">
        <f t="shared" si="10"/>
        <v>9406.7975024262778</v>
      </c>
      <c r="Y53" s="58">
        <f t="shared" si="10"/>
        <v>4818.4380566801619</v>
      </c>
      <c r="Z53" s="59">
        <f t="shared" si="10"/>
        <v>15811.354236702995</v>
      </c>
      <c r="AA53" s="83">
        <f t="shared" si="11"/>
        <v>148410.09884941427</v>
      </c>
      <c r="AB53" s="14"/>
    </row>
    <row r="54" spans="1:31" x14ac:dyDescent="0.3">
      <c r="A54" s="10" t="s">
        <v>17</v>
      </c>
      <c r="B54" s="58">
        <f t="shared" si="8"/>
        <v>4705.4212765957445</v>
      </c>
      <c r="C54" s="58">
        <f t="shared" si="8"/>
        <v>11474.00183178447</v>
      </c>
      <c r="D54" s="58">
        <f t="shared" si="8"/>
        <v>41232.139845966405</v>
      </c>
      <c r="E54" s="58">
        <f t="shared" si="8"/>
        <v>19927.984507042253</v>
      </c>
      <c r="F54" s="58">
        <f t="shared" si="8"/>
        <v>4498.4728727984339</v>
      </c>
      <c r="G54" s="58">
        <f t="shared" si="8"/>
        <v>18908.447447973715</v>
      </c>
      <c r="H54" s="58">
        <f t="shared" si="8"/>
        <v>7876.7471211129296</v>
      </c>
      <c r="I54" s="58">
        <f t="shared" si="8"/>
        <v>4037.6739271255065</v>
      </c>
      <c r="J54" s="59">
        <f t="shared" si="8"/>
        <v>13478.920938344123</v>
      </c>
      <c r="K54" s="83">
        <f t="shared" si="9"/>
        <v>126139.80976874357</v>
      </c>
      <c r="L54" s="14"/>
      <c r="Q54" s="10" t="s">
        <v>17</v>
      </c>
      <c r="R54" s="58">
        <f t="shared" si="10"/>
        <v>4705.4212765957445</v>
      </c>
      <c r="S54" s="58">
        <f t="shared" si="10"/>
        <v>11474.00183178447</v>
      </c>
      <c r="T54" s="58">
        <f t="shared" si="10"/>
        <v>41232.139845966405</v>
      </c>
      <c r="U54" s="58">
        <f t="shared" si="10"/>
        <v>19927.984507042253</v>
      </c>
      <c r="V54" s="58">
        <f t="shared" si="10"/>
        <v>4498.4728727984339</v>
      </c>
      <c r="W54" s="58">
        <f t="shared" si="10"/>
        <v>18908.447447973715</v>
      </c>
      <c r="X54" s="58">
        <f t="shared" si="10"/>
        <v>7876.7471211129296</v>
      </c>
      <c r="Y54" s="58">
        <f t="shared" si="10"/>
        <v>4037.6739271255065</v>
      </c>
      <c r="Z54" s="59">
        <f t="shared" si="10"/>
        <v>13478.920938344123</v>
      </c>
      <c r="AA54" s="83">
        <f t="shared" si="11"/>
        <v>126139.80976874357</v>
      </c>
      <c r="AB54" s="14"/>
    </row>
    <row r="55" spans="1:31" x14ac:dyDescent="0.3">
      <c r="A55" s="10" t="s">
        <v>18</v>
      </c>
      <c r="B55" s="58">
        <f t="shared" si="8"/>
        <v>5388.0798554797275</v>
      </c>
      <c r="C55" s="58">
        <f t="shared" si="8"/>
        <v>12862.884230541467</v>
      </c>
      <c r="D55" s="58">
        <f t="shared" si="8"/>
        <v>42933.709788452594</v>
      </c>
      <c r="E55" s="58">
        <f t="shared" si="8"/>
        <v>19546.297323943661</v>
      </c>
      <c r="F55" s="58">
        <f t="shared" si="8"/>
        <v>4927.4699178082192</v>
      </c>
      <c r="G55" s="58">
        <f t="shared" si="8"/>
        <v>19215.253493975903</v>
      </c>
      <c r="H55" s="58">
        <f t="shared" si="8"/>
        <v>8609.8219744259732</v>
      </c>
      <c r="I55" s="58">
        <f t="shared" si="8"/>
        <v>4126.9061133603236</v>
      </c>
      <c r="J55" s="59">
        <f t="shared" si="8"/>
        <v>13782.435963936248</v>
      </c>
      <c r="K55" s="83">
        <f t="shared" si="9"/>
        <v>131392.85866192411</v>
      </c>
      <c r="L55" s="14"/>
      <c r="Q55" s="10" t="s">
        <v>18</v>
      </c>
      <c r="R55" s="58">
        <f t="shared" si="10"/>
        <v>5388.0798554797275</v>
      </c>
      <c r="S55" s="58">
        <f t="shared" si="10"/>
        <v>12862.884230541467</v>
      </c>
      <c r="T55" s="58">
        <f t="shared" si="10"/>
        <v>42933.709788452594</v>
      </c>
      <c r="U55" s="58">
        <f t="shared" si="10"/>
        <v>19546.297323943661</v>
      </c>
      <c r="V55" s="58">
        <f t="shared" si="10"/>
        <v>4927.4699178082192</v>
      </c>
      <c r="W55" s="58">
        <f t="shared" si="10"/>
        <v>19215.253493975903</v>
      </c>
      <c r="X55" s="58">
        <f t="shared" si="10"/>
        <v>8609.8219744259732</v>
      </c>
      <c r="Y55" s="58">
        <f t="shared" si="10"/>
        <v>4126.9061133603236</v>
      </c>
      <c r="Z55" s="59">
        <f t="shared" si="10"/>
        <v>13782.435963936248</v>
      </c>
      <c r="AA55" s="83">
        <f t="shared" si="11"/>
        <v>131392.85866192411</v>
      </c>
      <c r="AB55" s="14"/>
    </row>
    <row r="56" spans="1:31" x14ac:dyDescent="0.3">
      <c r="A56" s="10" t="s">
        <v>19</v>
      </c>
      <c r="B56" s="58">
        <f t="shared" si="8"/>
        <v>5796.0030309112808</v>
      </c>
      <c r="C56" s="58">
        <f t="shared" si="8"/>
        <v>14408.422049690715</v>
      </c>
      <c r="D56" s="58">
        <f t="shared" si="8"/>
        <v>47420.719322482837</v>
      </c>
      <c r="E56" s="58">
        <f t="shared" si="8"/>
        <v>22167.87323943662</v>
      </c>
      <c r="F56" s="58">
        <f t="shared" si="8"/>
        <v>5636.6425636007825</v>
      </c>
      <c r="G56" s="58">
        <f t="shared" si="8"/>
        <v>23420.548105147864</v>
      </c>
      <c r="H56" s="58">
        <f t="shared" si="8"/>
        <v>10350.93537276634</v>
      </c>
      <c r="I56" s="58">
        <f t="shared" si="8"/>
        <v>5141.8934817813761</v>
      </c>
      <c r="J56" s="59">
        <f t="shared" si="8"/>
        <v>17320.580575733864</v>
      </c>
      <c r="K56" s="83">
        <f t="shared" si="9"/>
        <v>151663.61774155169</v>
      </c>
      <c r="L56" s="14"/>
      <c r="Q56" s="10" t="s">
        <v>19</v>
      </c>
      <c r="R56" s="58">
        <f t="shared" si="10"/>
        <v>5796.0030309112808</v>
      </c>
      <c r="S56" s="58">
        <f t="shared" si="10"/>
        <v>14408.422049690715</v>
      </c>
      <c r="T56" s="58">
        <f t="shared" si="10"/>
        <v>47420.719322482837</v>
      </c>
      <c r="U56" s="58">
        <f t="shared" si="10"/>
        <v>22167.87323943662</v>
      </c>
      <c r="V56" s="58">
        <f t="shared" si="10"/>
        <v>5636.6425636007825</v>
      </c>
      <c r="W56" s="58">
        <f t="shared" si="10"/>
        <v>23420.548105147864</v>
      </c>
      <c r="X56" s="58">
        <f t="shared" si="10"/>
        <v>10350.93537276634</v>
      </c>
      <c r="Y56" s="58">
        <f t="shared" si="10"/>
        <v>5141.8934817813761</v>
      </c>
      <c r="Z56" s="59">
        <f t="shared" si="10"/>
        <v>17320.580575733864</v>
      </c>
      <c r="AA56" s="83">
        <f t="shared" si="11"/>
        <v>151663.61774155169</v>
      </c>
      <c r="AB56" s="14"/>
    </row>
    <row r="57" spans="1:31" x14ac:dyDescent="0.3">
      <c r="A57" s="10" t="s">
        <v>20</v>
      </c>
      <c r="B57" s="58">
        <f t="shared" si="8"/>
        <v>5977.16</v>
      </c>
      <c r="C57" s="58">
        <f t="shared" si="8"/>
        <v>15104.856</v>
      </c>
      <c r="D57" s="58">
        <f t="shared" si="8"/>
        <v>50938.213634065585</v>
      </c>
      <c r="E57" s="58">
        <f t="shared" si="8"/>
        <v>23523.861126760563</v>
      </c>
      <c r="F57" s="58">
        <f t="shared" si="8"/>
        <v>6089.48</v>
      </c>
      <c r="G57" s="58">
        <f t="shared" si="8"/>
        <v>24891.255345016427</v>
      </c>
      <c r="H57" s="58">
        <f t="shared" si="8"/>
        <v>10460.698660990993</v>
      </c>
      <c r="I57" s="58">
        <f t="shared" si="8"/>
        <v>5141.8934817813761</v>
      </c>
      <c r="J57" s="59">
        <f t="shared" si="8"/>
        <v>17526.029404614837</v>
      </c>
      <c r="K57" s="83">
        <f t="shared" si="9"/>
        <v>159653.44765322978</v>
      </c>
      <c r="L57" s="14"/>
      <c r="Q57" s="10" t="s">
        <v>20</v>
      </c>
      <c r="R57" s="58">
        <f t="shared" si="10"/>
        <v>5977.16</v>
      </c>
      <c r="S57" s="58">
        <f t="shared" si="10"/>
        <v>15104.856</v>
      </c>
      <c r="T57" s="58">
        <f t="shared" si="10"/>
        <v>50938.213634065585</v>
      </c>
      <c r="U57" s="58">
        <f t="shared" si="10"/>
        <v>23523.861126760563</v>
      </c>
      <c r="V57" s="58">
        <f t="shared" si="10"/>
        <v>6089.48</v>
      </c>
      <c r="W57" s="58">
        <f t="shared" si="10"/>
        <v>24891.255345016427</v>
      </c>
      <c r="X57" s="58">
        <f t="shared" si="10"/>
        <v>10460.698660990993</v>
      </c>
      <c r="Y57" s="58">
        <f t="shared" si="10"/>
        <v>5141.8934817813761</v>
      </c>
      <c r="Z57" s="59">
        <f t="shared" si="10"/>
        <v>17526.029404614837</v>
      </c>
      <c r="AA57" s="83">
        <f t="shared" si="11"/>
        <v>159653.44765322978</v>
      </c>
      <c r="AB57" s="14"/>
    </row>
    <row r="58" spans="1:31" x14ac:dyDescent="0.3">
      <c r="A58" s="10" t="s">
        <v>21</v>
      </c>
      <c r="B58" s="58">
        <f t="shared" si="8"/>
        <v>5929.1708028904059</v>
      </c>
      <c r="C58" s="58">
        <f t="shared" si="8"/>
        <v>14864.192082026326</v>
      </c>
      <c r="D58" s="58">
        <f t="shared" si="8"/>
        <v>50940.242552779899</v>
      </c>
      <c r="E58" s="58">
        <f t="shared" si="8"/>
        <v>23523.861126760563</v>
      </c>
      <c r="F58" s="58">
        <f t="shared" si="8"/>
        <v>6089.48</v>
      </c>
      <c r="G58" s="58">
        <f t="shared" si="8"/>
        <v>24891.255345016427</v>
      </c>
      <c r="H58" s="58">
        <f t="shared" si="8"/>
        <v>10460.698660990993</v>
      </c>
      <c r="I58" s="58">
        <f t="shared" si="8"/>
        <v>5141.8934817813761</v>
      </c>
      <c r="J58" s="59">
        <f t="shared" si="8"/>
        <v>17526.029404614837</v>
      </c>
      <c r="K58" s="83">
        <f t="shared" si="9"/>
        <v>159366.82345686085</v>
      </c>
      <c r="L58" s="14"/>
      <c r="Q58" s="10" t="s">
        <v>21</v>
      </c>
      <c r="R58" s="58">
        <f t="shared" si="10"/>
        <v>5929.1708028904059</v>
      </c>
      <c r="S58" s="58">
        <f t="shared" si="10"/>
        <v>14864.192082026326</v>
      </c>
      <c r="T58" s="58">
        <f t="shared" si="10"/>
        <v>50940.242552779899</v>
      </c>
      <c r="U58" s="58">
        <f t="shared" si="10"/>
        <v>23523.861126760563</v>
      </c>
      <c r="V58" s="58">
        <f t="shared" si="10"/>
        <v>6089.48</v>
      </c>
      <c r="W58" s="58">
        <f t="shared" si="10"/>
        <v>24891.255345016427</v>
      </c>
      <c r="X58" s="58">
        <f t="shared" si="10"/>
        <v>10460.698660990993</v>
      </c>
      <c r="Y58" s="58">
        <f t="shared" si="10"/>
        <v>5141.8934817813761</v>
      </c>
      <c r="Z58" s="59">
        <f t="shared" si="10"/>
        <v>17526.029404614837</v>
      </c>
      <c r="AA58" s="83">
        <f t="shared" si="11"/>
        <v>159366.82345686085</v>
      </c>
      <c r="AB58" s="14"/>
    </row>
    <row r="59" spans="1:31" x14ac:dyDescent="0.3">
      <c r="A59" s="10" t="s">
        <v>22</v>
      </c>
      <c r="B59" s="58">
        <f t="shared" si="8"/>
        <v>5413.2794339622642</v>
      </c>
      <c r="C59" s="58">
        <f t="shared" si="8"/>
        <v>13504.852988742634</v>
      </c>
      <c r="D59" s="58">
        <f t="shared" si="8"/>
        <v>46397.938230576066</v>
      </c>
      <c r="E59" s="58">
        <f t="shared" si="8"/>
        <v>20831.973098591548</v>
      </c>
      <c r="F59" s="58">
        <f t="shared" si="8"/>
        <v>5439.8983326810176</v>
      </c>
      <c r="G59" s="58">
        <f t="shared" si="8"/>
        <v>21278.805125958377</v>
      </c>
      <c r="H59" s="58">
        <f t="shared" si="8"/>
        <v>9193.1186217685499</v>
      </c>
      <c r="I59" s="58">
        <f t="shared" si="8"/>
        <v>4506.1304048582997</v>
      </c>
      <c r="J59" s="59">
        <f t="shared" si="8"/>
        <v>14837.045139024798</v>
      </c>
      <c r="K59" s="83">
        <f t="shared" si="9"/>
        <v>141403.04137616354</v>
      </c>
      <c r="L59" s="14"/>
      <c r="Q59" s="10" t="s">
        <v>22</v>
      </c>
      <c r="R59" s="58">
        <f t="shared" si="10"/>
        <v>5413.2794339622642</v>
      </c>
      <c r="S59" s="58">
        <f t="shared" si="10"/>
        <v>13504.852988742634</v>
      </c>
      <c r="T59" s="58">
        <f t="shared" si="10"/>
        <v>46397.938230576066</v>
      </c>
      <c r="U59" s="58">
        <f t="shared" si="10"/>
        <v>20831.973098591548</v>
      </c>
      <c r="V59" s="58">
        <f t="shared" si="10"/>
        <v>5439.8983326810176</v>
      </c>
      <c r="W59" s="58">
        <f t="shared" si="10"/>
        <v>21278.805125958377</v>
      </c>
      <c r="X59" s="58">
        <f t="shared" si="10"/>
        <v>9193.1186217685499</v>
      </c>
      <c r="Y59" s="58">
        <f t="shared" si="10"/>
        <v>4506.1304048582997</v>
      </c>
      <c r="Z59" s="59">
        <f t="shared" si="10"/>
        <v>14837.045139024798</v>
      </c>
      <c r="AA59" s="83">
        <f>SUM($R59:$Z59)</f>
        <v>141403.04137616354</v>
      </c>
      <c r="AB59" s="14"/>
    </row>
    <row r="61" spans="1:31" x14ac:dyDescent="0.3">
      <c r="A61" s="18" t="s">
        <v>105</v>
      </c>
      <c r="B61" s="20">
        <f>$B$17-MIN($K$34:$K$45)</f>
        <v>171587.27328555813</v>
      </c>
      <c r="C61" s="19"/>
      <c r="D61" s="19"/>
      <c r="E61" s="19"/>
      <c r="F61" s="19"/>
      <c r="G61" s="19"/>
      <c r="H61" s="19"/>
      <c r="I61" s="19"/>
      <c r="J61" s="19"/>
      <c r="L61" s="14"/>
      <c r="M61" s="14"/>
      <c r="O61" s="16"/>
      <c r="Q61" s="18" t="s">
        <v>105</v>
      </c>
      <c r="R61" s="20">
        <f>$B$17-MIN($AA$34:$AA$45)</f>
        <v>171587.27328555813</v>
      </c>
      <c r="S61" s="19"/>
      <c r="T61" s="19"/>
      <c r="U61" s="19"/>
      <c r="V61" s="19"/>
      <c r="W61" s="19"/>
      <c r="X61" s="19"/>
      <c r="Y61" s="19"/>
      <c r="Z61" s="19"/>
      <c r="AB61" s="14"/>
      <c r="AC61" s="14"/>
      <c r="AE61" s="16"/>
    </row>
    <row r="63" spans="1:31" x14ac:dyDescent="0.3">
      <c r="A63" s="1" t="s">
        <v>106</v>
      </c>
      <c r="B63" s="21" t="s">
        <v>36</v>
      </c>
      <c r="Q63" s="1" t="s">
        <v>106</v>
      </c>
      <c r="R63" s="21" t="s">
        <v>36</v>
      </c>
    </row>
    <row r="64" spans="1:31" x14ac:dyDescent="0.3">
      <c r="A64" s="10" t="s">
        <v>11</v>
      </c>
      <c r="B64" s="63">
        <f>$B$61-K48</f>
        <v>48660.656101001543</v>
      </c>
      <c r="C64" s="14"/>
      <c r="L64" s="14"/>
      <c r="M64" s="14"/>
      <c r="O64" s="16"/>
      <c r="Q64" s="10" t="s">
        <v>11</v>
      </c>
      <c r="R64" s="63">
        <f>$R$61-AA48</f>
        <v>48660.656101001543</v>
      </c>
      <c r="S64" s="14"/>
      <c r="AB64" s="14"/>
      <c r="AC64" s="14"/>
      <c r="AE64" s="16"/>
    </row>
    <row r="65" spans="1:31" x14ac:dyDescent="0.3">
      <c r="A65" s="10" t="s">
        <v>12</v>
      </c>
      <c r="B65" s="58">
        <f t="shared" ref="B65:B74" si="12">$B$61-K49</f>
        <v>51664.160931819861</v>
      </c>
      <c r="L65" s="14"/>
      <c r="M65" s="14"/>
      <c r="O65" s="16"/>
      <c r="Q65" s="10" t="s">
        <v>12</v>
      </c>
      <c r="R65" s="63">
        <f>$R$61-AA49</f>
        <v>51664.160931819861</v>
      </c>
      <c r="AB65" s="14"/>
      <c r="AC65" s="14"/>
      <c r="AE65" s="16"/>
    </row>
    <row r="66" spans="1:31" x14ac:dyDescent="0.3">
      <c r="A66" s="10" t="s">
        <v>13</v>
      </c>
      <c r="B66" s="58">
        <f t="shared" si="12"/>
        <v>37294.575880563294</v>
      </c>
      <c r="L66" s="14"/>
      <c r="M66" s="14"/>
      <c r="O66" s="16"/>
      <c r="Q66" s="10" t="s">
        <v>13</v>
      </c>
      <c r="R66" s="63">
        <f>$R$61-AA50</f>
        <v>37294.575880563294</v>
      </c>
      <c r="AB66" s="14"/>
      <c r="AC66" s="14"/>
      <c r="AE66" s="16"/>
    </row>
    <row r="67" spans="1:31" x14ac:dyDescent="0.3">
      <c r="A67" s="10" t="s">
        <v>14</v>
      </c>
      <c r="B67" s="58">
        <f t="shared" si="12"/>
        <v>2912.5975525985705</v>
      </c>
      <c r="L67" s="14"/>
      <c r="M67" s="14"/>
      <c r="O67" s="16"/>
      <c r="Q67" s="10" t="s">
        <v>14</v>
      </c>
      <c r="R67" s="63">
        <f>$R$61-AA51</f>
        <v>2912.5975525985705</v>
      </c>
      <c r="AB67" s="14"/>
      <c r="AC67" s="14"/>
      <c r="AE67" s="16"/>
    </row>
    <row r="68" spans="1:31" x14ac:dyDescent="0.3">
      <c r="A68" s="10" t="s">
        <v>15</v>
      </c>
      <c r="B68" s="58">
        <f t="shared" si="12"/>
        <v>2402.6132855581236</v>
      </c>
      <c r="L68" s="14"/>
      <c r="M68" s="14"/>
      <c r="O68" s="16"/>
      <c r="Q68" s="10" t="s">
        <v>15</v>
      </c>
      <c r="R68" s="63">
        <f t="shared" ref="R68:R74" si="13">$R$61-AA52</f>
        <v>2402.6132855581236</v>
      </c>
      <c r="AB68" s="14"/>
      <c r="AC68" s="14"/>
      <c r="AE68" s="16"/>
    </row>
    <row r="69" spans="1:31" x14ac:dyDescent="0.3">
      <c r="A69" s="10" t="s">
        <v>16</v>
      </c>
      <c r="B69" s="58">
        <f t="shared" si="12"/>
        <v>23177.174436143861</v>
      </c>
      <c r="L69" s="14"/>
      <c r="M69" s="14"/>
      <c r="O69" s="16"/>
      <c r="Q69" s="10" t="s">
        <v>16</v>
      </c>
      <c r="R69" s="63">
        <f t="shared" si="13"/>
        <v>23177.174436143861</v>
      </c>
      <c r="AB69" s="14"/>
      <c r="AC69" s="14"/>
      <c r="AE69" s="16"/>
    </row>
    <row r="70" spans="1:31" x14ac:dyDescent="0.3">
      <c r="A70" s="10" t="s">
        <v>17</v>
      </c>
      <c r="B70" s="58">
        <f t="shared" si="12"/>
        <v>45447.463516814561</v>
      </c>
      <c r="L70" s="14"/>
      <c r="M70" s="14"/>
      <c r="O70" s="16"/>
      <c r="Q70" s="10" t="s">
        <v>17</v>
      </c>
      <c r="R70" s="63">
        <f t="shared" si="13"/>
        <v>45447.463516814561</v>
      </c>
      <c r="AB70" s="14"/>
      <c r="AC70" s="14"/>
      <c r="AE70" s="16"/>
    </row>
    <row r="71" spans="1:31" x14ac:dyDescent="0.3">
      <c r="A71" s="10" t="s">
        <v>18</v>
      </c>
      <c r="B71" s="58">
        <f t="shared" si="12"/>
        <v>40194.414623634017</v>
      </c>
      <c r="L71" s="14"/>
      <c r="M71" s="14"/>
      <c r="O71" s="16"/>
      <c r="Q71" s="10" t="s">
        <v>18</v>
      </c>
      <c r="R71" s="63">
        <f t="shared" si="13"/>
        <v>40194.414623634017</v>
      </c>
      <c r="AB71" s="14"/>
      <c r="AC71" s="14"/>
      <c r="AE71" s="16"/>
    </row>
    <row r="72" spans="1:31" x14ac:dyDescent="0.3">
      <c r="A72" s="10" t="s">
        <v>19</v>
      </c>
      <c r="B72" s="58">
        <f>$B$61-K56</f>
        <v>19923.65554400644</v>
      </c>
      <c r="L72" s="14"/>
      <c r="M72" s="14"/>
      <c r="O72" s="16"/>
      <c r="Q72" s="10" t="s">
        <v>19</v>
      </c>
      <c r="R72" s="63">
        <f>$R$61-AA56</f>
        <v>19923.65554400644</v>
      </c>
      <c r="AB72" s="14"/>
      <c r="AC72" s="14"/>
      <c r="AE72" s="16"/>
    </row>
    <row r="73" spans="1:31" x14ac:dyDescent="0.3">
      <c r="A73" s="10" t="s">
        <v>20</v>
      </c>
      <c r="B73" s="58">
        <f t="shared" si="12"/>
        <v>11933.825632328342</v>
      </c>
      <c r="L73" s="14"/>
      <c r="M73" s="14"/>
      <c r="O73" s="16"/>
      <c r="Q73" s="10" t="s">
        <v>20</v>
      </c>
      <c r="R73" s="63">
        <f t="shared" si="13"/>
        <v>11933.825632328342</v>
      </c>
      <c r="AB73" s="14"/>
      <c r="AC73" s="14"/>
      <c r="AE73" s="16"/>
    </row>
    <row r="74" spans="1:31" x14ac:dyDescent="0.3">
      <c r="A74" s="10" t="s">
        <v>21</v>
      </c>
      <c r="B74" s="58">
        <f t="shared" si="12"/>
        <v>12220.449828697281</v>
      </c>
      <c r="L74" s="14"/>
      <c r="M74" s="14"/>
      <c r="O74" s="16"/>
      <c r="Q74" s="10" t="s">
        <v>21</v>
      </c>
      <c r="R74" s="63">
        <f t="shared" si="13"/>
        <v>12220.449828697281</v>
      </c>
      <c r="AB74" s="14"/>
      <c r="AC74" s="14"/>
      <c r="AE74" s="16"/>
    </row>
    <row r="75" spans="1:31" x14ac:dyDescent="0.3">
      <c r="A75" s="10" t="s">
        <v>22</v>
      </c>
      <c r="B75" s="58">
        <f>$B$61-K59</f>
        <v>30184.231909394584</v>
      </c>
      <c r="Q75" s="10" t="s">
        <v>22</v>
      </c>
      <c r="R75" s="63">
        <f>$R$61-AA59</f>
        <v>30184.231909394584</v>
      </c>
      <c r="AB75" s="14"/>
      <c r="AC75" s="14"/>
      <c r="AE75" s="16"/>
    </row>
    <row r="76" spans="1:31" x14ac:dyDescent="0.3">
      <c r="A76" s="13" t="s">
        <v>37</v>
      </c>
      <c r="B76" s="15">
        <f>SUM($B$64:$B$75)/$B$61</f>
        <v>1.9000000000000006</v>
      </c>
      <c r="Q76" s="13" t="s">
        <v>37</v>
      </c>
      <c r="R76" s="15">
        <f>SUM($R$64:$R$75)/$R$61</f>
        <v>1.9000000000000006</v>
      </c>
    </row>
    <row r="78" spans="1:31" x14ac:dyDescent="0.3">
      <c r="A78" s="1" t="s">
        <v>107</v>
      </c>
      <c r="B78" s="99">
        <f>(SUM($B$64:$B$75)-$D$79*$B$61)/(12-$D$79)</f>
        <v>1.1526269487815329E-11</v>
      </c>
      <c r="D78" s="1" t="s">
        <v>39</v>
      </c>
      <c r="Q78" s="1" t="s">
        <v>107</v>
      </c>
      <c r="R78" s="62">
        <f>(SUM($R$64:$R$75)-$T$79*$R$61)/(12-$T$79)</f>
        <v>1.1526269487815329E-11</v>
      </c>
      <c r="T78" s="1" t="s">
        <v>39</v>
      </c>
    </row>
    <row r="79" spans="1:31" x14ac:dyDescent="0.3">
      <c r="A79" s="1" t="s">
        <v>38</v>
      </c>
      <c r="D79" s="61">
        <v>1.9</v>
      </c>
      <c r="Q79" s="1" t="s">
        <v>38</v>
      </c>
      <c r="T79" s="61">
        <f>D79</f>
        <v>1.9</v>
      </c>
    </row>
    <row r="80" spans="1:31" ht="15.6" thickBot="1" x14ac:dyDescent="0.35"/>
    <row r="81" spans="1:22" ht="15.6" thickBot="1" x14ac:dyDescent="0.35">
      <c r="A81" s="1" t="s">
        <v>108</v>
      </c>
      <c r="B81" s="138">
        <f>(MIN($K$34:$K$45)+$B$78)*1000</f>
        <v>1.1526269487815328E-8</v>
      </c>
      <c r="F81" s="14"/>
      <c r="Q81" s="1" t="s">
        <v>108</v>
      </c>
      <c r="R81" s="76">
        <f>(MIN($AA$34:$AA$45)+$R$78)*1000</f>
        <v>1.1526269487815328E-8</v>
      </c>
      <c r="V81" s="14"/>
    </row>
    <row r="82" spans="1:22" ht="15.6" thickBot="1" x14ac:dyDescent="0.35">
      <c r="B82" s="46"/>
    </row>
    <row r="83" spans="1:22" ht="15.6" thickBot="1" x14ac:dyDescent="0.35">
      <c r="A83" s="1" t="s">
        <v>109</v>
      </c>
      <c r="B83" s="100" t="e">
        <f>B81/'【調達AX】入力(太陽光)'!E15</f>
        <v>#DIV/0!</v>
      </c>
      <c r="Q83" s="1" t="s">
        <v>109</v>
      </c>
      <c r="R83" s="145" t="e">
        <f>R81/'入力(太陽光)'!E15</f>
        <v>#DIV/0!</v>
      </c>
      <c r="S83" s="1" t="s">
        <v>77</v>
      </c>
    </row>
  </sheetData>
  <phoneticPr fontId="3"/>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48EAC-67AB-490D-AC99-9875CF34538A}">
  <sheetPr codeName="Sheet19">
    <tabColor theme="8" tint="0.59999389629810485"/>
  </sheetPr>
  <dimension ref="A1:AD83"/>
  <sheetViews>
    <sheetView workbookViewId="0">
      <selection activeCell="E15" sqref="E15:P15"/>
    </sheetView>
  </sheetViews>
  <sheetFormatPr defaultColWidth="9" defaultRowHeight="15" x14ac:dyDescent="0.3"/>
  <cols>
    <col min="1" max="1" width="29.109375" style="1" customWidth="1"/>
    <col min="2" max="2" width="11.21875" style="1" customWidth="1"/>
    <col min="3" max="3" width="9.77734375" style="1" customWidth="1"/>
    <col min="4" max="4" width="13.33203125" style="1" bestFit="1" customWidth="1"/>
    <col min="5" max="10" width="9.77734375" style="1" bestFit="1" customWidth="1"/>
    <col min="11" max="11" width="11.33203125" style="1" customWidth="1"/>
    <col min="12" max="12" width="10" style="1" bestFit="1" customWidth="1"/>
    <col min="13" max="13" width="17.88671875" style="1" customWidth="1"/>
    <col min="14" max="14" width="9.33203125" style="1" bestFit="1" customWidth="1"/>
    <col min="15" max="15" width="7.33203125" style="1" bestFit="1" customWidth="1"/>
    <col min="16" max="16" width="9" style="1"/>
    <col min="17" max="17" width="34.6640625" style="1" bestFit="1" customWidth="1"/>
    <col min="18" max="18" width="10.88671875" style="1" customWidth="1"/>
    <col min="19" max="26" width="10" style="1" customWidth="1"/>
    <col min="27" max="27" width="10.21875" style="1" bestFit="1" customWidth="1"/>
    <col min="28" max="28" width="10.44140625" style="1" bestFit="1" customWidth="1"/>
    <col min="29" max="16384" width="9" style="1"/>
  </cols>
  <sheetData>
    <row r="1" spans="1:13" x14ac:dyDescent="0.3">
      <c r="J1" s="10" t="s">
        <v>35</v>
      </c>
      <c r="L1" s="8"/>
      <c r="M1" s="9" t="s">
        <v>64</v>
      </c>
    </row>
    <row r="2" spans="1:13" x14ac:dyDescent="0.3">
      <c r="B2" s="11" t="s">
        <v>26</v>
      </c>
      <c r="C2" s="11" t="s">
        <v>27</v>
      </c>
      <c r="D2" s="11" t="s">
        <v>28</v>
      </c>
      <c r="E2" s="11" t="s">
        <v>29</v>
      </c>
      <c r="F2" s="11" t="s">
        <v>30</v>
      </c>
      <c r="G2" s="11" t="s">
        <v>31</v>
      </c>
      <c r="H2" s="11" t="s">
        <v>32</v>
      </c>
      <c r="I2" s="11" t="s">
        <v>33</v>
      </c>
      <c r="J2" s="11" t="s">
        <v>34</v>
      </c>
    </row>
    <row r="3" spans="1:13" x14ac:dyDescent="0.3">
      <c r="A3" s="1" t="s">
        <v>104</v>
      </c>
    </row>
    <row r="4" spans="1:13" x14ac:dyDescent="0.3">
      <c r="A4" s="10" t="s">
        <v>11</v>
      </c>
      <c r="B4" s="67">
        <f>'【メインAX】調整係数(太陽光)'!B4</f>
        <v>4730.6208550782821</v>
      </c>
      <c r="C4" s="67">
        <f>'【メインAX】調整係数(太陽光)'!C4</f>
        <v>11661.199433115416</v>
      </c>
      <c r="D4" s="67">
        <f>'【メインAX】調整係数(太陽光)'!D4</f>
        <v>41245.61530691394</v>
      </c>
      <c r="E4" s="67">
        <f>'【メインAX】調整係数(太陽光)'!E4</f>
        <v>18582.035492957744</v>
      </c>
      <c r="F4" s="67">
        <f>'【メインAX】調整係数(太陽光)'!F4</f>
        <v>4647.4253189823876</v>
      </c>
      <c r="G4" s="67">
        <f>'【メインAX】調整係数(太陽光)'!G4</f>
        <v>18187.937185104052</v>
      </c>
      <c r="H4" s="67">
        <f>'【メインAX】調整係数(太陽光)'!H4</f>
        <v>7633.4257824771967</v>
      </c>
      <c r="I4" s="67">
        <f>'【メインAX】調整係数(太陽光)'!I4</f>
        <v>3836.9040080971658</v>
      </c>
      <c r="J4" s="67">
        <f>'【メインAX】調整係数(太陽光)'!J4</f>
        <v>12401.453801830394</v>
      </c>
    </row>
    <row r="5" spans="1:13" x14ac:dyDescent="0.3">
      <c r="A5" s="10" t="s">
        <v>12</v>
      </c>
      <c r="B5" s="67">
        <f>'【メインAX】調整係数(太陽光)'!B5</f>
        <v>4298.7080810919306</v>
      </c>
      <c r="C5" s="67">
        <f>'【メインAX】調整係数(太陽光)'!C5</f>
        <v>10837.007450910263</v>
      </c>
      <c r="D5" s="67">
        <f>'【メインAX】調整係数(太陽光)'!D5</f>
        <v>39351.826052342774</v>
      </c>
      <c r="E5" s="67">
        <f>'【メインAX】調整係数(太陽光)'!E5</f>
        <v>18772.884084507041</v>
      </c>
      <c r="F5" s="67">
        <f>'【メインAX】調整係数(太陽光)'!F5</f>
        <v>4331.6301330724073</v>
      </c>
      <c r="G5" s="67">
        <f>'【メインAX】調整係数(太陽光)'!G5</f>
        <v>18373.016703176341</v>
      </c>
      <c r="H5" s="67">
        <f>'【メインAX】調整係数(太陽光)'!H5</f>
        <v>7544.427413788153</v>
      </c>
      <c r="I5" s="67">
        <f>'【メインAX】調整係数(太陽光)'!I5</f>
        <v>3825.7462348178137</v>
      </c>
      <c r="J5" s="67">
        <f>'【メインAX】調整係数(太陽光)'!J5</f>
        <v>12587.866200031533</v>
      </c>
    </row>
    <row r="6" spans="1:13" x14ac:dyDescent="0.3">
      <c r="A6" s="10" t="s">
        <v>13</v>
      </c>
      <c r="B6" s="67">
        <f>'【メインAX】調整係数(太陽光)'!B6</f>
        <v>4274.7184825371332</v>
      </c>
      <c r="C6" s="67">
        <f>'【メインAX】調整係数(太陽光)'!C6</f>
        <v>11731.162688018527</v>
      </c>
      <c r="D6" s="67">
        <f>'【メインAX】調整係数(太陽光)'!D6</f>
        <v>44945.265332731906</v>
      </c>
      <c r="E6" s="67">
        <f>'【メインAX】調整係数(太陽光)'!E6</f>
        <v>20540.685774647889</v>
      </c>
      <c r="F6" s="67">
        <f>'【メインAX】調整係数(太陽光)'!F6</f>
        <v>4784.4775694716245</v>
      </c>
      <c r="G6" s="67">
        <f>'【メインAX】調整係数(太陽光)'!G6</f>
        <v>21043.251193866374</v>
      </c>
      <c r="H6" s="67">
        <f>'【メインAX】調整係数(太陽光)'!H6</f>
        <v>8280.3301202419589</v>
      </c>
      <c r="I6" s="67">
        <f>'【メインAX】調整係数(太陽光)'!I6</f>
        <v>4372.2871255060727</v>
      </c>
      <c r="J6" s="67">
        <f>'【メインAX】調整係数(太陽光)'!J6</f>
        <v>14320.519117973359</v>
      </c>
    </row>
    <row r="7" spans="1:13" x14ac:dyDescent="0.3">
      <c r="A7" s="10" t="s">
        <v>14</v>
      </c>
      <c r="B7" s="67">
        <f>'【メインAX】調整係数(太陽光)'!B7</f>
        <v>4858.2626435952898</v>
      </c>
      <c r="C7" s="67">
        <f>'【メインAX】調整係数(太陽光)'!C7</f>
        <v>14024.512179206346</v>
      </c>
      <c r="D7" s="67">
        <f>'【メインAX】調整係数(太陽光)'!D7</f>
        <v>57506.830910157922</v>
      </c>
      <c r="E7" s="67">
        <f>'【メインAX】調整係数(太陽光)'!E7</f>
        <v>24960.2</v>
      </c>
      <c r="F7" s="67">
        <f>'【メインAX】調整係数(太陽光)'!F7</f>
        <v>5839.5990000000002</v>
      </c>
      <c r="G7" s="67">
        <f>'【メインAX】調整係数(太陽光)'!G7</f>
        <v>27108.210000000003</v>
      </c>
      <c r="H7" s="67">
        <f>'【メインAX】調整係数(太陽光)'!H7</f>
        <v>10531.053</v>
      </c>
      <c r="I7" s="67">
        <f>'【メインAX】調整係数(太陽光)'!I7</f>
        <v>5509.97</v>
      </c>
      <c r="J7" s="67">
        <f>'【メインAX】調整係数(太陽光)'!J7</f>
        <v>18336.038</v>
      </c>
    </row>
    <row r="8" spans="1:13" x14ac:dyDescent="0.3">
      <c r="A8" s="10" t="s">
        <v>15</v>
      </c>
      <c r="B8" s="67">
        <f>'【メインAX】調整係数(太陽光)'!B8</f>
        <v>4990.1900000000005</v>
      </c>
      <c r="C8" s="67">
        <f>'【メインAX】調整係数(太陽光)'!C8</f>
        <v>14404.82</v>
      </c>
      <c r="D8" s="67">
        <f>'【メインAX】調整係数(太陽光)'!D8</f>
        <v>57504.579999999994</v>
      </c>
      <c r="E8" s="67">
        <f>'【メインAX】調整係数(太陽光)'!E8</f>
        <v>24960.2</v>
      </c>
      <c r="F8" s="67">
        <f>'【メインAX】調整係数(太陽光)'!F8</f>
        <v>5839.5990000000002</v>
      </c>
      <c r="G8" s="67">
        <f>'【メインAX】調整係数(太陽光)'!G8</f>
        <v>27108.210000000003</v>
      </c>
      <c r="H8" s="67">
        <f>'【メインAX】調整係数(太陽光)'!H8</f>
        <v>10531.053</v>
      </c>
      <c r="I8" s="67">
        <f>'【メインAX】調整係数(太陽光)'!I8</f>
        <v>5509.97</v>
      </c>
      <c r="J8" s="67">
        <f>'【メインAX】調整係数(太陽光)'!J8</f>
        <v>18336.038</v>
      </c>
    </row>
    <row r="9" spans="1:13" x14ac:dyDescent="0.3">
      <c r="A9" s="10" t="s">
        <v>16</v>
      </c>
      <c r="B9" s="67">
        <f>'【メインAX】調整係数(太陽光)'!B9</f>
        <v>4678.376248497957</v>
      </c>
      <c r="C9" s="67">
        <f>'【メインAX】調整係数(太陽光)'!C9</f>
        <v>12960.544171105321</v>
      </c>
      <c r="D9" s="67">
        <f>'【メインAX】調整係数(太陽光)'!D9</f>
        <v>48843.978396830418</v>
      </c>
      <c r="E9" s="67">
        <f>'【メインAX】調整係数(太陽光)'!E9</f>
        <v>23523.861126760563</v>
      </c>
      <c r="F9" s="67">
        <f>'【メインAX】調整係数(太陽光)'!F9</f>
        <v>5202.5426372451966</v>
      </c>
      <c r="G9" s="67">
        <f>'【メインAX】調整係数(太陽光)'!G9</f>
        <v>23164.206473165388</v>
      </c>
      <c r="H9" s="67">
        <f>'【メインAX】調整係数(太陽光)'!H9</f>
        <v>9406.7975024262778</v>
      </c>
      <c r="I9" s="67">
        <f>'【メインAX】調整係数(太陽光)'!I9</f>
        <v>4818.4380566801619</v>
      </c>
      <c r="J9" s="67">
        <f>'【メインAX】調整係数(太陽光)'!J9</f>
        <v>15811.354236702995</v>
      </c>
    </row>
    <row r="10" spans="1:13" x14ac:dyDescent="0.3">
      <c r="A10" s="10" t="s">
        <v>17</v>
      </c>
      <c r="B10" s="67">
        <f>'【メインAX】調整係数(太陽光)'!B10</f>
        <v>4705.4212765957445</v>
      </c>
      <c r="C10" s="67">
        <f>'【メインAX】調整係数(太陽光)'!C10</f>
        <v>11474.00183178447</v>
      </c>
      <c r="D10" s="67">
        <f>'【メインAX】調整係数(太陽光)'!D10</f>
        <v>41232.139845966405</v>
      </c>
      <c r="E10" s="67">
        <f>'【メインAX】調整係数(太陽光)'!E10</f>
        <v>19927.984507042253</v>
      </c>
      <c r="F10" s="67">
        <f>'【メインAX】調整係数(太陽光)'!F10</f>
        <v>4498.4728727984339</v>
      </c>
      <c r="G10" s="67">
        <f>'【メインAX】調整係数(太陽光)'!G10</f>
        <v>18908.447447973715</v>
      </c>
      <c r="H10" s="67">
        <f>'【メインAX】調整係数(太陽光)'!H10</f>
        <v>7876.7471211129296</v>
      </c>
      <c r="I10" s="67">
        <f>'【メインAX】調整係数(太陽光)'!I10</f>
        <v>4037.6739271255065</v>
      </c>
      <c r="J10" s="67">
        <f>'【メインAX】調整係数(太陽光)'!J10</f>
        <v>13478.920938344123</v>
      </c>
    </row>
    <row r="11" spans="1:13" x14ac:dyDescent="0.3">
      <c r="A11" s="10" t="s">
        <v>18</v>
      </c>
      <c r="B11" s="67">
        <f>'【メインAX】調整係数(太陽光)'!B11</f>
        <v>5388.0798554797275</v>
      </c>
      <c r="C11" s="67">
        <f>'【メインAX】調整係数(太陽光)'!C11</f>
        <v>12862.884230541467</v>
      </c>
      <c r="D11" s="67">
        <f>'【メインAX】調整係数(太陽光)'!D11</f>
        <v>42933.709788452594</v>
      </c>
      <c r="E11" s="67">
        <f>'【メインAX】調整係数(太陽光)'!E11</f>
        <v>19546.297323943661</v>
      </c>
      <c r="F11" s="67">
        <f>'【メインAX】調整係数(太陽光)'!F11</f>
        <v>4927.4699178082192</v>
      </c>
      <c r="G11" s="67">
        <f>'【メインAX】調整係数(太陽光)'!G11</f>
        <v>19215.253493975903</v>
      </c>
      <c r="H11" s="67">
        <f>'【メインAX】調整係数(太陽光)'!H11</f>
        <v>8609.8219744259732</v>
      </c>
      <c r="I11" s="67">
        <f>'【メインAX】調整係数(太陽光)'!I11</f>
        <v>4126.9061133603236</v>
      </c>
      <c r="J11" s="67">
        <f>'【メインAX】調整係数(太陽光)'!J11</f>
        <v>13782.435963936248</v>
      </c>
    </row>
    <row r="12" spans="1:13" x14ac:dyDescent="0.3">
      <c r="A12" s="10" t="s">
        <v>19</v>
      </c>
      <c r="B12" s="67">
        <f>'【メインAX】調整係数(太陽光)'!B12</f>
        <v>5796.0030309112808</v>
      </c>
      <c r="C12" s="67">
        <f>'【メインAX】調整係数(太陽光)'!C12</f>
        <v>14408.422049690715</v>
      </c>
      <c r="D12" s="67">
        <f>'【メインAX】調整係数(太陽光)'!D12</f>
        <v>47420.719322482837</v>
      </c>
      <c r="E12" s="67">
        <f>'【メインAX】調整係数(太陽光)'!E12</f>
        <v>22167.87323943662</v>
      </c>
      <c r="F12" s="67">
        <f>'【メインAX】調整係数(太陽光)'!F12</f>
        <v>5636.6425636007825</v>
      </c>
      <c r="G12" s="67">
        <f>'【メインAX】調整係数(太陽光)'!G12</f>
        <v>23420.548105147864</v>
      </c>
      <c r="H12" s="67">
        <f>'【メインAX】調整係数(太陽光)'!H12</f>
        <v>10350.93537276634</v>
      </c>
      <c r="I12" s="67">
        <f>'【メインAX】調整係数(太陽光)'!I12</f>
        <v>5141.8934817813761</v>
      </c>
      <c r="J12" s="67">
        <f>'【メインAX】調整係数(太陽光)'!J12</f>
        <v>17320.580575733864</v>
      </c>
    </row>
    <row r="13" spans="1:13" x14ac:dyDescent="0.3">
      <c r="A13" s="10" t="s">
        <v>20</v>
      </c>
      <c r="B13" s="67">
        <f>'【メインAX】調整係数(太陽光)'!B13</f>
        <v>5977.16</v>
      </c>
      <c r="C13" s="67">
        <f>'【メインAX】調整係数(太陽光)'!C13</f>
        <v>15104.856</v>
      </c>
      <c r="D13" s="67">
        <f>'【メインAX】調整係数(太陽光)'!D13</f>
        <v>50938.213634065585</v>
      </c>
      <c r="E13" s="67">
        <f>'【メインAX】調整係数(太陽光)'!E13</f>
        <v>23523.861126760563</v>
      </c>
      <c r="F13" s="67">
        <f>'【メインAX】調整係数(太陽光)'!F13</f>
        <v>6089.48</v>
      </c>
      <c r="G13" s="67">
        <f>'【メインAX】調整係数(太陽光)'!G13</f>
        <v>24891.255345016427</v>
      </c>
      <c r="H13" s="67">
        <f>'【メインAX】調整係数(太陽光)'!H13</f>
        <v>10460.698660990993</v>
      </c>
      <c r="I13" s="67">
        <f>'【メインAX】調整係数(太陽光)'!I13</f>
        <v>5141.8934817813761</v>
      </c>
      <c r="J13" s="67">
        <f>'【メインAX】調整係数(太陽光)'!J13</f>
        <v>17526.029404614837</v>
      </c>
    </row>
    <row r="14" spans="1:13" x14ac:dyDescent="0.3">
      <c r="A14" s="10" t="s">
        <v>21</v>
      </c>
      <c r="B14" s="67">
        <f>'【メインAX】調整係数(太陽光)'!B14</f>
        <v>5929.1708028904059</v>
      </c>
      <c r="C14" s="67">
        <f>'【メインAX】調整係数(太陽光)'!C14</f>
        <v>14864.192082026326</v>
      </c>
      <c r="D14" s="67">
        <f>'【メインAX】調整係数(太陽光)'!D14</f>
        <v>50940.242552779899</v>
      </c>
      <c r="E14" s="67">
        <f>'【メインAX】調整係数(太陽光)'!E14</f>
        <v>23523.861126760563</v>
      </c>
      <c r="F14" s="67">
        <f>'【メインAX】調整係数(太陽光)'!F14</f>
        <v>6089.48</v>
      </c>
      <c r="G14" s="67">
        <f>'【メインAX】調整係数(太陽光)'!G14</f>
        <v>24891.255345016427</v>
      </c>
      <c r="H14" s="67">
        <f>'【メインAX】調整係数(太陽光)'!H14</f>
        <v>10460.698660990993</v>
      </c>
      <c r="I14" s="67">
        <f>'【メインAX】調整係数(太陽光)'!I14</f>
        <v>5141.8934817813761</v>
      </c>
      <c r="J14" s="67">
        <f>'【メインAX】調整係数(太陽光)'!J14</f>
        <v>17526.029404614837</v>
      </c>
    </row>
    <row r="15" spans="1:13" x14ac:dyDescent="0.3">
      <c r="A15" s="10" t="s">
        <v>22</v>
      </c>
      <c r="B15" s="67">
        <f>'【メインAX】調整係数(太陽光)'!B15</f>
        <v>5413.2794339622642</v>
      </c>
      <c r="C15" s="67">
        <f>'【メインAX】調整係数(太陽光)'!C15</f>
        <v>13504.852988742634</v>
      </c>
      <c r="D15" s="67">
        <f>'【メインAX】調整係数(太陽光)'!D15</f>
        <v>46397.938230576066</v>
      </c>
      <c r="E15" s="67">
        <f>'【メインAX】調整係数(太陽光)'!E15</f>
        <v>20831.973098591548</v>
      </c>
      <c r="F15" s="67">
        <f>'【メインAX】調整係数(太陽光)'!F15</f>
        <v>5439.8983326810176</v>
      </c>
      <c r="G15" s="67">
        <f>'【メインAX】調整係数(太陽光)'!G15</f>
        <v>21278.805125958377</v>
      </c>
      <c r="H15" s="67">
        <f>'【メインAX】調整係数(太陽光)'!H15</f>
        <v>9193.1186217685499</v>
      </c>
      <c r="I15" s="67">
        <f>'【メインAX】調整係数(太陽光)'!I15</f>
        <v>4506.1304048582997</v>
      </c>
      <c r="J15" s="67">
        <f>'【メインAX】調整係数(太陽光)'!J15</f>
        <v>14837.045139024798</v>
      </c>
    </row>
    <row r="16" spans="1:13" x14ac:dyDescent="0.3">
      <c r="B16" s="2"/>
      <c r="C16" s="2"/>
      <c r="D16" s="2"/>
      <c r="E16" s="2"/>
      <c r="F16" s="2"/>
      <c r="G16" s="2"/>
      <c r="H16" s="2"/>
      <c r="I16" s="2"/>
      <c r="J16" s="2"/>
      <c r="K16" s="2"/>
    </row>
    <row r="17" spans="1:30" x14ac:dyDescent="0.3">
      <c r="A17" s="1" t="s">
        <v>43</v>
      </c>
      <c r="B17" s="25">
        <f>'【メインAX】調整係数(太陽光)'!B17</f>
        <v>171587.27328555813</v>
      </c>
      <c r="C17" s="2"/>
      <c r="D17" s="2"/>
      <c r="E17" s="2"/>
      <c r="F17" s="2"/>
      <c r="G17" s="2"/>
      <c r="H17" s="2"/>
      <c r="I17" s="2"/>
      <c r="J17" s="2"/>
      <c r="K17" s="2"/>
    </row>
    <row r="18" spans="1:30" x14ac:dyDescent="0.3">
      <c r="L18" s="12"/>
    </row>
    <row r="19" spans="1:30" x14ac:dyDescent="0.3">
      <c r="A19" s="1" t="s">
        <v>112</v>
      </c>
      <c r="B19" s="18" t="s">
        <v>45</v>
      </c>
      <c r="C19" s="10"/>
      <c r="D19" s="10"/>
      <c r="E19" s="10"/>
      <c r="F19" s="10"/>
      <c r="G19" s="10"/>
      <c r="H19" s="10"/>
      <c r="I19" s="10"/>
      <c r="J19" s="10"/>
      <c r="K19" s="10"/>
      <c r="N19" s="1" t="s">
        <v>65</v>
      </c>
    </row>
    <row r="20" spans="1:30" x14ac:dyDescent="0.3">
      <c r="A20" s="10" t="s">
        <v>11</v>
      </c>
      <c r="B20" s="53">
        <v>0.22592330198022054</v>
      </c>
      <c r="C20" s="53">
        <v>0.3186402228279297</v>
      </c>
      <c r="D20" s="53">
        <v>0.35771578320749842</v>
      </c>
      <c r="E20" s="53">
        <v>0.31247238080101081</v>
      </c>
      <c r="F20" s="53">
        <v>0.2025840457277383</v>
      </c>
      <c r="G20" s="53">
        <v>0.31512414640713698</v>
      </c>
      <c r="H20" s="53">
        <v>0.26311847240222469</v>
      </c>
      <c r="I20" s="53">
        <v>0.32416934899313565</v>
      </c>
      <c r="J20" s="53">
        <v>0.17496182682783601</v>
      </c>
      <c r="N20" s="66" t="e">
        <f>HLOOKUP('入力(風力)'!$E$13,$B$2:$J$31,ROW()-1,0)</f>
        <v>#N/A</v>
      </c>
    </row>
    <row r="21" spans="1:30" x14ac:dyDescent="0.3">
      <c r="A21" s="10" t="s">
        <v>12</v>
      </c>
      <c r="B21" s="53">
        <v>0.16003755722975788</v>
      </c>
      <c r="C21" s="53">
        <v>0.16143569731969631</v>
      </c>
      <c r="D21" s="53">
        <v>0.1061529021218782</v>
      </c>
      <c r="E21" s="53">
        <v>0.11784101725114204</v>
      </c>
      <c r="F21" s="53">
        <v>0.10497837875810552</v>
      </c>
      <c r="G21" s="53">
        <v>0.16060851314929622</v>
      </c>
      <c r="H21" s="53">
        <v>0.11364007399571048</v>
      </c>
      <c r="I21" s="53">
        <v>0.18995165330298472</v>
      </c>
      <c r="J21" s="53">
        <v>8.4790092411996101E-2</v>
      </c>
      <c r="N21" s="66" t="e">
        <f>HLOOKUP('入力(風力)'!$E$13,$B$2:$J$31,ROW()-1,0)</f>
        <v>#N/A</v>
      </c>
    </row>
    <row r="22" spans="1:30" x14ac:dyDescent="0.3">
      <c r="A22" s="10" t="s">
        <v>13</v>
      </c>
      <c r="B22" s="53">
        <v>0.13779407525196161</v>
      </c>
      <c r="C22" s="53">
        <v>0.10554247153404379</v>
      </c>
      <c r="D22" s="53">
        <v>0.12463966265105612</v>
      </c>
      <c r="E22" s="53">
        <v>0.12548399990184828</v>
      </c>
      <c r="F22" s="53">
        <v>5.9666186756048151E-2</v>
      </c>
      <c r="G22" s="53">
        <v>0.18609473706308957</v>
      </c>
      <c r="H22" s="53">
        <v>0.10333812701066457</v>
      </c>
      <c r="I22" s="53">
        <v>0.18120747756844396</v>
      </c>
      <c r="J22" s="53">
        <v>0.13839604080456075</v>
      </c>
      <c r="N22" s="66" t="e">
        <f>HLOOKUP('入力(風力)'!$E$13,$B$2:$J$31,ROW()-1,0)</f>
        <v>#N/A</v>
      </c>
    </row>
    <row r="23" spans="1:30" x14ac:dyDescent="0.3">
      <c r="A23" s="10" t="s">
        <v>14</v>
      </c>
      <c r="B23" s="53">
        <v>0.11485947050905579</v>
      </c>
      <c r="C23" s="53">
        <v>9.6188244992491734E-2</v>
      </c>
      <c r="D23" s="53">
        <v>0.16822105594113351</v>
      </c>
      <c r="E23" s="53">
        <v>0.14341273857945433</v>
      </c>
      <c r="F23" s="53">
        <v>9.6201376826616142E-2</v>
      </c>
      <c r="G23" s="53">
        <v>9.4021899709079024E-2</v>
      </c>
      <c r="H23" s="53">
        <v>8.2246827907348483E-2</v>
      </c>
      <c r="I23" s="53">
        <v>0.10308686149827946</v>
      </c>
      <c r="J23" s="53">
        <v>5.3857278408854896E-2</v>
      </c>
      <c r="N23" s="66" t="e">
        <f>HLOOKUP('入力(風力)'!$E$13,$B$2:$J$31,ROW()-1,0)</f>
        <v>#N/A</v>
      </c>
    </row>
    <row r="24" spans="1:30" x14ac:dyDescent="0.3">
      <c r="A24" s="10" t="s">
        <v>15</v>
      </c>
      <c r="B24" s="53">
        <v>9.1260976717571454E-2</v>
      </c>
      <c r="C24" s="53">
        <v>0.10947227940565897</v>
      </c>
      <c r="D24" s="53">
        <v>3.777400071407376E-2</v>
      </c>
      <c r="E24" s="53">
        <v>0.12387075537768742</v>
      </c>
      <c r="F24" s="53">
        <v>7.2932313414071095E-2</v>
      </c>
      <c r="G24" s="53">
        <v>0.11947349687598283</v>
      </c>
      <c r="H24" s="53">
        <v>8.9800976086313586E-2</v>
      </c>
      <c r="I24" s="53">
        <v>0.13866296633571884</v>
      </c>
      <c r="J24" s="53">
        <v>6.2332774152114891E-2</v>
      </c>
      <c r="N24" s="66" t="e">
        <f>HLOOKUP('入力(風力)'!$E$13,$B$2:$J$31,ROW()-1,0)</f>
        <v>#N/A</v>
      </c>
    </row>
    <row r="25" spans="1:30" x14ac:dyDescent="0.3">
      <c r="A25" s="10" t="s">
        <v>16</v>
      </c>
      <c r="B25" s="53">
        <v>0.12958411826941113</v>
      </c>
      <c r="C25" s="53">
        <v>0.14350292369749104</v>
      </c>
      <c r="D25" s="53">
        <v>0.18387619023481599</v>
      </c>
      <c r="E25" s="53">
        <v>0.11891217781633667</v>
      </c>
      <c r="F25" s="53">
        <v>9.6944188001814938E-2</v>
      </c>
      <c r="G25" s="53">
        <v>0.15018248162416414</v>
      </c>
      <c r="H25" s="53">
        <v>9.0628584673561857E-2</v>
      </c>
      <c r="I25" s="53">
        <v>0.17697612586397163</v>
      </c>
      <c r="J25" s="53">
        <v>6.7865843518529118E-2</v>
      </c>
      <c r="N25" s="66" t="e">
        <f>HLOOKUP('入力(風力)'!$E$13,$B$2:$J$31,ROW()-1,0)</f>
        <v>#N/A</v>
      </c>
    </row>
    <row r="26" spans="1:30" x14ac:dyDescent="0.3">
      <c r="A26" s="10" t="s">
        <v>17</v>
      </c>
      <c r="B26" s="53">
        <v>0.16769421415545177</v>
      </c>
      <c r="C26" s="53">
        <v>0.18502807270636171</v>
      </c>
      <c r="D26" s="53">
        <v>0.28584801293638962</v>
      </c>
      <c r="E26" s="53">
        <v>0.14571003424764559</v>
      </c>
      <c r="F26" s="53">
        <v>0.14387374333288824</v>
      </c>
      <c r="G26" s="53">
        <v>0.16377370202775096</v>
      </c>
      <c r="H26" s="53">
        <v>9.4721206222323606E-2</v>
      </c>
      <c r="I26" s="53">
        <v>0.20517285400499141</v>
      </c>
      <c r="J26" s="53">
        <v>0.13807674672284836</v>
      </c>
      <c r="N26" s="66" t="e">
        <f>HLOOKUP('入力(風力)'!$E$13,$B$2:$J$31,ROW()-1,0)</f>
        <v>#N/A</v>
      </c>
    </row>
    <row r="27" spans="1:30" x14ac:dyDescent="0.3">
      <c r="A27" s="10" t="s">
        <v>18</v>
      </c>
      <c r="B27" s="53">
        <v>0.23038655682881876</v>
      </c>
      <c r="C27" s="53">
        <v>0.2882058356806344</v>
      </c>
      <c r="D27" s="53">
        <v>0.18784188718385736</v>
      </c>
      <c r="E27" s="53">
        <v>0.30373370042418046</v>
      </c>
      <c r="F27" s="53">
        <v>0.25118724759298411</v>
      </c>
      <c r="G27" s="53">
        <v>0.27205958766516652</v>
      </c>
      <c r="H27" s="53">
        <v>0.18263257227347093</v>
      </c>
      <c r="I27" s="53">
        <v>0.3758803556402156</v>
      </c>
      <c r="J27" s="53">
        <v>0.18378621354527369</v>
      </c>
      <c r="N27" s="66" t="e">
        <f>HLOOKUP('入力(風力)'!$E$13,$B$2:$J$31,ROW()-1,0)</f>
        <v>#N/A</v>
      </c>
    </row>
    <row r="28" spans="1:30" x14ac:dyDescent="0.3">
      <c r="A28" s="10" t="s">
        <v>19</v>
      </c>
      <c r="B28" s="53">
        <v>0.26091085125546937</v>
      </c>
      <c r="C28" s="53">
        <v>0.41217511226506981</v>
      </c>
      <c r="D28" s="53">
        <v>0.220948598915749</v>
      </c>
      <c r="E28" s="53">
        <v>0.2450646132229144</v>
      </c>
      <c r="F28" s="53">
        <v>0.31233026111969758</v>
      </c>
      <c r="G28" s="53">
        <v>0.27970237615054133</v>
      </c>
      <c r="H28" s="53">
        <v>0.23389481027371128</v>
      </c>
      <c r="I28" s="53">
        <v>0.3643603883925155</v>
      </c>
      <c r="J28" s="53">
        <v>0.22884383922093082</v>
      </c>
      <c r="N28" s="66" t="e">
        <f>HLOOKUP('入力(風力)'!$E$13,$B$2:$J$31,ROW()-1,0)</f>
        <v>#N/A</v>
      </c>
    </row>
    <row r="29" spans="1:30" x14ac:dyDescent="0.3">
      <c r="A29" s="10" t="s">
        <v>20</v>
      </c>
      <c r="B29" s="53">
        <v>0.18539347245462146</v>
      </c>
      <c r="C29" s="53">
        <v>0.39136554053252592</v>
      </c>
      <c r="D29" s="53">
        <v>0.24293214172780148</v>
      </c>
      <c r="E29" s="53">
        <v>0.32199565184845935</v>
      </c>
      <c r="F29" s="53">
        <v>0.24639084113517579</v>
      </c>
      <c r="G29" s="53">
        <v>0.33182329147831097</v>
      </c>
      <c r="H29" s="53">
        <v>0.24677387118055072</v>
      </c>
      <c r="I29" s="53">
        <v>0.42414708621034247</v>
      </c>
      <c r="J29" s="53">
        <v>0.22682996910756029</v>
      </c>
      <c r="N29" s="66" t="e">
        <f>HLOOKUP('入力(風力)'!$E$13,$B$2:$J$31,ROW()-1,0)</f>
        <v>#N/A</v>
      </c>
    </row>
    <row r="30" spans="1:30" x14ac:dyDescent="0.3">
      <c r="A30" s="10" t="s">
        <v>21</v>
      </c>
      <c r="B30" s="53">
        <v>0.25510520979899598</v>
      </c>
      <c r="C30" s="53">
        <v>0.52814447705686873</v>
      </c>
      <c r="D30" s="53">
        <v>0.25446024404458828</v>
      </c>
      <c r="E30" s="53">
        <v>0.40834534292661712</v>
      </c>
      <c r="F30" s="53">
        <v>0.28015678717356102</v>
      </c>
      <c r="G30" s="53">
        <v>0.33740399348269168</v>
      </c>
      <c r="H30" s="53">
        <v>0.24036739807773169</v>
      </c>
      <c r="I30" s="53">
        <v>0.46794310993803584</v>
      </c>
      <c r="J30" s="53">
        <v>0.26599236378734353</v>
      </c>
      <c r="N30" s="66" t="e">
        <f>HLOOKUP('入力(風力)'!$E$13,$B$2:$J$31,ROW()-1,0)</f>
        <v>#N/A</v>
      </c>
      <c r="Q30" s="1" t="s">
        <v>76</v>
      </c>
    </row>
    <row r="31" spans="1:30" x14ac:dyDescent="0.3">
      <c r="A31" s="10" t="s">
        <v>22</v>
      </c>
      <c r="B31" s="53">
        <v>0.22563368677315046</v>
      </c>
      <c r="C31" s="53">
        <v>0.34218800682316275</v>
      </c>
      <c r="D31" s="53">
        <v>0.3071928586681183</v>
      </c>
      <c r="E31" s="53">
        <v>0.44848351223760552</v>
      </c>
      <c r="F31" s="53">
        <v>0.26559114041118698</v>
      </c>
      <c r="G31" s="53">
        <v>0.31179264359809394</v>
      </c>
      <c r="H31" s="53">
        <v>0.27681268754554123</v>
      </c>
      <c r="I31" s="53">
        <v>0.46062486847696671</v>
      </c>
      <c r="J31" s="53">
        <v>0.27537427142729837</v>
      </c>
      <c r="N31" s="66" t="e">
        <f>HLOOKUP('入力(風力)'!$E$13,$B$2:$J$31,ROW()-1,0)</f>
        <v>#N/A</v>
      </c>
      <c r="Z31" s="10" t="s">
        <v>35</v>
      </c>
    </row>
    <row r="32" spans="1:30" x14ac:dyDescent="0.3">
      <c r="A32" s="10"/>
      <c r="B32" s="10"/>
      <c r="C32" s="10"/>
      <c r="D32" s="10"/>
      <c r="E32" s="10"/>
      <c r="F32" s="10"/>
      <c r="G32" s="10"/>
      <c r="H32" s="10"/>
      <c r="I32" s="10"/>
      <c r="J32" s="10"/>
      <c r="N32" s="1" t="s">
        <v>57</v>
      </c>
      <c r="Q32" s="10"/>
      <c r="R32" s="11" t="s">
        <v>26</v>
      </c>
      <c r="S32" s="11" t="s">
        <v>27</v>
      </c>
      <c r="T32" s="11" t="s">
        <v>28</v>
      </c>
      <c r="U32" s="11" t="s">
        <v>29</v>
      </c>
      <c r="V32" s="11" t="s">
        <v>30</v>
      </c>
      <c r="W32" s="11" t="s">
        <v>31</v>
      </c>
      <c r="X32" s="11" t="s">
        <v>32</v>
      </c>
      <c r="Y32" s="11" t="s">
        <v>33</v>
      </c>
      <c r="Z32" s="11" t="s">
        <v>34</v>
      </c>
      <c r="AD32" s="1" t="s">
        <v>65</v>
      </c>
    </row>
    <row r="33" spans="1:30" x14ac:dyDescent="0.3">
      <c r="A33" s="10"/>
      <c r="B33" s="18" t="s">
        <v>47</v>
      </c>
      <c r="C33" s="10"/>
      <c r="D33" s="10"/>
      <c r="E33" s="10"/>
      <c r="F33" s="10"/>
      <c r="G33" s="10"/>
      <c r="H33" s="10"/>
      <c r="I33" s="10"/>
      <c r="J33" s="10"/>
      <c r="K33" s="22" t="s">
        <v>36</v>
      </c>
      <c r="L33" s="22" t="s">
        <v>48</v>
      </c>
      <c r="N33" s="22" t="s">
        <v>36</v>
      </c>
      <c r="Q33" s="10"/>
      <c r="R33" s="18" t="s">
        <v>47</v>
      </c>
      <c r="S33" s="10"/>
      <c r="T33" s="10"/>
      <c r="U33" s="10"/>
      <c r="V33" s="10"/>
      <c r="W33" s="10"/>
      <c r="X33" s="10"/>
      <c r="Y33" s="10"/>
      <c r="Z33" s="10"/>
      <c r="AA33" s="22" t="s">
        <v>36</v>
      </c>
      <c r="AB33" s="22" t="s">
        <v>48</v>
      </c>
      <c r="AD33" s="22" t="s">
        <v>36</v>
      </c>
    </row>
    <row r="34" spans="1:30" x14ac:dyDescent="0.3">
      <c r="A34" s="10" t="s">
        <v>11</v>
      </c>
      <c r="B34" s="54">
        <f>IF('【調達AX】入力(風力)'!$E$13=B$2,B20*'【調達AX】入力(風力)'!$E$15/1000,0)</f>
        <v>0</v>
      </c>
      <c r="C34" s="54">
        <f>IF('【調達AX】入力(風力)'!$E$13=C$2,C20*'【調達AX】入力(風力)'!$E$15/1000,0)</f>
        <v>0</v>
      </c>
      <c r="D34" s="54">
        <f>IF('【調達AX】入力(風力)'!$E$13=D$2,D20*'【調達AX】入力(風力)'!$E$15/1000,0)</f>
        <v>0</v>
      </c>
      <c r="E34" s="54">
        <f>IF('【調達AX】入力(風力)'!$E$13=E$2,E20*'【調達AX】入力(風力)'!$E$15/1000,0)</f>
        <v>0</v>
      </c>
      <c r="F34" s="54">
        <f>IF('【調達AX】入力(風力)'!$E$13=F$2,F20*'【調達AX】入力(風力)'!$E$15/1000,0)</f>
        <v>0</v>
      </c>
      <c r="G34" s="54">
        <f>IF('【調達AX】入力(風力)'!$E$13=G$2,G20*'【調達AX】入力(風力)'!$E$15/1000,0)</f>
        <v>0</v>
      </c>
      <c r="H34" s="54">
        <f>IF('【調達AX】入力(風力)'!$E$13=H$2,H20*'【調達AX】入力(風力)'!$E$15/1000,0)</f>
        <v>0</v>
      </c>
      <c r="I34" s="54">
        <f>IF('【調達AX】入力(風力)'!$E$13=I$2,I20*'【調達AX】入力(風力)'!$E$15/1000,0)</f>
        <v>0</v>
      </c>
      <c r="J34" s="55">
        <f>IF('【調達AX】入力(風力)'!$E$13=J$2,J20*'【調達AX】入力(風力)'!$E$15/1000,0)</f>
        <v>0</v>
      </c>
      <c r="K34" s="56">
        <f>SUM(B34:J34)</f>
        <v>0</v>
      </c>
      <c r="L34" s="57">
        <f>MIN($K$34:$K$45)</f>
        <v>0</v>
      </c>
      <c r="N34" s="64">
        <f t="shared" ref="N34:N45" si="0">K34*1000</f>
        <v>0</v>
      </c>
      <c r="Q34" s="10" t="s">
        <v>11</v>
      </c>
      <c r="R34" s="29">
        <f>IF('【調達AX】入力(風力)'!$E$13=B$2,B20*'【調達AX】入力(風力)'!$E$23/1000,0)</f>
        <v>0</v>
      </c>
      <c r="S34" s="29">
        <f>IF('【調達AX】入力(風力)'!$E$13=C$2,C20*'【調達AX】入力(風力)'!$E$23/1000,0)</f>
        <v>0</v>
      </c>
      <c r="T34" s="29">
        <f>IF('【調達AX】入力(風力)'!$E$13=D$2,D20*'【調達AX】入力(風力)'!$E$23/1000,0)</f>
        <v>0</v>
      </c>
      <c r="U34" s="29">
        <f>IF('【調達AX】入力(風力)'!$E$13=E$2,E20*'【調達AX】入力(風力)'!$E$23/1000,0)</f>
        <v>0</v>
      </c>
      <c r="V34" s="29">
        <f>IF('【調達AX】入力(風力)'!$E$13=F$2,F20*'【調達AX】入力(風力)'!$E$23/1000,0)</f>
        <v>0</v>
      </c>
      <c r="W34" s="29">
        <f>IF('【調達AX】入力(風力)'!$E$13=G$2,G20*'【調達AX】入力(風力)'!$E$23/1000,0)</f>
        <v>0</v>
      </c>
      <c r="X34" s="29">
        <f>IF('【調達AX】入力(風力)'!$E$13=H$2,H20*'【調達AX】入力(風力)'!$E$23/1000,0)</f>
        <v>0</v>
      </c>
      <c r="Y34" s="29">
        <f>IF('【調達AX】入力(風力)'!$E$13=I$2,I20*'【調達AX】入力(風力)'!$E$23/1000,0)</f>
        <v>0</v>
      </c>
      <c r="Z34" s="30">
        <f>IF('【調達AX】入力(風力)'!$E$13=J$2,J20*'【調達AX】入力(風力)'!$E$23/1000,0)</f>
        <v>0</v>
      </c>
      <c r="AA34" s="31">
        <f>SUM(R34:Z34)</f>
        <v>0</v>
      </c>
      <c r="AB34" s="32">
        <f>MIN($AA$34:$AA$45)</f>
        <v>0</v>
      </c>
      <c r="AD34" s="64">
        <f>AA34*1000</f>
        <v>0</v>
      </c>
    </row>
    <row r="35" spans="1:30" x14ac:dyDescent="0.3">
      <c r="A35" s="10" t="s">
        <v>12</v>
      </c>
      <c r="B35" s="54">
        <f>IF('【調達AX】入力(風力)'!$E$13=B$2,B21*'【調達AX】入力(風力)'!$E$15/1000,0)</f>
        <v>0</v>
      </c>
      <c r="C35" s="54">
        <f>IF('【調達AX】入力(風力)'!$E$13=C$2,C21*'【調達AX】入力(風力)'!$E$15/1000,0)</f>
        <v>0</v>
      </c>
      <c r="D35" s="54">
        <f>IF('【調達AX】入力(風力)'!$E$13=D$2,D21*'【調達AX】入力(風力)'!$E$15/1000,0)</f>
        <v>0</v>
      </c>
      <c r="E35" s="54">
        <f>IF('【調達AX】入力(風力)'!$E$13=E$2,E21*'【調達AX】入力(風力)'!$E$15/1000,0)</f>
        <v>0</v>
      </c>
      <c r="F35" s="54">
        <f>IF('【調達AX】入力(風力)'!$E$13=F$2,F21*'【調達AX】入力(風力)'!$E$15/1000,0)</f>
        <v>0</v>
      </c>
      <c r="G35" s="54">
        <f>IF('【調達AX】入力(風力)'!$E$13=G$2,G21*'【調達AX】入力(風力)'!$E$15/1000,0)</f>
        <v>0</v>
      </c>
      <c r="H35" s="54">
        <f>IF('【調達AX】入力(風力)'!$E$13=H$2,H21*'【調達AX】入力(風力)'!$E$15/1000,0)</f>
        <v>0</v>
      </c>
      <c r="I35" s="54">
        <f>IF('【調達AX】入力(風力)'!$E$13=I$2,I21*'【調達AX】入力(風力)'!$E$15/1000,0)</f>
        <v>0</v>
      </c>
      <c r="J35" s="55">
        <f>IF('【調達AX】入力(風力)'!$E$13=J$2,J21*'【調達AX】入力(風力)'!$E$15/1000,0)</f>
        <v>0</v>
      </c>
      <c r="K35" s="56">
        <f t="shared" ref="K35:K44" si="1">SUM(B35:J35)</f>
        <v>0</v>
      </c>
      <c r="L35" s="57">
        <f t="shared" ref="L35:L45" si="2">MIN($K$34:$K$45)</f>
        <v>0</v>
      </c>
      <c r="N35" s="64">
        <f t="shared" si="0"/>
        <v>0</v>
      </c>
      <c r="Q35" s="10" t="s">
        <v>12</v>
      </c>
      <c r="R35" s="29">
        <f>IF('【調達AX】入力(風力)'!$E$13=B$2,B21*'【調達AX】入力(風力)'!$F$23/1000,0)</f>
        <v>0</v>
      </c>
      <c r="S35" s="29">
        <f>IF('【調達AX】入力(風力)'!$E$13=C$2,C21*'【調達AX】入力(風力)'!$F$23/1000,0)</f>
        <v>0</v>
      </c>
      <c r="T35" s="29">
        <f>IF('【調達AX】入力(風力)'!$E$13=D$2,D21*'【調達AX】入力(風力)'!$F$23/1000,0)</f>
        <v>0</v>
      </c>
      <c r="U35" s="29">
        <f>IF('【調達AX】入力(風力)'!$E$13=E$2,E21*'【調達AX】入力(風力)'!$F$23/1000,0)</f>
        <v>0</v>
      </c>
      <c r="V35" s="29">
        <f>IF('【調達AX】入力(風力)'!$E$13=F$2,F21*'【調達AX】入力(風力)'!$F$23/1000,0)</f>
        <v>0</v>
      </c>
      <c r="W35" s="29">
        <f>IF('【調達AX】入力(風力)'!$E$13=G$2,G21*'【調達AX】入力(風力)'!$F$23/1000,0)</f>
        <v>0</v>
      </c>
      <c r="X35" s="29">
        <f>IF('【調達AX】入力(風力)'!$E$13=H$2,H21*'【調達AX】入力(風力)'!$F$23/1000,0)</f>
        <v>0</v>
      </c>
      <c r="Y35" s="29">
        <f>IF('【調達AX】入力(風力)'!$E$13=I$2,I21*'【調達AX】入力(風力)'!$F$23/1000,0)</f>
        <v>0</v>
      </c>
      <c r="Z35" s="30">
        <f>IF('【調達AX】入力(風力)'!$E$13=J$2,J21*'【調達AX】入力(風力)'!$F$23/1000,0)</f>
        <v>0</v>
      </c>
      <c r="AA35" s="31">
        <f t="shared" ref="AA35:AA44" si="3">SUM(R35:Z35)</f>
        <v>0</v>
      </c>
      <c r="AB35" s="32">
        <f t="shared" ref="AB35:AB45" si="4">MIN($AA$34:$AA$45)</f>
        <v>0</v>
      </c>
      <c r="AD35" s="64">
        <f t="shared" ref="AD35:AD44" si="5">AA35*1000</f>
        <v>0</v>
      </c>
    </row>
    <row r="36" spans="1:30" x14ac:dyDescent="0.3">
      <c r="A36" s="10" t="s">
        <v>13</v>
      </c>
      <c r="B36" s="54">
        <f>IF('【調達AX】入力(風力)'!$E$13=B$2,B22*'【調達AX】入力(風力)'!$E$15/1000,0)</f>
        <v>0</v>
      </c>
      <c r="C36" s="54">
        <f>IF('【調達AX】入力(風力)'!$E$13=C$2,C22*'【調達AX】入力(風力)'!$E$15/1000,0)</f>
        <v>0</v>
      </c>
      <c r="D36" s="54">
        <f>IF('【調達AX】入力(風力)'!$E$13=D$2,D22*'【調達AX】入力(風力)'!$E$15/1000,0)</f>
        <v>0</v>
      </c>
      <c r="E36" s="54">
        <f>IF('【調達AX】入力(風力)'!$E$13=E$2,E22*'【調達AX】入力(風力)'!$E$15/1000,0)</f>
        <v>0</v>
      </c>
      <c r="F36" s="54">
        <f>IF('【調達AX】入力(風力)'!$E$13=F$2,F22*'【調達AX】入力(風力)'!$E$15/1000,0)</f>
        <v>0</v>
      </c>
      <c r="G36" s="54">
        <f>IF('【調達AX】入力(風力)'!$E$13=G$2,G22*'【調達AX】入力(風力)'!$E$15/1000,0)</f>
        <v>0</v>
      </c>
      <c r="H36" s="54">
        <f>IF('【調達AX】入力(風力)'!$E$13=H$2,H22*'【調達AX】入力(風力)'!$E$15/1000,0)</f>
        <v>0</v>
      </c>
      <c r="I36" s="54">
        <f>IF('【調達AX】入力(風力)'!$E$13=I$2,I22*'【調達AX】入力(風力)'!$E$15/1000,0)</f>
        <v>0</v>
      </c>
      <c r="J36" s="55">
        <f>IF('【調達AX】入力(風力)'!$E$13=J$2,J22*'【調達AX】入力(風力)'!$E$15/1000,0)</f>
        <v>0</v>
      </c>
      <c r="K36" s="56">
        <f t="shared" si="1"/>
        <v>0</v>
      </c>
      <c r="L36" s="57">
        <f t="shared" si="2"/>
        <v>0</v>
      </c>
      <c r="N36" s="64">
        <f t="shared" si="0"/>
        <v>0</v>
      </c>
      <c r="Q36" s="10" t="s">
        <v>13</v>
      </c>
      <c r="R36" s="29">
        <f>IF('【調達AX】入力(風力)'!$E$13=B$2,B22*'【調達AX】入力(風力)'!$G$23/1000,0)</f>
        <v>0</v>
      </c>
      <c r="S36" s="29">
        <f>IF('【調達AX】入力(風力)'!$E$13=C$2,C22*'【調達AX】入力(風力)'!$G$23/1000,0)</f>
        <v>0</v>
      </c>
      <c r="T36" s="29">
        <f>IF('【調達AX】入力(風力)'!$E$13=D$2,D22*'【調達AX】入力(風力)'!$G$23/1000,0)</f>
        <v>0</v>
      </c>
      <c r="U36" s="29">
        <f>IF('【調達AX】入力(風力)'!$E$13=E$2,E22*'【調達AX】入力(風力)'!$G$23/1000,0)</f>
        <v>0</v>
      </c>
      <c r="V36" s="29">
        <f>IF('【調達AX】入力(風力)'!$E$13=F$2,F22*'【調達AX】入力(風力)'!$G$23/1000,0)</f>
        <v>0</v>
      </c>
      <c r="W36" s="29">
        <f>IF('【調達AX】入力(風力)'!$E$13=G$2,G22*'【調達AX】入力(風力)'!$G$23/1000,0)</f>
        <v>0</v>
      </c>
      <c r="X36" s="29">
        <f>IF('【調達AX】入力(風力)'!$E$13=H$2,H22*'【調達AX】入力(風力)'!$G$23/1000,0)</f>
        <v>0</v>
      </c>
      <c r="Y36" s="29">
        <f>IF('【調達AX】入力(風力)'!$E$13=I$2,I22*'【調達AX】入力(風力)'!$G$23/1000,0)</f>
        <v>0</v>
      </c>
      <c r="Z36" s="30">
        <f>IF('【調達AX】入力(風力)'!$E$13=J$2,J22*'【調達AX】入力(風力)'!$G$23/1000,0)</f>
        <v>0</v>
      </c>
      <c r="AA36" s="31">
        <f t="shared" si="3"/>
        <v>0</v>
      </c>
      <c r="AB36" s="32">
        <f t="shared" si="4"/>
        <v>0</v>
      </c>
      <c r="AD36" s="64">
        <f t="shared" si="5"/>
        <v>0</v>
      </c>
    </row>
    <row r="37" spans="1:30" x14ac:dyDescent="0.3">
      <c r="A37" s="10" t="s">
        <v>14</v>
      </c>
      <c r="B37" s="54">
        <f>IF('【調達AX】入力(風力)'!$E$13=B$2,B23*'【調達AX】入力(風力)'!$E$15/1000,0)</f>
        <v>0</v>
      </c>
      <c r="C37" s="54">
        <f>IF('【調達AX】入力(風力)'!$E$13=C$2,C23*'【調達AX】入力(風力)'!$E$15/1000,0)</f>
        <v>0</v>
      </c>
      <c r="D37" s="54">
        <f>IF('【調達AX】入力(風力)'!$E$13=D$2,D23*'【調達AX】入力(風力)'!$E$15/1000,0)</f>
        <v>0</v>
      </c>
      <c r="E37" s="54">
        <f>IF('【調達AX】入力(風力)'!$E$13=E$2,E23*'【調達AX】入力(風力)'!$E$15/1000,0)</f>
        <v>0</v>
      </c>
      <c r="F37" s="54">
        <f>IF('【調達AX】入力(風力)'!$E$13=F$2,F23*'【調達AX】入力(風力)'!$E$15/1000,0)</f>
        <v>0</v>
      </c>
      <c r="G37" s="54">
        <f>IF('【調達AX】入力(風力)'!$E$13=G$2,G23*'【調達AX】入力(風力)'!$E$15/1000,0)</f>
        <v>0</v>
      </c>
      <c r="H37" s="54">
        <f>IF('【調達AX】入力(風力)'!$E$13=H$2,H23*'【調達AX】入力(風力)'!$E$15/1000,0)</f>
        <v>0</v>
      </c>
      <c r="I37" s="54">
        <f>IF('【調達AX】入力(風力)'!$E$13=I$2,I23*'【調達AX】入力(風力)'!$E$15/1000,0)</f>
        <v>0</v>
      </c>
      <c r="J37" s="55">
        <f>IF('【調達AX】入力(風力)'!$E$13=J$2,J23*'【調達AX】入力(風力)'!$E$15/1000,0)</f>
        <v>0</v>
      </c>
      <c r="K37" s="56">
        <f t="shared" si="1"/>
        <v>0</v>
      </c>
      <c r="L37" s="57">
        <f t="shared" si="2"/>
        <v>0</v>
      </c>
      <c r="N37" s="64">
        <f t="shared" si="0"/>
        <v>0</v>
      </c>
      <c r="Q37" s="10" t="s">
        <v>14</v>
      </c>
      <c r="R37" s="29">
        <f>IF('【調達AX】入力(風力)'!$E$13=B$2,B23*'【調達AX】入力(風力)'!$H$23/1000,0)</f>
        <v>0</v>
      </c>
      <c r="S37" s="29">
        <f>IF('【調達AX】入力(風力)'!$E$13=C$2,C23*'【調達AX】入力(風力)'!$H$23/1000,0)</f>
        <v>0</v>
      </c>
      <c r="T37" s="29">
        <f>IF('【調達AX】入力(風力)'!$E$13=D$2,D23*'【調達AX】入力(風力)'!$H$23/1000,0)</f>
        <v>0</v>
      </c>
      <c r="U37" s="29">
        <f>IF('【調達AX】入力(風力)'!$E$13=E$2,E23*'【調達AX】入力(風力)'!$H$23/1000,0)</f>
        <v>0</v>
      </c>
      <c r="V37" s="29">
        <f>IF('【調達AX】入力(風力)'!$E$13=F$2,F23*'【調達AX】入力(風力)'!$H$23/1000,0)</f>
        <v>0</v>
      </c>
      <c r="W37" s="29">
        <f>IF('【調達AX】入力(風力)'!$E$13=G$2,G23*'【調達AX】入力(風力)'!$H$23/1000,0)</f>
        <v>0</v>
      </c>
      <c r="X37" s="29">
        <f>IF('【調達AX】入力(風力)'!$E$13=H$2,H23*'【調達AX】入力(風力)'!$H$23/1000,0)</f>
        <v>0</v>
      </c>
      <c r="Y37" s="29">
        <f>IF('【調達AX】入力(風力)'!$E$13=I$2,I23*'【調達AX】入力(風力)'!$H$23/1000,0)</f>
        <v>0</v>
      </c>
      <c r="Z37" s="30">
        <f>IF('【調達AX】入力(風力)'!$E$13=J$2,J23*'【調達AX】入力(風力)'!$H$23/1000,0)</f>
        <v>0</v>
      </c>
      <c r="AA37" s="31">
        <f t="shared" si="3"/>
        <v>0</v>
      </c>
      <c r="AB37" s="32">
        <f t="shared" si="4"/>
        <v>0</v>
      </c>
      <c r="AD37" s="64">
        <f t="shared" si="5"/>
        <v>0</v>
      </c>
    </row>
    <row r="38" spans="1:30" x14ac:dyDescent="0.3">
      <c r="A38" s="10" t="s">
        <v>15</v>
      </c>
      <c r="B38" s="54">
        <f>IF('【調達AX】入力(風力)'!$E$13=B$2,B24*'【調達AX】入力(風力)'!$E$15/1000,0)</f>
        <v>0</v>
      </c>
      <c r="C38" s="54">
        <f>IF('【調達AX】入力(風力)'!$E$13=C$2,C24*'【調達AX】入力(風力)'!$E$15/1000,0)</f>
        <v>0</v>
      </c>
      <c r="D38" s="54">
        <f>IF('【調達AX】入力(風力)'!$E$13=D$2,D24*'【調達AX】入力(風力)'!$E$15/1000,0)</f>
        <v>0</v>
      </c>
      <c r="E38" s="54">
        <f>IF('【調達AX】入力(風力)'!$E$13=E$2,E24*'【調達AX】入力(風力)'!$E$15/1000,0)</f>
        <v>0</v>
      </c>
      <c r="F38" s="54">
        <f>IF('【調達AX】入力(風力)'!$E$13=F$2,F24*'【調達AX】入力(風力)'!$E$15/1000,0)</f>
        <v>0</v>
      </c>
      <c r="G38" s="54">
        <f>IF('【調達AX】入力(風力)'!$E$13=G$2,G24*'【調達AX】入力(風力)'!$E$15/1000,0)</f>
        <v>0</v>
      </c>
      <c r="H38" s="54">
        <f>IF('【調達AX】入力(風力)'!$E$13=H$2,H24*'【調達AX】入力(風力)'!$E$15/1000,0)</f>
        <v>0</v>
      </c>
      <c r="I38" s="54">
        <f>IF('【調達AX】入力(風力)'!$E$13=I$2,I24*'【調達AX】入力(風力)'!$E$15/1000,0)</f>
        <v>0</v>
      </c>
      <c r="J38" s="55">
        <f>IF('【調達AX】入力(風力)'!$E$13=J$2,J24*'【調達AX】入力(風力)'!$E$15/1000,0)</f>
        <v>0</v>
      </c>
      <c r="K38" s="56">
        <f t="shared" si="1"/>
        <v>0</v>
      </c>
      <c r="L38" s="57">
        <f t="shared" si="2"/>
        <v>0</v>
      </c>
      <c r="N38" s="64">
        <f t="shared" si="0"/>
        <v>0</v>
      </c>
      <c r="Q38" s="10" t="s">
        <v>15</v>
      </c>
      <c r="R38" s="29">
        <f>IF('【調達AX】入力(風力)'!$E$13=B$2,B24*'【調達AX】入力(風力)'!$I$23/1000,0)</f>
        <v>0</v>
      </c>
      <c r="S38" s="29">
        <f>IF('【調達AX】入力(風力)'!$E$13=C$2,C24*'【調達AX】入力(風力)'!$I$23/1000,0)</f>
        <v>0</v>
      </c>
      <c r="T38" s="29">
        <f>IF('【調達AX】入力(風力)'!$E$13=D$2,D24*'【調達AX】入力(風力)'!$I$23/1000,0)</f>
        <v>0</v>
      </c>
      <c r="U38" s="29">
        <f>IF('【調達AX】入力(風力)'!$E$13=E$2,E24*'【調達AX】入力(風力)'!$I$23/1000,0)</f>
        <v>0</v>
      </c>
      <c r="V38" s="29">
        <f>IF('【調達AX】入力(風力)'!$E$13=F$2,F24*'【調達AX】入力(風力)'!$I$23/1000,0)</f>
        <v>0</v>
      </c>
      <c r="W38" s="29">
        <f>IF('【調達AX】入力(風力)'!$E$13=G$2,G24*'【調達AX】入力(風力)'!$I$23/1000,0)</f>
        <v>0</v>
      </c>
      <c r="X38" s="29">
        <f>IF('【調達AX】入力(風力)'!$E$13=H$2,H24*'【調達AX】入力(風力)'!$I$23/1000,0)</f>
        <v>0</v>
      </c>
      <c r="Y38" s="29">
        <f>IF('【調達AX】入力(風力)'!$E$13=I$2,I24*'【調達AX】入力(風力)'!$I$23/1000,0)</f>
        <v>0</v>
      </c>
      <c r="Z38" s="30">
        <f>IF('【調達AX】入力(風力)'!$E$13=J$2,J24*'【調達AX】入力(風力)'!$I$23/1000,0)</f>
        <v>0</v>
      </c>
      <c r="AA38" s="31">
        <f t="shared" si="3"/>
        <v>0</v>
      </c>
      <c r="AB38" s="32">
        <f t="shared" si="4"/>
        <v>0</v>
      </c>
      <c r="AD38" s="64">
        <f t="shared" si="5"/>
        <v>0</v>
      </c>
    </row>
    <row r="39" spans="1:30" x14ac:dyDescent="0.3">
      <c r="A39" s="10" t="s">
        <v>16</v>
      </c>
      <c r="B39" s="54">
        <f>IF('【調達AX】入力(風力)'!$E$13=B$2,B25*'【調達AX】入力(風力)'!$E$15/1000,0)</f>
        <v>0</v>
      </c>
      <c r="C39" s="54">
        <f>IF('【調達AX】入力(風力)'!$E$13=C$2,C25*'【調達AX】入力(風力)'!$E$15/1000,0)</f>
        <v>0</v>
      </c>
      <c r="D39" s="54">
        <f>IF('【調達AX】入力(風力)'!$E$13=D$2,D25*'【調達AX】入力(風力)'!$E$15/1000,0)</f>
        <v>0</v>
      </c>
      <c r="E39" s="54">
        <f>IF('【調達AX】入力(風力)'!$E$13=E$2,E25*'【調達AX】入力(風力)'!$E$15/1000,0)</f>
        <v>0</v>
      </c>
      <c r="F39" s="54">
        <f>IF('【調達AX】入力(風力)'!$E$13=F$2,F25*'【調達AX】入力(風力)'!$E$15/1000,0)</f>
        <v>0</v>
      </c>
      <c r="G39" s="54">
        <f>IF('【調達AX】入力(風力)'!$E$13=G$2,G25*'【調達AX】入力(風力)'!$E$15/1000,0)</f>
        <v>0</v>
      </c>
      <c r="H39" s="54">
        <f>IF('【調達AX】入力(風力)'!$E$13=H$2,H25*'【調達AX】入力(風力)'!$E$15/1000,0)</f>
        <v>0</v>
      </c>
      <c r="I39" s="54">
        <f>IF('【調達AX】入力(風力)'!$E$13=I$2,I25*'【調達AX】入力(風力)'!$E$15/1000,0)</f>
        <v>0</v>
      </c>
      <c r="J39" s="55">
        <f>IF('【調達AX】入力(風力)'!$E$13=J$2,J25*'【調達AX】入力(風力)'!$E$15/1000,0)</f>
        <v>0</v>
      </c>
      <c r="K39" s="56">
        <f t="shared" si="1"/>
        <v>0</v>
      </c>
      <c r="L39" s="57">
        <f t="shared" si="2"/>
        <v>0</v>
      </c>
      <c r="N39" s="64">
        <f t="shared" si="0"/>
        <v>0</v>
      </c>
      <c r="Q39" s="10" t="s">
        <v>16</v>
      </c>
      <c r="R39" s="29">
        <f>IF('【調達AX】入力(風力)'!$E$13=B$2,B25*'【調達AX】入力(風力)'!$J$23/1000,0)</f>
        <v>0</v>
      </c>
      <c r="S39" s="29">
        <f>IF('【調達AX】入力(風力)'!$E$13=C$2,C25*'【調達AX】入力(風力)'!$J$23/1000,0)</f>
        <v>0</v>
      </c>
      <c r="T39" s="29">
        <f>IF('【調達AX】入力(風力)'!$E$13=D$2,D25*'【調達AX】入力(風力)'!$J$23/1000,0)</f>
        <v>0</v>
      </c>
      <c r="U39" s="29">
        <f>IF('【調達AX】入力(風力)'!$E$13=E$2,E25*'【調達AX】入力(風力)'!$J$23/1000,0)</f>
        <v>0</v>
      </c>
      <c r="V39" s="29">
        <f>IF('【調達AX】入力(風力)'!$E$13=F$2,F25*'【調達AX】入力(風力)'!$J$23/1000,0)</f>
        <v>0</v>
      </c>
      <c r="W39" s="29">
        <f>IF('【調達AX】入力(風力)'!$E$13=G$2,G25*'【調達AX】入力(風力)'!$J$23/1000,0)</f>
        <v>0</v>
      </c>
      <c r="X39" s="29">
        <f>IF('【調達AX】入力(風力)'!$E$13=H$2,H25*'【調達AX】入力(風力)'!$J$23/1000,0)</f>
        <v>0</v>
      </c>
      <c r="Y39" s="29">
        <f>IF('【調達AX】入力(風力)'!$E$13=I$2,I25*'【調達AX】入力(風力)'!$J$23/1000,0)</f>
        <v>0</v>
      </c>
      <c r="Z39" s="30">
        <f>IF('【調達AX】入力(風力)'!$E$13=J$2,J25*'【調達AX】入力(風力)'!$J$23/1000,0)</f>
        <v>0</v>
      </c>
      <c r="AA39" s="31">
        <f t="shared" si="3"/>
        <v>0</v>
      </c>
      <c r="AB39" s="32">
        <f t="shared" si="4"/>
        <v>0</v>
      </c>
      <c r="AD39" s="64">
        <f t="shared" si="5"/>
        <v>0</v>
      </c>
    </row>
    <row r="40" spans="1:30" x14ac:dyDescent="0.3">
      <c r="A40" s="10" t="s">
        <v>17</v>
      </c>
      <c r="B40" s="54">
        <f>IF('【調達AX】入力(風力)'!$E$13=B$2,B26*'【調達AX】入力(風力)'!$E$15/1000,0)</f>
        <v>0</v>
      </c>
      <c r="C40" s="54">
        <f>IF('【調達AX】入力(風力)'!$E$13=C$2,C26*'【調達AX】入力(風力)'!$E$15/1000,0)</f>
        <v>0</v>
      </c>
      <c r="D40" s="54">
        <f>IF('【調達AX】入力(風力)'!$E$13=D$2,D26*'【調達AX】入力(風力)'!$E$15/1000,0)</f>
        <v>0</v>
      </c>
      <c r="E40" s="54">
        <f>IF('【調達AX】入力(風力)'!$E$13=E$2,E26*'【調達AX】入力(風力)'!$E$15/1000,0)</f>
        <v>0</v>
      </c>
      <c r="F40" s="54">
        <f>IF('【調達AX】入力(風力)'!$E$13=F$2,F26*'【調達AX】入力(風力)'!$E$15/1000,0)</f>
        <v>0</v>
      </c>
      <c r="G40" s="54">
        <f>IF('【調達AX】入力(風力)'!$E$13=G$2,G26*'【調達AX】入力(風力)'!$E$15/1000,0)</f>
        <v>0</v>
      </c>
      <c r="H40" s="54">
        <f>IF('【調達AX】入力(風力)'!$E$13=H$2,H26*'【調達AX】入力(風力)'!$E$15/1000,0)</f>
        <v>0</v>
      </c>
      <c r="I40" s="54">
        <f>IF('【調達AX】入力(風力)'!$E$13=I$2,I26*'【調達AX】入力(風力)'!$E$15/1000,0)</f>
        <v>0</v>
      </c>
      <c r="J40" s="55">
        <f>IF('【調達AX】入力(風力)'!$E$13=J$2,J26*'【調達AX】入力(風力)'!$E$15/1000,0)</f>
        <v>0</v>
      </c>
      <c r="K40" s="56">
        <f t="shared" si="1"/>
        <v>0</v>
      </c>
      <c r="L40" s="57">
        <f t="shared" si="2"/>
        <v>0</v>
      </c>
      <c r="N40" s="64">
        <f t="shared" si="0"/>
        <v>0</v>
      </c>
      <c r="Q40" s="10" t="s">
        <v>17</v>
      </c>
      <c r="R40" s="29">
        <f>IF('【調達AX】入力(風力)'!$E$13=B$2,B26*'【調達AX】入力(風力)'!$K$23/1000,0)</f>
        <v>0</v>
      </c>
      <c r="S40" s="29">
        <f>IF('【調達AX】入力(風力)'!$E$13=C$2,C26*'【調達AX】入力(風力)'!$K$23/1000,0)</f>
        <v>0</v>
      </c>
      <c r="T40" s="29">
        <f>IF('【調達AX】入力(風力)'!$E$13=D$2,D26*'【調達AX】入力(風力)'!$K$23/1000,0)</f>
        <v>0</v>
      </c>
      <c r="U40" s="29">
        <f>IF('【調達AX】入力(風力)'!$E$13=E$2,E26*'【調達AX】入力(風力)'!$K$23/1000,0)</f>
        <v>0</v>
      </c>
      <c r="V40" s="29">
        <f>IF('【調達AX】入力(風力)'!$E$13=F$2,F26*'【調達AX】入力(風力)'!$K$23/1000,0)</f>
        <v>0</v>
      </c>
      <c r="W40" s="29">
        <f>IF('【調達AX】入力(風力)'!$E$13=G$2,G26*'【調達AX】入力(風力)'!$K$23/1000,0)</f>
        <v>0</v>
      </c>
      <c r="X40" s="29">
        <f>IF('【調達AX】入力(風力)'!$E$13=H$2,H26*'【調達AX】入力(風力)'!$K$23/1000,0)</f>
        <v>0</v>
      </c>
      <c r="Y40" s="29">
        <f>IF('【調達AX】入力(風力)'!$E$13=I$2,I26*'【調達AX】入力(風力)'!$K$23/1000,0)</f>
        <v>0</v>
      </c>
      <c r="Z40" s="30">
        <f>IF('【調達AX】入力(風力)'!$E$13=J$2,J26*'【調達AX】入力(風力)'!$K$23/1000,0)</f>
        <v>0</v>
      </c>
      <c r="AA40" s="31">
        <f t="shared" si="3"/>
        <v>0</v>
      </c>
      <c r="AB40" s="32">
        <f t="shared" si="4"/>
        <v>0</v>
      </c>
      <c r="AD40" s="64">
        <f t="shared" si="5"/>
        <v>0</v>
      </c>
    </row>
    <row r="41" spans="1:30" x14ac:dyDescent="0.3">
      <c r="A41" s="10" t="s">
        <v>18</v>
      </c>
      <c r="B41" s="54">
        <f>IF('【調達AX】入力(風力)'!$E$13=B$2,B27*'【調達AX】入力(風力)'!$E$15/1000,0)</f>
        <v>0</v>
      </c>
      <c r="C41" s="54">
        <f>IF('【調達AX】入力(風力)'!$E$13=C$2,C27*'【調達AX】入力(風力)'!$E$15/1000,0)</f>
        <v>0</v>
      </c>
      <c r="D41" s="54">
        <f>IF('【調達AX】入力(風力)'!$E$13=D$2,D27*'【調達AX】入力(風力)'!$E$15/1000,0)</f>
        <v>0</v>
      </c>
      <c r="E41" s="54">
        <f>IF('【調達AX】入力(風力)'!$E$13=E$2,E27*'【調達AX】入力(風力)'!$E$15/1000,0)</f>
        <v>0</v>
      </c>
      <c r="F41" s="54">
        <f>IF('【調達AX】入力(風力)'!$E$13=F$2,F27*'【調達AX】入力(風力)'!$E$15/1000,0)</f>
        <v>0</v>
      </c>
      <c r="G41" s="54">
        <f>IF('【調達AX】入力(風力)'!$E$13=G$2,G27*'【調達AX】入力(風力)'!$E$15/1000,0)</f>
        <v>0</v>
      </c>
      <c r="H41" s="54">
        <f>IF('【調達AX】入力(風力)'!$E$13=H$2,H27*'【調達AX】入力(風力)'!$E$15/1000,0)</f>
        <v>0</v>
      </c>
      <c r="I41" s="54">
        <f>IF('【調達AX】入力(風力)'!$E$13=I$2,I27*'【調達AX】入力(風力)'!$E$15/1000,0)</f>
        <v>0</v>
      </c>
      <c r="J41" s="55">
        <f>IF('【調達AX】入力(風力)'!$E$13=J$2,J27*'【調達AX】入力(風力)'!$E$15/1000,0)</f>
        <v>0</v>
      </c>
      <c r="K41" s="56">
        <f t="shared" si="1"/>
        <v>0</v>
      </c>
      <c r="L41" s="57">
        <f t="shared" si="2"/>
        <v>0</v>
      </c>
      <c r="N41" s="64">
        <f t="shared" si="0"/>
        <v>0</v>
      </c>
      <c r="Q41" s="10" t="s">
        <v>18</v>
      </c>
      <c r="R41" s="29">
        <f>IF('【調達AX】入力(風力)'!$E$13=B$2,B27*'【調達AX】入力(風力)'!$L$23/1000,0)</f>
        <v>0</v>
      </c>
      <c r="S41" s="29">
        <f>IF('【調達AX】入力(風力)'!$E$13=C$2,C27*'【調達AX】入力(風力)'!$L$23/1000,0)</f>
        <v>0</v>
      </c>
      <c r="T41" s="29">
        <f>IF('【調達AX】入力(風力)'!$E$13=D$2,D27*'【調達AX】入力(風力)'!$L$23/1000,0)</f>
        <v>0</v>
      </c>
      <c r="U41" s="29">
        <f>IF('【調達AX】入力(風力)'!$E$13=E$2,E27*'【調達AX】入力(風力)'!$L$23/1000,0)</f>
        <v>0</v>
      </c>
      <c r="V41" s="29">
        <f>IF('【調達AX】入力(風力)'!$E$13=F$2,F27*'【調達AX】入力(風力)'!$L$23/1000,0)</f>
        <v>0</v>
      </c>
      <c r="W41" s="29">
        <f>IF('【調達AX】入力(風力)'!$E$13=G$2,G27*'【調達AX】入力(風力)'!$L$23/1000,0)</f>
        <v>0</v>
      </c>
      <c r="X41" s="29">
        <f>IF('【調達AX】入力(風力)'!$E$13=H$2,H27*'【調達AX】入力(風力)'!$L$23/1000,0)</f>
        <v>0</v>
      </c>
      <c r="Y41" s="29">
        <f>IF('【調達AX】入力(風力)'!$E$13=I$2,I27*'【調達AX】入力(風力)'!$L$23/1000,0)</f>
        <v>0</v>
      </c>
      <c r="Z41" s="30">
        <f>IF('【調達AX】入力(風力)'!$E$13=J$2,J27*'【調達AX】入力(風力)'!$L$23/1000,0)</f>
        <v>0</v>
      </c>
      <c r="AA41" s="31">
        <f t="shared" si="3"/>
        <v>0</v>
      </c>
      <c r="AB41" s="32">
        <f t="shared" si="4"/>
        <v>0</v>
      </c>
      <c r="AD41" s="64">
        <f t="shared" si="5"/>
        <v>0</v>
      </c>
    </row>
    <row r="42" spans="1:30" x14ac:dyDescent="0.3">
      <c r="A42" s="10" t="s">
        <v>19</v>
      </c>
      <c r="B42" s="54">
        <f>IF('【調達AX】入力(風力)'!$E$13=B$2,B28*'【調達AX】入力(風力)'!$E$15/1000,0)</f>
        <v>0</v>
      </c>
      <c r="C42" s="54">
        <f>IF('【調達AX】入力(風力)'!$E$13=C$2,C28*'【調達AX】入力(風力)'!$E$15/1000,0)</f>
        <v>0</v>
      </c>
      <c r="D42" s="54">
        <f>IF('【調達AX】入力(風力)'!$E$13=D$2,D28*'【調達AX】入力(風力)'!$E$15/1000,0)</f>
        <v>0</v>
      </c>
      <c r="E42" s="54">
        <f>IF('【調達AX】入力(風力)'!$E$13=E$2,E28*'【調達AX】入力(風力)'!$E$15/1000,0)</f>
        <v>0</v>
      </c>
      <c r="F42" s="54">
        <f>IF('【調達AX】入力(風力)'!$E$13=F$2,F28*'【調達AX】入力(風力)'!$E$15/1000,0)</f>
        <v>0</v>
      </c>
      <c r="G42" s="54">
        <f>IF('【調達AX】入力(風力)'!$E$13=G$2,G28*'【調達AX】入力(風力)'!$E$15/1000,0)</f>
        <v>0</v>
      </c>
      <c r="H42" s="54">
        <f>IF('【調達AX】入力(風力)'!$E$13=H$2,H28*'【調達AX】入力(風力)'!$E$15/1000,0)</f>
        <v>0</v>
      </c>
      <c r="I42" s="54">
        <f>IF('【調達AX】入力(風力)'!$E$13=I$2,I28*'【調達AX】入力(風力)'!$E$15/1000,0)</f>
        <v>0</v>
      </c>
      <c r="J42" s="55">
        <f>IF('【調達AX】入力(風力)'!$E$13=J$2,J28*'【調達AX】入力(風力)'!$E$15/1000,0)</f>
        <v>0</v>
      </c>
      <c r="K42" s="56">
        <f t="shared" si="1"/>
        <v>0</v>
      </c>
      <c r="L42" s="57">
        <f t="shared" si="2"/>
        <v>0</v>
      </c>
      <c r="N42" s="64">
        <f t="shared" si="0"/>
        <v>0</v>
      </c>
      <c r="Q42" s="10" t="s">
        <v>19</v>
      </c>
      <c r="R42" s="29">
        <f>IF('【調達AX】入力(風力)'!$E$13=B$2,B28*'【調達AX】入力(風力)'!$M$23/1000,0)</f>
        <v>0</v>
      </c>
      <c r="S42" s="29">
        <f>IF('【調達AX】入力(風力)'!$E$13=C$2,C28*'【調達AX】入力(風力)'!$M$23/1000,0)</f>
        <v>0</v>
      </c>
      <c r="T42" s="29">
        <f>IF('【調達AX】入力(風力)'!$E$13=D$2,D28*'【調達AX】入力(風力)'!$M$23/1000,0)</f>
        <v>0</v>
      </c>
      <c r="U42" s="29">
        <f>IF('【調達AX】入力(風力)'!$E$13=E$2,E28*'【調達AX】入力(風力)'!$M$23/1000,0)</f>
        <v>0</v>
      </c>
      <c r="V42" s="29">
        <f>IF('【調達AX】入力(風力)'!$E$13=F$2,F28*'【調達AX】入力(風力)'!$M$23/1000,0)</f>
        <v>0</v>
      </c>
      <c r="W42" s="29">
        <f>IF('【調達AX】入力(風力)'!$E$13=G$2,G28*'【調達AX】入力(風力)'!$M$23/1000,0)</f>
        <v>0</v>
      </c>
      <c r="X42" s="29">
        <f>IF('【調達AX】入力(風力)'!$E$13=H$2,H28*'【調達AX】入力(風力)'!$M$23/1000,0)</f>
        <v>0</v>
      </c>
      <c r="Y42" s="29">
        <f>IF('【調達AX】入力(風力)'!$E$13=I$2,I28*'【調達AX】入力(風力)'!$M$23/1000,0)</f>
        <v>0</v>
      </c>
      <c r="Z42" s="30">
        <f>IF('【調達AX】入力(風力)'!$E$13=J$2,J28*'【調達AX】入力(風力)'!$M$23/1000,0)</f>
        <v>0</v>
      </c>
      <c r="AA42" s="31">
        <f t="shared" si="3"/>
        <v>0</v>
      </c>
      <c r="AB42" s="32">
        <f t="shared" si="4"/>
        <v>0</v>
      </c>
      <c r="AD42" s="64">
        <f t="shared" si="5"/>
        <v>0</v>
      </c>
    </row>
    <row r="43" spans="1:30" x14ac:dyDescent="0.3">
      <c r="A43" s="10" t="s">
        <v>20</v>
      </c>
      <c r="B43" s="54">
        <f>IF('【調達AX】入力(風力)'!$E$13=B$2,B29*'【調達AX】入力(風力)'!$E$15/1000,0)</f>
        <v>0</v>
      </c>
      <c r="C43" s="54">
        <f>IF('【調達AX】入力(風力)'!$E$13=C$2,C29*'【調達AX】入力(風力)'!$E$15/1000,0)</f>
        <v>0</v>
      </c>
      <c r="D43" s="54">
        <f>IF('【調達AX】入力(風力)'!$E$13=D$2,D29*'【調達AX】入力(風力)'!$E$15/1000,0)</f>
        <v>0</v>
      </c>
      <c r="E43" s="54">
        <f>IF('【調達AX】入力(風力)'!$E$13=E$2,E29*'【調達AX】入力(風力)'!$E$15/1000,0)</f>
        <v>0</v>
      </c>
      <c r="F43" s="54">
        <f>IF('【調達AX】入力(風力)'!$E$13=F$2,F29*'【調達AX】入力(風力)'!$E$15/1000,0)</f>
        <v>0</v>
      </c>
      <c r="G43" s="54">
        <f>IF('【調達AX】入力(風力)'!$E$13=G$2,G29*'【調達AX】入力(風力)'!$E$15/1000,0)</f>
        <v>0</v>
      </c>
      <c r="H43" s="54">
        <f>IF('【調達AX】入力(風力)'!$E$13=H$2,H29*'【調達AX】入力(風力)'!$E$15/1000,0)</f>
        <v>0</v>
      </c>
      <c r="I43" s="54">
        <f>IF('【調達AX】入力(風力)'!$E$13=I$2,I29*'【調達AX】入力(風力)'!$E$15/1000,0)</f>
        <v>0</v>
      </c>
      <c r="J43" s="55">
        <f>IF('【調達AX】入力(風力)'!$E$13=J$2,J29*'【調達AX】入力(風力)'!$E$15/1000,0)</f>
        <v>0</v>
      </c>
      <c r="K43" s="56">
        <f t="shared" si="1"/>
        <v>0</v>
      </c>
      <c r="L43" s="57">
        <f t="shared" si="2"/>
        <v>0</v>
      </c>
      <c r="N43" s="64">
        <f t="shared" si="0"/>
        <v>0</v>
      </c>
      <c r="Q43" s="10" t="s">
        <v>20</v>
      </c>
      <c r="R43" s="29">
        <f>IF('【調達AX】入力(風力)'!$E$13=B$2,B29*'【調達AX】入力(風力)'!$N$23/1000,0)</f>
        <v>0</v>
      </c>
      <c r="S43" s="29">
        <f>IF('【調達AX】入力(風力)'!$E$13=C$2,C29*'【調達AX】入力(風力)'!$N$23/1000,0)</f>
        <v>0</v>
      </c>
      <c r="T43" s="29">
        <f>IF('【調達AX】入力(風力)'!$E$13=D$2,D29*'【調達AX】入力(風力)'!$N$23/1000,0)</f>
        <v>0</v>
      </c>
      <c r="U43" s="29">
        <f>IF('【調達AX】入力(風力)'!$E$13=E$2,E29*'【調達AX】入力(風力)'!$N$23/1000,0)</f>
        <v>0</v>
      </c>
      <c r="V43" s="29">
        <f>IF('【調達AX】入力(風力)'!$E$13=F$2,F29*'【調達AX】入力(風力)'!$N$23/1000,0)</f>
        <v>0</v>
      </c>
      <c r="W43" s="29">
        <f>IF('【調達AX】入力(風力)'!$E$13=G$2,G29*'【調達AX】入力(風力)'!$N$23/1000,0)</f>
        <v>0</v>
      </c>
      <c r="X43" s="29">
        <f>IF('【調達AX】入力(風力)'!$E$13=H$2,H29*'【調達AX】入力(風力)'!$N$23/1000,0)</f>
        <v>0</v>
      </c>
      <c r="Y43" s="29">
        <f>IF('【調達AX】入力(風力)'!$E$13=I$2,I29*'【調達AX】入力(風力)'!$N$23/1000,0)</f>
        <v>0</v>
      </c>
      <c r="Z43" s="30">
        <f>IF('【調達AX】入力(風力)'!$E$13=J$2,J29*'【調達AX】入力(風力)'!$N$23/1000,0)</f>
        <v>0</v>
      </c>
      <c r="AA43" s="31">
        <f t="shared" si="3"/>
        <v>0</v>
      </c>
      <c r="AB43" s="32">
        <f t="shared" si="4"/>
        <v>0</v>
      </c>
      <c r="AD43" s="64">
        <f t="shared" si="5"/>
        <v>0</v>
      </c>
    </row>
    <row r="44" spans="1:30" x14ac:dyDescent="0.3">
      <c r="A44" s="10" t="s">
        <v>21</v>
      </c>
      <c r="B44" s="54">
        <f>IF('【調達AX】入力(風力)'!$E$13=B$2,B30*'【調達AX】入力(風力)'!$E$15/1000,0)</f>
        <v>0</v>
      </c>
      <c r="C44" s="54">
        <f>IF('【調達AX】入力(風力)'!$E$13=C$2,C30*'【調達AX】入力(風力)'!$E$15/1000,0)</f>
        <v>0</v>
      </c>
      <c r="D44" s="54">
        <f>IF('【調達AX】入力(風力)'!$E$13=D$2,D30*'【調達AX】入力(風力)'!$E$15/1000,0)</f>
        <v>0</v>
      </c>
      <c r="E44" s="54">
        <f>IF('【調達AX】入力(風力)'!$E$13=E$2,E30*'【調達AX】入力(風力)'!$E$15/1000,0)</f>
        <v>0</v>
      </c>
      <c r="F44" s="54">
        <f>IF('【調達AX】入力(風力)'!$E$13=F$2,F30*'【調達AX】入力(風力)'!$E$15/1000,0)</f>
        <v>0</v>
      </c>
      <c r="G44" s="54">
        <f>IF('【調達AX】入力(風力)'!$E$13=G$2,G30*'【調達AX】入力(風力)'!$E$15/1000,0)</f>
        <v>0</v>
      </c>
      <c r="H44" s="54">
        <f>IF('【調達AX】入力(風力)'!$E$13=H$2,H30*'【調達AX】入力(風力)'!$E$15/1000,0)</f>
        <v>0</v>
      </c>
      <c r="I44" s="54">
        <f>IF('【調達AX】入力(風力)'!$E$13=I$2,I30*'【調達AX】入力(風力)'!$E$15/1000,0)</f>
        <v>0</v>
      </c>
      <c r="J44" s="55">
        <f>IF('【調達AX】入力(風力)'!$E$13=J$2,J30*'【調達AX】入力(風力)'!$E$15/1000,0)</f>
        <v>0</v>
      </c>
      <c r="K44" s="56">
        <f t="shared" si="1"/>
        <v>0</v>
      </c>
      <c r="L44" s="57">
        <f t="shared" si="2"/>
        <v>0</v>
      </c>
      <c r="N44" s="64">
        <f t="shared" si="0"/>
        <v>0</v>
      </c>
      <c r="Q44" s="10" t="s">
        <v>21</v>
      </c>
      <c r="R44" s="29">
        <f>IF('【調達AX】入力(風力)'!$E$13=B$2,B30*'【調達AX】入力(風力)'!$O$23/1000,0)</f>
        <v>0</v>
      </c>
      <c r="S44" s="29">
        <f>IF('【調達AX】入力(風力)'!$E$13=C$2,C30*'【調達AX】入力(風力)'!$O$23/1000,0)</f>
        <v>0</v>
      </c>
      <c r="T44" s="29">
        <f>IF('【調達AX】入力(風力)'!$E$13=D$2,D30*'【調達AX】入力(風力)'!$O$23/1000,0)</f>
        <v>0</v>
      </c>
      <c r="U44" s="29">
        <f>IF('【調達AX】入力(風力)'!$E$13=E$2,E30*'【調達AX】入力(風力)'!$O$23/1000,0)</f>
        <v>0</v>
      </c>
      <c r="V44" s="29">
        <f>IF('【調達AX】入力(風力)'!$E$13=F$2,F30*'【調達AX】入力(風力)'!$O$23/1000,0)</f>
        <v>0</v>
      </c>
      <c r="W44" s="29">
        <f>IF('【調達AX】入力(風力)'!$E$13=G$2,G30*'【調達AX】入力(風力)'!$O$23/1000,0)</f>
        <v>0</v>
      </c>
      <c r="X44" s="29">
        <f>IF('【調達AX】入力(風力)'!$E$13=H$2,H30*'【調達AX】入力(風力)'!$O$23/1000,0)</f>
        <v>0</v>
      </c>
      <c r="Y44" s="29">
        <f>IF('【調達AX】入力(風力)'!$E$13=I$2,I30*'【調達AX】入力(風力)'!$O$23/1000,0)</f>
        <v>0</v>
      </c>
      <c r="Z44" s="30">
        <f>IF('【調達AX】入力(風力)'!$E$13=J$2,J30*'【調達AX】入力(風力)'!$O$23/1000,0)</f>
        <v>0</v>
      </c>
      <c r="AA44" s="31">
        <f t="shared" si="3"/>
        <v>0</v>
      </c>
      <c r="AB44" s="32">
        <f t="shared" si="4"/>
        <v>0</v>
      </c>
      <c r="AD44" s="64">
        <f t="shared" si="5"/>
        <v>0</v>
      </c>
    </row>
    <row r="45" spans="1:30" x14ac:dyDescent="0.3">
      <c r="A45" s="10" t="s">
        <v>22</v>
      </c>
      <c r="B45" s="54">
        <f>IF('【調達AX】入力(風力)'!$E$13=B$2,B31*'【調達AX】入力(風力)'!$E$15/1000,0)</f>
        <v>0</v>
      </c>
      <c r="C45" s="54">
        <f>IF('【調達AX】入力(風力)'!$E$13=C$2,C31*'【調達AX】入力(風力)'!$E$15/1000,0)</f>
        <v>0</v>
      </c>
      <c r="D45" s="54">
        <f>IF('【調達AX】入力(風力)'!$E$13=D$2,D31*'【調達AX】入力(風力)'!$E$15/1000,0)</f>
        <v>0</v>
      </c>
      <c r="E45" s="54">
        <f>IF('【調達AX】入力(風力)'!$E$13=E$2,E31*'【調達AX】入力(風力)'!$E$15/1000,0)</f>
        <v>0</v>
      </c>
      <c r="F45" s="54">
        <f>IF('【調達AX】入力(風力)'!$E$13=F$2,F31*'【調達AX】入力(風力)'!$E$15/1000,0)</f>
        <v>0</v>
      </c>
      <c r="G45" s="54">
        <f>IF('【調達AX】入力(風力)'!$E$13=G$2,G31*'【調達AX】入力(風力)'!$E$15/1000,0)</f>
        <v>0</v>
      </c>
      <c r="H45" s="54">
        <f>IF('【調達AX】入力(風力)'!$E$13=H$2,H31*'【調達AX】入力(風力)'!$E$15/1000,0)</f>
        <v>0</v>
      </c>
      <c r="I45" s="54">
        <f>IF('【調達AX】入力(風力)'!$E$13=I$2,I31*'【調達AX】入力(風力)'!$E$15/1000,0)</f>
        <v>0</v>
      </c>
      <c r="J45" s="55">
        <f>IF('【調達AX】入力(風力)'!$E$13=J$2,J31*'【調達AX】入力(風力)'!$E$15/1000,0)</f>
        <v>0</v>
      </c>
      <c r="K45" s="56">
        <f>SUM(B45:J45)</f>
        <v>0</v>
      </c>
      <c r="L45" s="57">
        <f t="shared" si="2"/>
        <v>0</v>
      </c>
      <c r="N45" s="64">
        <f t="shared" si="0"/>
        <v>0</v>
      </c>
      <c r="Q45" s="10" t="s">
        <v>22</v>
      </c>
      <c r="R45" s="29">
        <f>IF('【調達AX】入力(風力)'!$E$13=B$2,B31*'【調達AX】入力(風力)'!$P$23/1000,0)</f>
        <v>0</v>
      </c>
      <c r="S45" s="29">
        <f>IF('【調達AX】入力(風力)'!$E$13=C$2,C31*'【調達AX】入力(風力)'!$P$23/1000,0)</f>
        <v>0</v>
      </c>
      <c r="T45" s="29">
        <f>IF('【調達AX】入力(風力)'!$E$13=D$2,D31*'【調達AX】入力(風力)'!$P$23/1000,0)</f>
        <v>0</v>
      </c>
      <c r="U45" s="29">
        <f>IF('【調達AX】入力(風力)'!$E$13=E$2,E31*'【調達AX】入力(風力)'!$P$23/1000,0)</f>
        <v>0</v>
      </c>
      <c r="V45" s="29">
        <f>IF('【調達AX】入力(風力)'!$E$13=F$2,F31*'【調達AX】入力(風力)'!$P$23/1000,0)</f>
        <v>0</v>
      </c>
      <c r="W45" s="29">
        <f>IF('【調達AX】入力(風力)'!$E$13=G$2,G31*'【調達AX】入力(風力)'!$P$23/1000,0)</f>
        <v>0</v>
      </c>
      <c r="X45" s="29">
        <f>IF('【調達AX】入力(風力)'!$E$13=H$2,H31*'【調達AX】入力(風力)'!$P$23/1000,0)</f>
        <v>0</v>
      </c>
      <c r="Y45" s="29">
        <f>IF('【調達AX】入力(風力)'!$E$13=I$2,I31*'【調達AX】入力(風力)'!$P$23/1000,0)</f>
        <v>0</v>
      </c>
      <c r="Z45" s="30">
        <f>IF('【調達AX】入力(風力)'!$E$13=J$2,J31*'【調達AX】入力(風力)'!$P$23/1000,0)</f>
        <v>0</v>
      </c>
      <c r="AA45" s="31">
        <f>SUM(R45:Z45)</f>
        <v>0</v>
      </c>
      <c r="AB45" s="32">
        <f t="shared" si="4"/>
        <v>0</v>
      </c>
      <c r="AD45" s="64">
        <f>AA45*1000</f>
        <v>0</v>
      </c>
    </row>
    <row r="46" spans="1:30" x14ac:dyDescent="0.3">
      <c r="L46" s="14"/>
      <c r="AB46" s="14"/>
    </row>
    <row r="47" spans="1:30" x14ac:dyDescent="0.3">
      <c r="A47" s="1" t="s">
        <v>111</v>
      </c>
      <c r="K47" s="22" t="s">
        <v>36</v>
      </c>
      <c r="Q47" s="1" t="s">
        <v>111</v>
      </c>
      <c r="AA47" s="22" t="s">
        <v>36</v>
      </c>
    </row>
    <row r="48" spans="1:30" x14ac:dyDescent="0.3">
      <c r="A48" s="10" t="s">
        <v>11</v>
      </c>
      <c r="B48" s="58">
        <f>B4-B34</f>
        <v>4730.6208550782821</v>
      </c>
      <c r="C48" s="58">
        <f t="shared" ref="C48:J48" si="6">C4-C34</f>
        <v>11661.199433115416</v>
      </c>
      <c r="D48" s="58">
        <f t="shared" si="6"/>
        <v>41245.61530691394</v>
      </c>
      <c r="E48" s="58">
        <f t="shared" si="6"/>
        <v>18582.035492957744</v>
      </c>
      <c r="F48" s="58">
        <f t="shared" si="6"/>
        <v>4647.4253189823876</v>
      </c>
      <c r="G48" s="58">
        <f t="shared" si="6"/>
        <v>18187.937185104052</v>
      </c>
      <c r="H48" s="58">
        <f t="shared" si="6"/>
        <v>7633.4257824771967</v>
      </c>
      <c r="I48" s="58">
        <f t="shared" si="6"/>
        <v>3836.9040080971658</v>
      </c>
      <c r="J48" s="59">
        <f t="shared" si="6"/>
        <v>12401.453801830394</v>
      </c>
      <c r="K48" s="83">
        <f>SUM($B48:$J48)</f>
        <v>122926.61718455658</v>
      </c>
      <c r="L48" s="14"/>
      <c r="Q48" s="10" t="s">
        <v>11</v>
      </c>
      <c r="R48" s="58">
        <f>B4-R34</f>
        <v>4730.6208550782821</v>
      </c>
      <c r="S48" s="58">
        <f t="shared" ref="S48:Z48" si="7">C4-S34</f>
        <v>11661.199433115416</v>
      </c>
      <c r="T48" s="58">
        <f t="shared" si="7"/>
        <v>41245.61530691394</v>
      </c>
      <c r="U48" s="58">
        <f t="shared" si="7"/>
        <v>18582.035492957744</v>
      </c>
      <c r="V48" s="58">
        <f t="shared" si="7"/>
        <v>4647.4253189823876</v>
      </c>
      <c r="W48" s="58">
        <f t="shared" si="7"/>
        <v>18187.937185104052</v>
      </c>
      <c r="X48" s="58">
        <f t="shared" si="7"/>
        <v>7633.4257824771967</v>
      </c>
      <c r="Y48" s="58">
        <f t="shared" si="7"/>
        <v>3836.9040080971658</v>
      </c>
      <c r="Z48" s="59">
        <f t="shared" si="7"/>
        <v>12401.453801830394</v>
      </c>
      <c r="AA48" s="83">
        <f>SUM($R48:$Z48)</f>
        <v>122926.61718455658</v>
      </c>
      <c r="AB48" s="14"/>
    </row>
    <row r="49" spans="1:29" x14ac:dyDescent="0.3">
      <c r="A49" s="10" t="s">
        <v>12</v>
      </c>
      <c r="B49" s="58">
        <f t="shared" ref="B49:J59" si="8">B5-B35</f>
        <v>4298.7080810919306</v>
      </c>
      <c r="C49" s="58">
        <f t="shared" si="8"/>
        <v>10837.007450910263</v>
      </c>
      <c r="D49" s="58">
        <f t="shared" si="8"/>
        <v>39351.826052342774</v>
      </c>
      <c r="E49" s="58">
        <f t="shared" si="8"/>
        <v>18772.884084507041</v>
      </c>
      <c r="F49" s="58">
        <f t="shared" si="8"/>
        <v>4331.6301330724073</v>
      </c>
      <c r="G49" s="58">
        <f t="shared" si="8"/>
        <v>18373.016703176341</v>
      </c>
      <c r="H49" s="58">
        <f t="shared" si="8"/>
        <v>7544.427413788153</v>
      </c>
      <c r="I49" s="58">
        <f t="shared" si="8"/>
        <v>3825.7462348178137</v>
      </c>
      <c r="J49" s="59">
        <f t="shared" si="8"/>
        <v>12587.866200031533</v>
      </c>
      <c r="K49" s="83">
        <f t="shared" ref="K49:K59" si="9">SUM($B49:$J49)</f>
        <v>119923.11235373827</v>
      </c>
      <c r="L49" s="14"/>
      <c r="Q49" s="10" t="s">
        <v>12</v>
      </c>
      <c r="R49" s="58">
        <f t="shared" ref="R49:Z59" si="10">B5-R35</f>
        <v>4298.7080810919306</v>
      </c>
      <c r="S49" s="58">
        <f t="shared" si="10"/>
        <v>10837.007450910263</v>
      </c>
      <c r="T49" s="58">
        <f t="shared" si="10"/>
        <v>39351.826052342774</v>
      </c>
      <c r="U49" s="58">
        <f t="shared" si="10"/>
        <v>18772.884084507041</v>
      </c>
      <c r="V49" s="58">
        <f t="shared" si="10"/>
        <v>4331.6301330724073</v>
      </c>
      <c r="W49" s="58">
        <f t="shared" si="10"/>
        <v>18373.016703176341</v>
      </c>
      <c r="X49" s="58">
        <f t="shared" si="10"/>
        <v>7544.427413788153</v>
      </c>
      <c r="Y49" s="58">
        <f t="shared" si="10"/>
        <v>3825.7462348178137</v>
      </c>
      <c r="Z49" s="59">
        <f t="shared" si="10"/>
        <v>12587.866200031533</v>
      </c>
      <c r="AA49" s="83">
        <f t="shared" ref="AA49:AA57" si="11">SUM($R49:$Z49)</f>
        <v>119923.11235373827</v>
      </c>
      <c r="AB49" s="14"/>
    </row>
    <row r="50" spans="1:29" x14ac:dyDescent="0.3">
      <c r="A50" s="10" t="s">
        <v>13</v>
      </c>
      <c r="B50" s="58">
        <f t="shared" si="8"/>
        <v>4274.7184825371332</v>
      </c>
      <c r="C50" s="58">
        <f t="shared" si="8"/>
        <v>11731.162688018527</v>
      </c>
      <c r="D50" s="58">
        <f t="shared" si="8"/>
        <v>44945.265332731906</v>
      </c>
      <c r="E50" s="58">
        <f t="shared" si="8"/>
        <v>20540.685774647889</v>
      </c>
      <c r="F50" s="58">
        <f t="shared" si="8"/>
        <v>4784.4775694716245</v>
      </c>
      <c r="G50" s="58">
        <f t="shared" si="8"/>
        <v>21043.251193866374</v>
      </c>
      <c r="H50" s="58">
        <f t="shared" si="8"/>
        <v>8280.3301202419589</v>
      </c>
      <c r="I50" s="58">
        <f t="shared" si="8"/>
        <v>4372.2871255060727</v>
      </c>
      <c r="J50" s="59">
        <f t="shared" si="8"/>
        <v>14320.519117973359</v>
      </c>
      <c r="K50" s="83">
        <f t="shared" si="9"/>
        <v>134292.69740499483</v>
      </c>
      <c r="L50" s="14"/>
      <c r="Q50" s="10" t="s">
        <v>13</v>
      </c>
      <c r="R50" s="58">
        <f t="shared" si="10"/>
        <v>4274.7184825371332</v>
      </c>
      <c r="S50" s="58">
        <f t="shared" si="10"/>
        <v>11731.162688018527</v>
      </c>
      <c r="T50" s="58">
        <f t="shared" si="10"/>
        <v>44945.265332731906</v>
      </c>
      <c r="U50" s="58">
        <f t="shared" si="10"/>
        <v>20540.685774647889</v>
      </c>
      <c r="V50" s="58">
        <f t="shared" si="10"/>
        <v>4784.4775694716245</v>
      </c>
      <c r="W50" s="58">
        <f t="shared" si="10"/>
        <v>21043.251193866374</v>
      </c>
      <c r="X50" s="58">
        <f t="shared" si="10"/>
        <v>8280.3301202419589</v>
      </c>
      <c r="Y50" s="58">
        <f t="shared" si="10"/>
        <v>4372.2871255060727</v>
      </c>
      <c r="Z50" s="59">
        <f t="shared" si="10"/>
        <v>14320.519117973359</v>
      </c>
      <c r="AA50" s="83">
        <f t="shared" si="11"/>
        <v>134292.69740499483</v>
      </c>
      <c r="AB50" s="14"/>
    </row>
    <row r="51" spans="1:29" x14ac:dyDescent="0.3">
      <c r="A51" s="10" t="s">
        <v>14</v>
      </c>
      <c r="B51" s="58">
        <f t="shared" si="8"/>
        <v>4858.2626435952898</v>
      </c>
      <c r="C51" s="58">
        <f t="shared" si="8"/>
        <v>14024.512179206346</v>
      </c>
      <c r="D51" s="58">
        <f t="shared" si="8"/>
        <v>57506.830910157922</v>
      </c>
      <c r="E51" s="58">
        <f t="shared" si="8"/>
        <v>24960.2</v>
      </c>
      <c r="F51" s="58">
        <f t="shared" si="8"/>
        <v>5839.5990000000002</v>
      </c>
      <c r="G51" s="58">
        <f t="shared" si="8"/>
        <v>27108.210000000003</v>
      </c>
      <c r="H51" s="58">
        <f t="shared" si="8"/>
        <v>10531.053</v>
      </c>
      <c r="I51" s="58">
        <f t="shared" si="8"/>
        <v>5509.97</v>
      </c>
      <c r="J51" s="59">
        <f t="shared" si="8"/>
        <v>18336.038</v>
      </c>
      <c r="K51" s="83">
        <f t="shared" si="9"/>
        <v>168674.67573295956</v>
      </c>
      <c r="L51" s="14"/>
      <c r="Q51" s="10" t="s">
        <v>14</v>
      </c>
      <c r="R51" s="58">
        <f t="shared" si="10"/>
        <v>4858.2626435952898</v>
      </c>
      <c r="S51" s="58">
        <f t="shared" si="10"/>
        <v>14024.512179206346</v>
      </c>
      <c r="T51" s="58">
        <f t="shared" si="10"/>
        <v>57506.830910157922</v>
      </c>
      <c r="U51" s="58">
        <f t="shared" si="10"/>
        <v>24960.2</v>
      </c>
      <c r="V51" s="58">
        <f t="shared" si="10"/>
        <v>5839.5990000000002</v>
      </c>
      <c r="W51" s="58">
        <f t="shared" si="10"/>
        <v>27108.210000000003</v>
      </c>
      <c r="X51" s="58">
        <f t="shared" si="10"/>
        <v>10531.053</v>
      </c>
      <c r="Y51" s="58">
        <f t="shared" si="10"/>
        <v>5509.97</v>
      </c>
      <c r="Z51" s="59">
        <f t="shared" si="10"/>
        <v>18336.038</v>
      </c>
      <c r="AA51" s="83">
        <f t="shared" si="11"/>
        <v>168674.67573295956</v>
      </c>
      <c r="AB51" s="14"/>
    </row>
    <row r="52" spans="1:29" x14ac:dyDescent="0.3">
      <c r="A52" s="10" t="s">
        <v>15</v>
      </c>
      <c r="B52" s="58">
        <f t="shared" si="8"/>
        <v>4990.1900000000005</v>
      </c>
      <c r="C52" s="58">
        <f t="shared" si="8"/>
        <v>14404.82</v>
      </c>
      <c r="D52" s="58">
        <f t="shared" si="8"/>
        <v>57504.579999999994</v>
      </c>
      <c r="E52" s="58">
        <f t="shared" si="8"/>
        <v>24960.2</v>
      </c>
      <c r="F52" s="58">
        <f t="shared" si="8"/>
        <v>5839.5990000000002</v>
      </c>
      <c r="G52" s="58">
        <f t="shared" si="8"/>
        <v>27108.210000000003</v>
      </c>
      <c r="H52" s="58">
        <f t="shared" si="8"/>
        <v>10531.053</v>
      </c>
      <c r="I52" s="58">
        <f t="shared" si="8"/>
        <v>5509.97</v>
      </c>
      <c r="J52" s="59">
        <f t="shared" si="8"/>
        <v>18336.038</v>
      </c>
      <c r="K52" s="83">
        <f t="shared" si="9"/>
        <v>169184.66</v>
      </c>
      <c r="L52" s="14"/>
      <c r="Q52" s="10" t="s">
        <v>15</v>
      </c>
      <c r="R52" s="58">
        <f t="shared" si="10"/>
        <v>4990.1900000000005</v>
      </c>
      <c r="S52" s="58">
        <f t="shared" si="10"/>
        <v>14404.82</v>
      </c>
      <c r="T52" s="58">
        <f t="shared" si="10"/>
        <v>57504.579999999994</v>
      </c>
      <c r="U52" s="58">
        <f t="shared" si="10"/>
        <v>24960.2</v>
      </c>
      <c r="V52" s="58">
        <f t="shared" si="10"/>
        <v>5839.5990000000002</v>
      </c>
      <c r="W52" s="58">
        <f t="shared" si="10"/>
        <v>27108.210000000003</v>
      </c>
      <c r="X52" s="58">
        <f t="shared" si="10"/>
        <v>10531.053</v>
      </c>
      <c r="Y52" s="58">
        <f t="shared" si="10"/>
        <v>5509.97</v>
      </c>
      <c r="Z52" s="59">
        <f t="shared" si="10"/>
        <v>18336.038</v>
      </c>
      <c r="AA52" s="83">
        <f t="shared" si="11"/>
        <v>169184.66</v>
      </c>
      <c r="AB52" s="14"/>
    </row>
    <row r="53" spans="1:29" x14ac:dyDescent="0.3">
      <c r="A53" s="10" t="s">
        <v>16</v>
      </c>
      <c r="B53" s="58">
        <f t="shared" si="8"/>
        <v>4678.376248497957</v>
      </c>
      <c r="C53" s="58">
        <f t="shared" si="8"/>
        <v>12960.544171105321</v>
      </c>
      <c r="D53" s="58">
        <f t="shared" si="8"/>
        <v>48843.978396830418</v>
      </c>
      <c r="E53" s="58">
        <f t="shared" si="8"/>
        <v>23523.861126760563</v>
      </c>
      <c r="F53" s="58">
        <f t="shared" si="8"/>
        <v>5202.5426372451966</v>
      </c>
      <c r="G53" s="58">
        <f t="shared" si="8"/>
        <v>23164.206473165388</v>
      </c>
      <c r="H53" s="58">
        <f t="shared" si="8"/>
        <v>9406.7975024262778</v>
      </c>
      <c r="I53" s="58">
        <f t="shared" si="8"/>
        <v>4818.4380566801619</v>
      </c>
      <c r="J53" s="59">
        <f t="shared" si="8"/>
        <v>15811.354236702995</v>
      </c>
      <c r="K53" s="83">
        <f t="shared" si="9"/>
        <v>148410.09884941427</v>
      </c>
      <c r="L53" s="14"/>
      <c r="Q53" s="10" t="s">
        <v>16</v>
      </c>
      <c r="R53" s="58">
        <f t="shared" si="10"/>
        <v>4678.376248497957</v>
      </c>
      <c r="S53" s="58">
        <f t="shared" si="10"/>
        <v>12960.544171105321</v>
      </c>
      <c r="T53" s="58">
        <f t="shared" si="10"/>
        <v>48843.978396830418</v>
      </c>
      <c r="U53" s="58">
        <f t="shared" si="10"/>
        <v>23523.861126760563</v>
      </c>
      <c r="V53" s="58">
        <f t="shared" si="10"/>
        <v>5202.5426372451966</v>
      </c>
      <c r="W53" s="58">
        <f t="shared" si="10"/>
        <v>23164.206473165388</v>
      </c>
      <c r="X53" s="58">
        <f t="shared" si="10"/>
        <v>9406.7975024262778</v>
      </c>
      <c r="Y53" s="58">
        <f t="shared" si="10"/>
        <v>4818.4380566801619</v>
      </c>
      <c r="Z53" s="59">
        <f t="shared" si="10"/>
        <v>15811.354236702995</v>
      </c>
      <c r="AA53" s="83">
        <f t="shared" si="11"/>
        <v>148410.09884941427</v>
      </c>
      <c r="AB53" s="14"/>
    </row>
    <row r="54" spans="1:29" x14ac:dyDescent="0.3">
      <c r="A54" s="10" t="s">
        <v>17</v>
      </c>
      <c r="B54" s="58">
        <f t="shared" si="8"/>
        <v>4705.4212765957445</v>
      </c>
      <c r="C54" s="58">
        <f t="shared" si="8"/>
        <v>11474.00183178447</v>
      </c>
      <c r="D54" s="58">
        <f t="shared" si="8"/>
        <v>41232.139845966405</v>
      </c>
      <c r="E54" s="58">
        <f t="shared" si="8"/>
        <v>19927.984507042253</v>
      </c>
      <c r="F54" s="58">
        <f t="shared" si="8"/>
        <v>4498.4728727984339</v>
      </c>
      <c r="G54" s="58">
        <f t="shared" si="8"/>
        <v>18908.447447973715</v>
      </c>
      <c r="H54" s="58">
        <f t="shared" si="8"/>
        <v>7876.7471211129296</v>
      </c>
      <c r="I54" s="58">
        <f t="shared" si="8"/>
        <v>4037.6739271255065</v>
      </c>
      <c r="J54" s="59">
        <f t="shared" si="8"/>
        <v>13478.920938344123</v>
      </c>
      <c r="K54" s="83">
        <f t="shared" si="9"/>
        <v>126139.80976874357</v>
      </c>
      <c r="L54" s="14"/>
      <c r="Q54" s="10" t="s">
        <v>17</v>
      </c>
      <c r="R54" s="58">
        <f t="shared" si="10"/>
        <v>4705.4212765957445</v>
      </c>
      <c r="S54" s="58">
        <f t="shared" si="10"/>
        <v>11474.00183178447</v>
      </c>
      <c r="T54" s="58">
        <f t="shared" si="10"/>
        <v>41232.139845966405</v>
      </c>
      <c r="U54" s="58">
        <f t="shared" si="10"/>
        <v>19927.984507042253</v>
      </c>
      <c r="V54" s="58">
        <f t="shared" si="10"/>
        <v>4498.4728727984339</v>
      </c>
      <c r="W54" s="58">
        <f t="shared" si="10"/>
        <v>18908.447447973715</v>
      </c>
      <c r="X54" s="58">
        <f t="shared" si="10"/>
        <v>7876.7471211129296</v>
      </c>
      <c r="Y54" s="58">
        <f t="shared" si="10"/>
        <v>4037.6739271255065</v>
      </c>
      <c r="Z54" s="59">
        <f t="shared" si="10"/>
        <v>13478.920938344123</v>
      </c>
      <c r="AA54" s="83">
        <f t="shared" si="11"/>
        <v>126139.80976874357</v>
      </c>
      <c r="AB54" s="14"/>
    </row>
    <row r="55" spans="1:29" x14ac:dyDescent="0.3">
      <c r="A55" s="10" t="s">
        <v>18</v>
      </c>
      <c r="B55" s="58">
        <f t="shared" si="8"/>
        <v>5388.0798554797275</v>
      </c>
      <c r="C55" s="58">
        <f t="shared" si="8"/>
        <v>12862.884230541467</v>
      </c>
      <c r="D55" s="58">
        <f t="shared" si="8"/>
        <v>42933.709788452594</v>
      </c>
      <c r="E55" s="58">
        <f t="shared" si="8"/>
        <v>19546.297323943661</v>
      </c>
      <c r="F55" s="58">
        <f t="shared" si="8"/>
        <v>4927.4699178082192</v>
      </c>
      <c r="G55" s="58">
        <f t="shared" si="8"/>
        <v>19215.253493975903</v>
      </c>
      <c r="H55" s="58">
        <f t="shared" si="8"/>
        <v>8609.8219744259732</v>
      </c>
      <c r="I55" s="58">
        <f t="shared" si="8"/>
        <v>4126.9061133603236</v>
      </c>
      <c r="J55" s="59">
        <f t="shared" si="8"/>
        <v>13782.435963936248</v>
      </c>
      <c r="K55" s="83">
        <f t="shared" si="9"/>
        <v>131392.85866192411</v>
      </c>
      <c r="L55" s="14"/>
      <c r="Q55" s="10" t="s">
        <v>18</v>
      </c>
      <c r="R55" s="58">
        <f t="shared" si="10"/>
        <v>5388.0798554797275</v>
      </c>
      <c r="S55" s="58">
        <f t="shared" si="10"/>
        <v>12862.884230541467</v>
      </c>
      <c r="T55" s="58">
        <f t="shared" si="10"/>
        <v>42933.709788452594</v>
      </c>
      <c r="U55" s="58">
        <f t="shared" si="10"/>
        <v>19546.297323943661</v>
      </c>
      <c r="V55" s="58">
        <f t="shared" si="10"/>
        <v>4927.4699178082192</v>
      </c>
      <c r="W55" s="58">
        <f t="shared" si="10"/>
        <v>19215.253493975903</v>
      </c>
      <c r="X55" s="58">
        <f t="shared" si="10"/>
        <v>8609.8219744259732</v>
      </c>
      <c r="Y55" s="58">
        <f t="shared" si="10"/>
        <v>4126.9061133603236</v>
      </c>
      <c r="Z55" s="59">
        <f t="shared" si="10"/>
        <v>13782.435963936248</v>
      </c>
      <c r="AA55" s="83">
        <f t="shared" si="11"/>
        <v>131392.85866192411</v>
      </c>
      <c r="AB55" s="14"/>
    </row>
    <row r="56" spans="1:29" x14ac:dyDescent="0.3">
      <c r="A56" s="10" t="s">
        <v>19</v>
      </c>
      <c r="B56" s="58">
        <f t="shared" si="8"/>
        <v>5796.0030309112808</v>
      </c>
      <c r="C56" s="58">
        <f t="shared" si="8"/>
        <v>14408.422049690715</v>
      </c>
      <c r="D56" s="58">
        <f t="shared" si="8"/>
        <v>47420.719322482837</v>
      </c>
      <c r="E56" s="58">
        <f t="shared" si="8"/>
        <v>22167.87323943662</v>
      </c>
      <c r="F56" s="58">
        <f t="shared" si="8"/>
        <v>5636.6425636007825</v>
      </c>
      <c r="G56" s="58">
        <f t="shared" si="8"/>
        <v>23420.548105147864</v>
      </c>
      <c r="H56" s="58">
        <f t="shared" si="8"/>
        <v>10350.93537276634</v>
      </c>
      <c r="I56" s="58">
        <f t="shared" si="8"/>
        <v>5141.8934817813761</v>
      </c>
      <c r="J56" s="59">
        <f t="shared" si="8"/>
        <v>17320.580575733864</v>
      </c>
      <c r="K56" s="83">
        <f t="shared" si="9"/>
        <v>151663.61774155169</v>
      </c>
      <c r="L56" s="14"/>
      <c r="Q56" s="10" t="s">
        <v>19</v>
      </c>
      <c r="R56" s="58">
        <f t="shared" si="10"/>
        <v>5796.0030309112808</v>
      </c>
      <c r="S56" s="58">
        <f t="shared" si="10"/>
        <v>14408.422049690715</v>
      </c>
      <c r="T56" s="58">
        <f t="shared" si="10"/>
        <v>47420.719322482837</v>
      </c>
      <c r="U56" s="58">
        <f t="shared" si="10"/>
        <v>22167.87323943662</v>
      </c>
      <c r="V56" s="58">
        <f t="shared" si="10"/>
        <v>5636.6425636007825</v>
      </c>
      <c r="W56" s="58">
        <f t="shared" si="10"/>
        <v>23420.548105147864</v>
      </c>
      <c r="X56" s="58">
        <f t="shared" si="10"/>
        <v>10350.93537276634</v>
      </c>
      <c r="Y56" s="58">
        <f t="shared" si="10"/>
        <v>5141.8934817813761</v>
      </c>
      <c r="Z56" s="59">
        <f t="shared" si="10"/>
        <v>17320.580575733864</v>
      </c>
      <c r="AA56" s="83">
        <f t="shared" si="11"/>
        <v>151663.61774155169</v>
      </c>
      <c r="AB56" s="14"/>
    </row>
    <row r="57" spans="1:29" x14ac:dyDescent="0.3">
      <c r="A57" s="10" t="s">
        <v>20</v>
      </c>
      <c r="B57" s="58">
        <f t="shared" si="8"/>
        <v>5977.16</v>
      </c>
      <c r="C57" s="58">
        <f t="shared" si="8"/>
        <v>15104.856</v>
      </c>
      <c r="D57" s="58">
        <f t="shared" si="8"/>
        <v>50938.213634065585</v>
      </c>
      <c r="E57" s="58">
        <f t="shared" si="8"/>
        <v>23523.861126760563</v>
      </c>
      <c r="F57" s="58">
        <f t="shared" si="8"/>
        <v>6089.48</v>
      </c>
      <c r="G57" s="58">
        <f t="shared" si="8"/>
        <v>24891.255345016427</v>
      </c>
      <c r="H57" s="58">
        <f t="shared" si="8"/>
        <v>10460.698660990993</v>
      </c>
      <c r="I57" s="58">
        <f t="shared" si="8"/>
        <v>5141.8934817813761</v>
      </c>
      <c r="J57" s="59">
        <f t="shared" si="8"/>
        <v>17526.029404614837</v>
      </c>
      <c r="K57" s="83">
        <f t="shared" si="9"/>
        <v>159653.44765322978</v>
      </c>
      <c r="L57" s="14"/>
      <c r="Q57" s="10" t="s">
        <v>20</v>
      </c>
      <c r="R57" s="58">
        <f t="shared" si="10"/>
        <v>5977.16</v>
      </c>
      <c r="S57" s="58">
        <f t="shared" si="10"/>
        <v>15104.856</v>
      </c>
      <c r="T57" s="58">
        <f t="shared" si="10"/>
        <v>50938.213634065585</v>
      </c>
      <c r="U57" s="58">
        <f t="shared" si="10"/>
        <v>23523.861126760563</v>
      </c>
      <c r="V57" s="58">
        <f t="shared" si="10"/>
        <v>6089.48</v>
      </c>
      <c r="W57" s="58">
        <f t="shared" si="10"/>
        <v>24891.255345016427</v>
      </c>
      <c r="X57" s="58">
        <f t="shared" si="10"/>
        <v>10460.698660990993</v>
      </c>
      <c r="Y57" s="58">
        <f t="shared" si="10"/>
        <v>5141.8934817813761</v>
      </c>
      <c r="Z57" s="59">
        <f t="shared" si="10"/>
        <v>17526.029404614837</v>
      </c>
      <c r="AA57" s="83">
        <f t="shared" si="11"/>
        <v>159653.44765322978</v>
      </c>
      <c r="AB57" s="14"/>
    </row>
    <row r="58" spans="1:29" x14ac:dyDescent="0.3">
      <c r="A58" s="10" t="s">
        <v>21</v>
      </c>
      <c r="B58" s="58">
        <f t="shared" si="8"/>
        <v>5929.1708028904059</v>
      </c>
      <c r="C58" s="58">
        <f t="shared" si="8"/>
        <v>14864.192082026326</v>
      </c>
      <c r="D58" s="58">
        <f t="shared" si="8"/>
        <v>50940.242552779899</v>
      </c>
      <c r="E58" s="58">
        <f t="shared" si="8"/>
        <v>23523.861126760563</v>
      </c>
      <c r="F58" s="58">
        <f t="shared" si="8"/>
        <v>6089.48</v>
      </c>
      <c r="G58" s="58">
        <f t="shared" si="8"/>
        <v>24891.255345016427</v>
      </c>
      <c r="H58" s="58">
        <f t="shared" si="8"/>
        <v>10460.698660990993</v>
      </c>
      <c r="I58" s="58">
        <f t="shared" si="8"/>
        <v>5141.8934817813761</v>
      </c>
      <c r="J58" s="59">
        <f t="shared" si="8"/>
        <v>17526.029404614837</v>
      </c>
      <c r="K58" s="83">
        <f t="shared" si="9"/>
        <v>159366.82345686085</v>
      </c>
      <c r="L58" s="14"/>
      <c r="Q58" s="10" t="s">
        <v>21</v>
      </c>
      <c r="R58" s="58">
        <f t="shared" si="10"/>
        <v>5929.1708028904059</v>
      </c>
      <c r="S58" s="58">
        <f t="shared" si="10"/>
        <v>14864.192082026326</v>
      </c>
      <c r="T58" s="58">
        <f t="shared" si="10"/>
        <v>50940.242552779899</v>
      </c>
      <c r="U58" s="58">
        <f t="shared" si="10"/>
        <v>23523.861126760563</v>
      </c>
      <c r="V58" s="58">
        <f t="shared" si="10"/>
        <v>6089.48</v>
      </c>
      <c r="W58" s="58">
        <f t="shared" si="10"/>
        <v>24891.255345016427</v>
      </c>
      <c r="X58" s="58">
        <f t="shared" si="10"/>
        <v>10460.698660990993</v>
      </c>
      <c r="Y58" s="58">
        <f t="shared" si="10"/>
        <v>5141.8934817813761</v>
      </c>
      <c r="Z58" s="59">
        <f t="shared" si="10"/>
        <v>17526.029404614837</v>
      </c>
      <c r="AA58" s="83">
        <f>SUM($R58:$Z58)</f>
        <v>159366.82345686085</v>
      </c>
      <c r="AB58" s="14"/>
    </row>
    <row r="59" spans="1:29" x14ac:dyDescent="0.3">
      <c r="A59" s="10" t="s">
        <v>22</v>
      </c>
      <c r="B59" s="58">
        <f t="shared" si="8"/>
        <v>5413.2794339622642</v>
      </c>
      <c r="C59" s="58">
        <f t="shared" si="8"/>
        <v>13504.852988742634</v>
      </c>
      <c r="D59" s="58">
        <f t="shared" si="8"/>
        <v>46397.938230576066</v>
      </c>
      <c r="E59" s="58">
        <f t="shared" si="8"/>
        <v>20831.973098591548</v>
      </c>
      <c r="F59" s="58">
        <f t="shared" si="8"/>
        <v>5439.8983326810176</v>
      </c>
      <c r="G59" s="58">
        <f t="shared" si="8"/>
        <v>21278.805125958377</v>
      </c>
      <c r="H59" s="58">
        <f t="shared" si="8"/>
        <v>9193.1186217685499</v>
      </c>
      <c r="I59" s="58">
        <f t="shared" si="8"/>
        <v>4506.1304048582997</v>
      </c>
      <c r="J59" s="59">
        <f t="shared" si="8"/>
        <v>14837.045139024798</v>
      </c>
      <c r="K59" s="83">
        <f t="shared" si="9"/>
        <v>141403.04137616354</v>
      </c>
      <c r="L59" s="14"/>
      <c r="Q59" s="10" t="s">
        <v>22</v>
      </c>
      <c r="R59" s="58">
        <f t="shared" si="10"/>
        <v>5413.2794339622642</v>
      </c>
      <c r="S59" s="58">
        <f t="shared" si="10"/>
        <v>13504.852988742634</v>
      </c>
      <c r="T59" s="58">
        <f t="shared" si="10"/>
        <v>46397.938230576066</v>
      </c>
      <c r="U59" s="58">
        <f t="shared" si="10"/>
        <v>20831.973098591548</v>
      </c>
      <c r="V59" s="58">
        <f t="shared" si="10"/>
        <v>5439.8983326810176</v>
      </c>
      <c r="W59" s="58">
        <f t="shared" si="10"/>
        <v>21278.805125958377</v>
      </c>
      <c r="X59" s="58">
        <f t="shared" si="10"/>
        <v>9193.1186217685499</v>
      </c>
      <c r="Y59" s="58">
        <f t="shared" si="10"/>
        <v>4506.1304048582997</v>
      </c>
      <c r="Z59" s="59">
        <f t="shared" si="10"/>
        <v>14837.045139024798</v>
      </c>
      <c r="AA59" s="83">
        <f>SUM($R59:$Z59)</f>
        <v>141403.04137616354</v>
      </c>
      <c r="AB59" s="14"/>
    </row>
    <row r="61" spans="1:29" x14ac:dyDescent="0.3">
      <c r="A61" s="18" t="s">
        <v>105</v>
      </c>
      <c r="B61" s="68">
        <f>$B$17-MIN($K$34:$K$45)</f>
        <v>171587.27328555813</v>
      </c>
      <c r="C61" s="19"/>
      <c r="D61" s="19"/>
      <c r="E61" s="19"/>
      <c r="F61" s="19"/>
      <c r="G61" s="19"/>
      <c r="H61" s="19"/>
      <c r="I61" s="19"/>
      <c r="J61" s="19"/>
      <c r="L61" s="14"/>
      <c r="M61" s="14"/>
      <c r="O61" s="16"/>
      <c r="Q61" s="18" t="s">
        <v>105</v>
      </c>
      <c r="R61" s="68">
        <f>$B$17-MIN($AA$34:$AA$45)</f>
        <v>171587.27328555813</v>
      </c>
      <c r="S61" s="19"/>
      <c r="T61" s="19"/>
      <c r="U61" s="19"/>
      <c r="V61" s="19"/>
      <c r="W61" s="19"/>
      <c r="X61" s="19"/>
      <c r="Y61" s="19"/>
      <c r="Z61" s="19"/>
      <c r="AB61" s="14"/>
      <c r="AC61" s="14"/>
    </row>
    <row r="63" spans="1:29" x14ac:dyDescent="0.3">
      <c r="A63" s="1" t="s">
        <v>106</v>
      </c>
      <c r="B63" s="21" t="s">
        <v>36</v>
      </c>
      <c r="Q63" s="1" t="s">
        <v>106</v>
      </c>
      <c r="R63" s="21" t="s">
        <v>36</v>
      </c>
    </row>
    <row r="64" spans="1:29" x14ac:dyDescent="0.3">
      <c r="A64" s="10" t="s">
        <v>11</v>
      </c>
      <c r="B64" s="63">
        <f t="shared" ref="B64:B75" si="12">$B$61-K48</f>
        <v>48660.656101001543</v>
      </c>
      <c r="L64" s="14"/>
      <c r="M64" s="14"/>
      <c r="O64" s="16"/>
      <c r="Q64" s="10" t="s">
        <v>11</v>
      </c>
      <c r="R64" s="63">
        <f>$R$61-AA48</f>
        <v>48660.656101001543</v>
      </c>
      <c r="AB64" s="14"/>
      <c r="AC64" s="14"/>
    </row>
    <row r="65" spans="1:29" x14ac:dyDescent="0.3">
      <c r="A65" s="10" t="s">
        <v>12</v>
      </c>
      <c r="B65" s="58">
        <f t="shared" si="12"/>
        <v>51664.160931819861</v>
      </c>
      <c r="L65" s="14"/>
      <c r="M65" s="14"/>
      <c r="O65" s="16"/>
      <c r="Q65" s="10" t="s">
        <v>12</v>
      </c>
      <c r="R65" s="63">
        <f t="shared" ref="R65:R74" si="13">$R$61-AA49</f>
        <v>51664.160931819861</v>
      </c>
      <c r="AB65" s="14"/>
      <c r="AC65" s="14"/>
    </row>
    <row r="66" spans="1:29" x14ac:dyDescent="0.3">
      <c r="A66" s="10" t="s">
        <v>13</v>
      </c>
      <c r="B66" s="58">
        <f t="shared" si="12"/>
        <v>37294.575880563294</v>
      </c>
      <c r="L66" s="14"/>
      <c r="M66" s="14"/>
      <c r="O66" s="16"/>
      <c r="Q66" s="10" t="s">
        <v>13</v>
      </c>
      <c r="R66" s="63">
        <f t="shared" si="13"/>
        <v>37294.575880563294</v>
      </c>
      <c r="AB66" s="14"/>
      <c r="AC66" s="14"/>
    </row>
    <row r="67" spans="1:29" x14ac:dyDescent="0.3">
      <c r="A67" s="10" t="s">
        <v>14</v>
      </c>
      <c r="B67" s="58">
        <f t="shared" si="12"/>
        <v>2912.5975525985705</v>
      </c>
      <c r="L67" s="14"/>
      <c r="M67" s="14"/>
      <c r="O67" s="16"/>
      <c r="Q67" s="10" t="s">
        <v>14</v>
      </c>
      <c r="R67" s="63">
        <f>$R$61-AA51</f>
        <v>2912.5975525985705</v>
      </c>
      <c r="AB67" s="14"/>
      <c r="AC67" s="14"/>
    </row>
    <row r="68" spans="1:29" x14ac:dyDescent="0.3">
      <c r="A68" s="10" t="s">
        <v>15</v>
      </c>
      <c r="B68" s="58">
        <f t="shared" si="12"/>
        <v>2402.6132855581236</v>
      </c>
      <c r="L68" s="14"/>
      <c r="M68" s="14"/>
      <c r="O68" s="16"/>
      <c r="Q68" s="10" t="s">
        <v>15</v>
      </c>
      <c r="R68" s="63">
        <f t="shared" si="13"/>
        <v>2402.6132855581236</v>
      </c>
      <c r="AB68" s="14"/>
      <c r="AC68" s="14"/>
    </row>
    <row r="69" spans="1:29" x14ac:dyDescent="0.3">
      <c r="A69" s="10" t="s">
        <v>16</v>
      </c>
      <c r="B69" s="58">
        <f t="shared" si="12"/>
        <v>23177.174436143861</v>
      </c>
      <c r="L69" s="14"/>
      <c r="M69" s="14"/>
      <c r="O69" s="16"/>
      <c r="Q69" s="10" t="s">
        <v>16</v>
      </c>
      <c r="R69" s="63">
        <f t="shared" si="13"/>
        <v>23177.174436143861</v>
      </c>
      <c r="AB69" s="14"/>
      <c r="AC69" s="14"/>
    </row>
    <row r="70" spans="1:29" x14ac:dyDescent="0.3">
      <c r="A70" s="10" t="s">
        <v>17</v>
      </c>
      <c r="B70" s="58">
        <f t="shared" si="12"/>
        <v>45447.463516814561</v>
      </c>
      <c r="L70" s="14"/>
      <c r="M70" s="14"/>
      <c r="O70" s="16"/>
      <c r="Q70" s="10" t="s">
        <v>17</v>
      </c>
      <c r="R70" s="63">
        <f>$R$61-AA54</f>
        <v>45447.463516814561</v>
      </c>
      <c r="AB70" s="14"/>
      <c r="AC70" s="14"/>
    </row>
    <row r="71" spans="1:29" x14ac:dyDescent="0.3">
      <c r="A71" s="10" t="s">
        <v>18</v>
      </c>
      <c r="B71" s="58">
        <f t="shared" si="12"/>
        <v>40194.414623634017</v>
      </c>
      <c r="L71" s="14"/>
      <c r="M71" s="14"/>
      <c r="O71" s="16"/>
      <c r="Q71" s="10" t="s">
        <v>18</v>
      </c>
      <c r="R71" s="63">
        <f t="shared" si="13"/>
        <v>40194.414623634017</v>
      </c>
      <c r="AB71" s="14"/>
      <c r="AC71" s="14"/>
    </row>
    <row r="72" spans="1:29" x14ac:dyDescent="0.3">
      <c r="A72" s="10" t="s">
        <v>19</v>
      </c>
      <c r="B72" s="58">
        <f t="shared" si="12"/>
        <v>19923.65554400644</v>
      </c>
      <c r="L72" s="14"/>
      <c r="M72" s="14"/>
      <c r="O72" s="16"/>
      <c r="Q72" s="10" t="s">
        <v>19</v>
      </c>
      <c r="R72" s="63">
        <f t="shared" si="13"/>
        <v>19923.65554400644</v>
      </c>
      <c r="AB72" s="14"/>
      <c r="AC72" s="14"/>
    </row>
    <row r="73" spans="1:29" x14ac:dyDescent="0.3">
      <c r="A73" s="10" t="s">
        <v>20</v>
      </c>
      <c r="B73" s="58">
        <f t="shared" si="12"/>
        <v>11933.825632328342</v>
      </c>
      <c r="L73" s="14"/>
      <c r="M73" s="14"/>
      <c r="O73" s="16"/>
      <c r="Q73" s="10" t="s">
        <v>20</v>
      </c>
      <c r="R73" s="63">
        <f t="shared" si="13"/>
        <v>11933.825632328342</v>
      </c>
      <c r="AB73" s="14"/>
      <c r="AC73" s="14"/>
    </row>
    <row r="74" spans="1:29" x14ac:dyDescent="0.3">
      <c r="A74" s="10" t="s">
        <v>21</v>
      </c>
      <c r="B74" s="58">
        <f t="shared" si="12"/>
        <v>12220.449828697281</v>
      </c>
      <c r="Q74" s="10" t="s">
        <v>21</v>
      </c>
      <c r="R74" s="63">
        <f t="shared" si="13"/>
        <v>12220.449828697281</v>
      </c>
      <c r="AB74" s="14"/>
      <c r="AC74" s="14"/>
    </row>
    <row r="75" spans="1:29" x14ac:dyDescent="0.3">
      <c r="A75" s="10" t="s">
        <v>22</v>
      </c>
      <c r="B75" s="58">
        <f t="shared" si="12"/>
        <v>30184.231909394584</v>
      </c>
      <c r="L75" s="14"/>
      <c r="M75" s="14"/>
      <c r="O75" s="16"/>
      <c r="Q75" s="10" t="s">
        <v>22</v>
      </c>
      <c r="R75" s="63">
        <f>$R$61-AA59</f>
        <v>30184.231909394584</v>
      </c>
      <c r="AB75" s="14"/>
      <c r="AC75" s="14"/>
    </row>
    <row r="76" spans="1:29" x14ac:dyDescent="0.3">
      <c r="A76" s="13" t="s">
        <v>37</v>
      </c>
      <c r="B76" s="69">
        <f>SUM($B$64:$B$75)/$B$61</f>
        <v>1.9000000000000006</v>
      </c>
      <c r="Q76" s="13" t="s">
        <v>37</v>
      </c>
      <c r="R76" s="69">
        <f>SUM($R$64:$R$75)/$R$61</f>
        <v>1.9000000000000006</v>
      </c>
    </row>
    <row r="78" spans="1:29" x14ac:dyDescent="0.3">
      <c r="A78" s="1" t="s">
        <v>107</v>
      </c>
      <c r="B78" s="62">
        <f>(SUM($B$64:$B$75)-$D$79*$B$61)/(12-$D$79)</f>
        <v>1.1526269487815329E-11</v>
      </c>
      <c r="D78" s="1" t="s">
        <v>39</v>
      </c>
      <c r="Q78" s="1" t="s">
        <v>107</v>
      </c>
      <c r="R78" s="62">
        <f>(SUM($R$64:$R$75)-$T$79*$R$61)/(12-$T$79)</f>
        <v>1.1526269487815329E-11</v>
      </c>
      <c r="T78" s="1" t="s">
        <v>39</v>
      </c>
    </row>
    <row r="79" spans="1:29" x14ac:dyDescent="0.3">
      <c r="A79" s="1" t="s">
        <v>38</v>
      </c>
      <c r="D79" s="70">
        <f>'【メインAX】調整係数(太陽光)'!D79</f>
        <v>1.9</v>
      </c>
      <c r="Q79" s="1" t="s">
        <v>38</v>
      </c>
      <c r="T79" s="70">
        <f>'【メインAX】調整係数(太陽光)'!T79</f>
        <v>1.9</v>
      </c>
    </row>
    <row r="80" spans="1:29" ht="15.6" thickBot="1" x14ac:dyDescent="0.35"/>
    <row r="81" spans="1:22" ht="15.6" thickBot="1" x14ac:dyDescent="0.35">
      <c r="A81" s="1" t="s">
        <v>108</v>
      </c>
      <c r="B81" s="65">
        <f>(MIN($K$34:$K$45)+$B$78)*1000</f>
        <v>1.1526269487815328E-8</v>
      </c>
      <c r="Q81" s="1" t="s">
        <v>108</v>
      </c>
      <c r="R81" s="65">
        <f>(MIN($AA$34:$AA$45)+$R$78)*1000</f>
        <v>1.1526269487815328E-8</v>
      </c>
      <c r="V81" s="14"/>
    </row>
    <row r="82" spans="1:22" ht="15.6" thickBot="1" x14ac:dyDescent="0.35"/>
    <row r="83" spans="1:22" ht="15.6" thickBot="1" x14ac:dyDescent="0.35">
      <c r="A83" s="1" t="s">
        <v>109</v>
      </c>
      <c r="B83" s="60" t="e">
        <f>B81/'【調達AX】入力(風力)'!E15</f>
        <v>#DIV/0!</v>
      </c>
      <c r="Q83" s="1" t="s">
        <v>109</v>
      </c>
      <c r="R83" s="60" t="e">
        <f>R81/'入力(風力)'!U15</f>
        <v>#DIV/0!</v>
      </c>
      <c r="S83" s="1" t="s">
        <v>77</v>
      </c>
    </row>
  </sheetData>
  <phoneticPr fontId="3"/>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F639F-843B-4EB4-9552-DADAAD9ED44A}">
  <sheetPr codeName="Sheet20">
    <tabColor theme="8" tint="0.59999389629810485"/>
  </sheetPr>
  <dimension ref="A1:AE83"/>
  <sheetViews>
    <sheetView workbookViewId="0">
      <selection activeCell="E15" sqref="E15:P15"/>
    </sheetView>
  </sheetViews>
  <sheetFormatPr defaultColWidth="9" defaultRowHeight="15" x14ac:dyDescent="0.3"/>
  <cols>
    <col min="1" max="1" width="29.109375" style="1" customWidth="1"/>
    <col min="2" max="2" width="14.6640625" style="1" customWidth="1"/>
    <col min="3" max="3" width="9.77734375" style="1" customWidth="1"/>
    <col min="4" max="4" width="13.33203125" style="1" bestFit="1" customWidth="1"/>
    <col min="5" max="10" width="9.77734375" style="1" bestFit="1" customWidth="1"/>
    <col min="11" max="11" width="15.88671875" style="1" customWidth="1"/>
    <col min="12" max="12" width="10" style="1" bestFit="1" customWidth="1"/>
    <col min="13" max="13" width="17.88671875" style="1" customWidth="1"/>
    <col min="14" max="14" width="9.33203125" style="1" bestFit="1" customWidth="1"/>
    <col min="15" max="15" width="7.33203125" style="1" bestFit="1" customWidth="1"/>
    <col min="16" max="16" width="9" style="1"/>
    <col min="17" max="17" width="34.6640625" style="1" bestFit="1" customWidth="1"/>
    <col min="18" max="18" width="14.88671875" style="1" customWidth="1"/>
    <col min="19" max="26" width="11.44140625" style="1" customWidth="1"/>
    <col min="27" max="27" width="17.109375" style="1" bestFit="1" customWidth="1"/>
    <col min="28" max="28" width="10.44140625" style="1" bestFit="1" customWidth="1"/>
    <col min="29" max="16384" width="9" style="1"/>
  </cols>
  <sheetData>
    <row r="1" spans="1:13" x14ac:dyDescent="0.3">
      <c r="J1" s="10" t="s">
        <v>35</v>
      </c>
      <c r="L1" s="8"/>
      <c r="M1" s="9" t="s">
        <v>64</v>
      </c>
    </row>
    <row r="2" spans="1:13" x14ac:dyDescent="0.3">
      <c r="B2" s="11" t="s">
        <v>26</v>
      </c>
      <c r="C2" s="11" t="s">
        <v>27</v>
      </c>
      <c r="D2" s="11" t="s">
        <v>28</v>
      </c>
      <c r="E2" s="11" t="s">
        <v>29</v>
      </c>
      <c r="F2" s="11" t="s">
        <v>30</v>
      </c>
      <c r="G2" s="11" t="s">
        <v>31</v>
      </c>
      <c r="H2" s="11" t="s">
        <v>32</v>
      </c>
      <c r="I2" s="11" t="s">
        <v>33</v>
      </c>
      <c r="J2" s="11" t="s">
        <v>34</v>
      </c>
    </row>
    <row r="3" spans="1:13" x14ac:dyDescent="0.3">
      <c r="A3" s="1" t="s">
        <v>104</v>
      </c>
    </row>
    <row r="4" spans="1:13" x14ac:dyDescent="0.3">
      <c r="A4" s="10" t="s">
        <v>11</v>
      </c>
      <c r="B4" s="67">
        <f>'【メインAX】調整係数(太陽光)'!B4</f>
        <v>4730.6208550782821</v>
      </c>
      <c r="C4" s="67">
        <f>'【メインAX】調整係数(太陽光)'!C4</f>
        <v>11661.199433115416</v>
      </c>
      <c r="D4" s="67">
        <f>'【メインAX】調整係数(太陽光)'!D4</f>
        <v>41245.61530691394</v>
      </c>
      <c r="E4" s="67">
        <f>'【メインAX】調整係数(太陽光)'!E4</f>
        <v>18582.035492957744</v>
      </c>
      <c r="F4" s="67">
        <f>'【メインAX】調整係数(太陽光)'!F4</f>
        <v>4647.4253189823876</v>
      </c>
      <c r="G4" s="67">
        <f>'【メインAX】調整係数(太陽光)'!G4</f>
        <v>18187.937185104052</v>
      </c>
      <c r="H4" s="67">
        <f>'【メインAX】調整係数(太陽光)'!H4</f>
        <v>7633.4257824771967</v>
      </c>
      <c r="I4" s="67">
        <f>'【メインAX】調整係数(太陽光)'!I4</f>
        <v>3836.9040080971658</v>
      </c>
      <c r="J4" s="67">
        <f>'【メインAX】調整係数(太陽光)'!J4</f>
        <v>12401.453801830394</v>
      </c>
    </row>
    <row r="5" spans="1:13" x14ac:dyDescent="0.3">
      <c r="A5" s="10" t="s">
        <v>12</v>
      </c>
      <c r="B5" s="67">
        <f>'【メインAX】調整係数(太陽光)'!B5</f>
        <v>4298.7080810919306</v>
      </c>
      <c r="C5" s="67">
        <f>'【メインAX】調整係数(太陽光)'!C5</f>
        <v>10837.007450910263</v>
      </c>
      <c r="D5" s="67">
        <f>'【メインAX】調整係数(太陽光)'!D5</f>
        <v>39351.826052342774</v>
      </c>
      <c r="E5" s="67">
        <f>'【メインAX】調整係数(太陽光)'!E5</f>
        <v>18772.884084507041</v>
      </c>
      <c r="F5" s="67">
        <f>'【メインAX】調整係数(太陽光)'!F5</f>
        <v>4331.6301330724073</v>
      </c>
      <c r="G5" s="67">
        <f>'【メインAX】調整係数(太陽光)'!G5</f>
        <v>18373.016703176341</v>
      </c>
      <c r="H5" s="67">
        <f>'【メインAX】調整係数(太陽光)'!H5</f>
        <v>7544.427413788153</v>
      </c>
      <c r="I5" s="67">
        <f>'【メインAX】調整係数(太陽光)'!I5</f>
        <v>3825.7462348178137</v>
      </c>
      <c r="J5" s="67">
        <f>'【メインAX】調整係数(太陽光)'!J5</f>
        <v>12587.866200031533</v>
      </c>
    </row>
    <row r="6" spans="1:13" x14ac:dyDescent="0.3">
      <c r="A6" s="10" t="s">
        <v>13</v>
      </c>
      <c r="B6" s="67">
        <f>'【メインAX】調整係数(太陽光)'!B6</f>
        <v>4274.7184825371332</v>
      </c>
      <c r="C6" s="67">
        <f>'【メインAX】調整係数(太陽光)'!C6</f>
        <v>11731.162688018527</v>
      </c>
      <c r="D6" s="67">
        <f>'【メインAX】調整係数(太陽光)'!D6</f>
        <v>44945.265332731906</v>
      </c>
      <c r="E6" s="67">
        <f>'【メインAX】調整係数(太陽光)'!E6</f>
        <v>20540.685774647889</v>
      </c>
      <c r="F6" s="67">
        <f>'【メインAX】調整係数(太陽光)'!F6</f>
        <v>4784.4775694716245</v>
      </c>
      <c r="G6" s="67">
        <f>'【メインAX】調整係数(太陽光)'!G6</f>
        <v>21043.251193866374</v>
      </c>
      <c r="H6" s="67">
        <f>'【メインAX】調整係数(太陽光)'!H6</f>
        <v>8280.3301202419589</v>
      </c>
      <c r="I6" s="67">
        <f>'【メインAX】調整係数(太陽光)'!I6</f>
        <v>4372.2871255060727</v>
      </c>
      <c r="J6" s="67">
        <f>'【メインAX】調整係数(太陽光)'!J6</f>
        <v>14320.519117973359</v>
      </c>
    </row>
    <row r="7" spans="1:13" x14ac:dyDescent="0.3">
      <c r="A7" s="10" t="s">
        <v>14</v>
      </c>
      <c r="B7" s="67">
        <f>'【メインAX】調整係数(太陽光)'!B7</f>
        <v>4858.2626435952898</v>
      </c>
      <c r="C7" s="67">
        <f>'【メインAX】調整係数(太陽光)'!C7</f>
        <v>14024.512179206346</v>
      </c>
      <c r="D7" s="67">
        <f>'【メインAX】調整係数(太陽光)'!D7</f>
        <v>57506.830910157922</v>
      </c>
      <c r="E7" s="67">
        <f>'【メインAX】調整係数(太陽光)'!E7</f>
        <v>24960.2</v>
      </c>
      <c r="F7" s="67">
        <f>'【メインAX】調整係数(太陽光)'!F7</f>
        <v>5839.5990000000002</v>
      </c>
      <c r="G7" s="67">
        <f>'【メインAX】調整係数(太陽光)'!G7</f>
        <v>27108.210000000003</v>
      </c>
      <c r="H7" s="67">
        <f>'【メインAX】調整係数(太陽光)'!H7</f>
        <v>10531.053</v>
      </c>
      <c r="I7" s="67">
        <f>'【メインAX】調整係数(太陽光)'!I7</f>
        <v>5509.97</v>
      </c>
      <c r="J7" s="67">
        <f>'【メインAX】調整係数(太陽光)'!J7</f>
        <v>18336.038</v>
      </c>
    </row>
    <row r="8" spans="1:13" x14ac:dyDescent="0.3">
      <c r="A8" s="10" t="s">
        <v>15</v>
      </c>
      <c r="B8" s="67">
        <f>'【メインAX】調整係数(太陽光)'!B8</f>
        <v>4990.1900000000005</v>
      </c>
      <c r="C8" s="67">
        <f>'【メインAX】調整係数(太陽光)'!C8</f>
        <v>14404.82</v>
      </c>
      <c r="D8" s="67">
        <f>'【メインAX】調整係数(太陽光)'!D8</f>
        <v>57504.579999999994</v>
      </c>
      <c r="E8" s="67">
        <f>'【メインAX】調整係数(太陽光)'!E8</f>
        <v>24960.2</v>
      </c>
      <c r="F8" s="67">
        <f>'【メインAX】調整係数(太陽光)'!F8</f>
        <v>5839.5990000000002</v>
      </c>
      <c r="G8" s="67">
        <f>'【メインAX】調整係数(太陽光)'!G8</f>
        <v>27108.210000000003</v>
      </c>
      <c r="H8" s="67">
        <f>'【メインAX】調整係数(太陽光)'!H8</f>
        <v>10531.053</v>
      </c>
      <c r="I8" s="67">
        <f>'【メインAX】調整係数(太陽光)'!I8</f>
        <v>5509.97</v>
      </c>
      <c r="J8" s="67">
        <f>'【メインAX】調整係数(太陽光)'!J8</f>
        <v>18336.038</v>
      </c>
    </row>
    <row r="9" spans="1:13" x14ac:dyDescent="0.3">
      <c r="A9" s="10" t="s">
        <v>16</v>
      </c>
      <c r="B9" s="67">
        <f>'【メインAX】調整係数(太陽光)'!B9</f>
        <v>4678.376248497957</v>
      </c>
      <c r="C9" s="67">
        <f>'【メインAX】調整係数(太陽光)'!C9</f>
        <v>12960.544171105321</v>
      </c>
      <c r="D9" s="67">
        <f>'【メインAX】調整係数(太陽光)'!D9</f>
        <v>48843.978396830418</v>
      </c>
      <c r="E9" s="67">
        <f>'【メインAX】調整係数(太陽光)'!E9</f>
        <v>23523.861126760563</v>
      </c>
      <c r="F9" s="67">
        <f>'【メインAX】調整係数(太陽光)'!F9</f>
        <v>5202.5426372451966</v>
      </c>
      <c r="G9" s="67">
        <f>'【メインAX】調整係数(太陽光)'!G9</f>
        <v>23164.206473165388</v>
      </c>
      <c r="H9" s="67">
        <f>'【メインAX】調整係数(太陽光)'!H9</f>
        <v>9406.7975024262778</v>
      </c>
      <c r="I9" s="67">
        <f>'【メインAX】調整係数(太陽光)'!I9</f>
        <v>4818.4380566801619</v>
      </c>
      <c r="J9" s="67">
        <f>'【メインAX】調整係数(太陽光)'!J9</f>
        <v>15811.354236702995</v>
      </c>
    </row>
    <row r="10" spans="1:13" x14ac:dyDescent="0.3">
      <c r="A10" s="10" t="s">
        <v>17</v>
      </c>
      <c r="B10" s="67">
        <f>'【メインAX】調整係数(太陽光)'!B10</f>
        <v>4705.4212765957445</v>
      </c>
      <c r="C10" s="67">
        <f>'【メインAX】調整係数(太陽光)'!C10</f>
        <v>11474.00183178447</v>
      </c>
      <c r="D10" s="67">
        <f>'【メインAX】調整係数(太陽光)'!D10</f>
        <v>41232.139845966405</v>
      </c>
      <c r="E10" s="67">
        <f>'【メインAX】調整係数(太陽光)'!E10</f>
        <v>19927.984507042253</v>
      </c>
      <c r="F10" s="67">
        <f>'【メインAX】調整係数(太陽光)'!F10</f>
        <v>4498.4728727984339</v>
      </c>
      <c r="G10" s="67">
        <f>'【メインAX】調整係数(太陽光)'!G10</f>
        <v>18908.447447973715</v>
      </c>
      <c r="H10" s="67">
        <f>'【メインAX】調整係数(太陽光)'!H10</f>
        <v>7876.7471211129296</v>
      </c>
      <c r="I10" s="67">
        <f>'【メインAX】調整係数(太陽光)'!I10</f>
        <v>4037.6739271255065</v>
      </c>
      <c r="J10" s="67">
        <f>'【メインAX】調整係数(太陽光)'!J10</f>
        <v>13478.920938344123</v>
      </c>
    </row>
    <row r="11" spans="1:13" x14ac:dyDescent="0.3">
      <c r="A11" s="10" t="s">
        <v>18</v>
      </c>
      <c r="B11" s="67">
        <f>'【メインAX】調整係数(太陽光)'!B11</f>
        <v>5388.0798554797275</v>
      </c>
      <c r="C11" s="67">
        <f>'【メインAX】調整係数(太陽光)'!C11</f>
        <v>12862.884230541467</v>
      </c>
      <c r="D11" s="67">
        <f>'【メインAX】調整係数(太陽光)'!D11</f>
        <v>42933.709788452594</v>
      </c>
      <c r="E11" s="67">
        <f>'【メインAX】調整係数(太陽光)'!E11</f>
        <v>19546.297323943661</v>
      </c>
      <c r="F11" s="67">
        <f>'【メインAX】調整係数(太陽光)'!F11</f>
        <v>4927.4699178082192</v>
      </c>
      <c r="G11" s="67">
        <f>'【メインAX】調整係数(太陽光)'!G11</f>
        <v>19215.253493975903</v>
      </c>
      <c r="H11" s="67">
        <f>'【メインAX】調整係数(太陽光)'!H11</f>
        <v>8609.8219744259732</v>
      </c>
      <c r="I11" s="67">
        <f>'【メインAX】調整係数(太陽光)'!I11</f>
        <v>4126.9061133603236</v>
      </c>
      <c r="J11" s="67">
        <f>'【メインAX】調整係数(太陽光)'!J11</f>
        <v>13782.435963936248</v>
      </c>
    </row>
    <row r="12" spans="1:13" x14ac:dyDescent="0.3">
      <c r="A12" s="10" t="s">
        <v>19</v>
      </c>
      <c r="B12" s="67">
        <f>'【メインAX】調整係数(太陽光)'!B12</f>
        <v>5796.0030309112808</v>
      </c>
      <c r="C12" s="67">
        <f>'【メインAX】調整係数(太陽光)'!C12</f>
        <v>14408.422049690715</v>
      </c>
      <c r="D12" s="67">
        <f>'【メインAX】調整係数(太陽光)'!D12</f>
        <v>47420.719322482837</v>
      </c>
      <c r="E12" s="67">
        <f>'【メインAX】調整係数(太陽光)'!E12</f>
        <v>22167.87323943662</v>
      </c>
      <c r="F12" s="67">
        <f>'【メインAX】調整係数(太陽光)'!F12</f>
        <v>5636.6425636007825</v>
      </c>
      <c r="G12" s="67">
        <f>'【メインAX】調整係数(太陽光)'!G12</f>
        <v>23420.548105147864</v>
      </c>
      <c r="H12" s="67">
        <f>'【メインAX】調整係数(太陽光)'!H12</f>
        <v>10350.93537276634</v>
      </c>
      <c r="I12" s="67">
        <f>'【メインAX】調整係数(太陽光)'!I12</f>
        <v>5141.8934817813761</v>
      </c>
      <c r="J12" s="67">
        <f>'【メインAX】調整係数(太陽光)'!J12</f>
        <v>17320.580575733864</v>
      </c>
    </row>
    <row r="13" spans="1:13" x14ac:dyDescent="0.3">
      <c r="A13" s="10" t="s">
        <v>20</v>
      </c>
      <c r="B13" s="67">
        <f>'【メインAX】調整係数(太陽光)'!B13</f>
        <v>5977.16</v>
      </c>
      <c r="C13" s="67">
        <f>'【メインAX】調整係数(太陽光)'!C13</f>
        <v>15104.856</v>
      </c>
      <c r="D13" s="67">
        <f>'【メインAX】調整係数(太陽光)'!D13</f>
        <v>50938.213634065585</v>
      </c>
      <c r="E13" s="67">
        <f>'【メインAX】調整係数(太陽光)'!E13</f>
        <v>23523.861126760563</v>
      </c>
      <c r="F13" s="67">
        <f>'【メインAX】調整係数(太陽光)'!F13</f>
        <v>6089.48</v>
      </c>
      <c r="G13" s="67">
        <f>'【メインAX】調整係数(太陽光)'!G13</f>
        <v>24891.255345016427</v>
      </c>
      <c r="H13" s="67">
        <f>'【メインAX】調整係数(太陽光)'!H13</f>
        <v>10460.698660990993</v>
      </c>
      <c r="I13" s="67">
        <f>'【メインAX】調整係数(太陽光)'!I13</f>
        <v>5141.8934817813761</v>
      </c>
      <c r="J13" s="67">
        <f>'【メインAX】調整係数(太陽光)'!J13</f>
        <v>17526.029404614837</v>
      </c>
    </row>
    <row r="14" spans="1:13" x14ac:dyDescent="0.3">
      <c r="A14" s="10" t="s">
        <v>21</v>
      </c>
      <c r="B14" s="67">
        <f>'【メインAX】調整係数(太陽光)'!B14</f>
        <v>5929.1708028904059</v>
      </c>
      <c r="C14" s="67">
        <f>'【メインAX】調整係数(太陽光)'!C14</f>
        <v>14864.192082026326</v>
      </c>
      <c r="D14" s="67">
        <f>'【メインAX】調整係数(太陽光)'!D14</f>
        <v>50940.242552779899</v>
      </c>
      <c r="E14" s="67">
        <f>'【メインAX】調整係数(太陽光)'!E14</f>
        <v>23523.861126760563</v>
      </c>
      <c r="F14" s="67">
        <f>'【メインAX】調整係数(太陽光)'!F14</f>
        <v>6089.48</v>
      </c>
      <c r="G14" s="67">
        <f>'【メインAX】調整係数(太陽光)'!G14</f>
        <v>24891.255345016427</v>
      </c>
      <c r="H14" s="67">
        <f>'【メインAX】調整係数(太陽光)'!H14</f>
        <v>10460.698660990993</v>
      </c>
      <c r="I14" s="67">
        <f>'【メインAX】調整係数(太陽光)'!I14</f>
        <v>5141.8934817813761</v>
      </c>
      <c r="J14" s="67">
        <f>'【メインAX】調整係数(太陽光)'!J14</f>
        <v>17526.029404614837</v>
      </c>
    </row>
    <row r="15" spans="1:13" x14ac:dyDescent="0.3">
      <c r="A15" s="10" t="s">
        <v>22</v>
      </c>
      <c r="B15" s="67">
        <f>'【メインAX】調整係数(太陽光)'!B15</f>
        <v>5413.2794339622642</v>
      </c>
      <c r="C15" s="67">
        <f>'【メインAX】調整係数(太陽光)'!C15</f>
        <v>13504.852988742634</v>
      </c>
      <c r="D15" s="67">
        <f>'【メインAX】調整係数(太陽光)'!D15</f>
        <v>46397.938230576066</v>
      </c>
      <c r="E15" s="67">
        <f>'【メインAX】調整係数(太陽光)'!E15</f>
        <v>20831.973098591548</v>
      </c>
      <c r="F15" s="67">
        <f>'【メインAX】調整係数(太陽光)'!F15</f>
        <v>5439.8983326810176</v>
      </c>
      <c r="G15" s="67">
        <f>'【メインAX】調整係数(太陽光)'!G15</f>
        <v>21278.805125958377</v>
      </c>
      <c r="H15" s="67">
        <f>'【メインAX】調整係数(太陽光)'!H15</f>
        <v>9193.1186217685499</v>
      </c>
      <c r="I15" s="67">
        <f>'【メインAX】調整係数(太陽光)'!I15</f>
        <v>4506.1304048582997</v>
      </c>
      <c r="J15" s="67">
        <f>'【メインAX】調整係数(太陽光)'!J15</f>
        <v>14837.045139024798</v>
      </c>
    </row>
    <row r="16" spans="1:13" x14ac:dyDescent="0.3">
      <c r="B16" s="2"/>
      <c r="C16" s="2"/>
      <c r="D16" s="2"/>
      <c r="E16" s="2"/>
      <c r="F16" s="2"/>
      <c r="G16" s="2"/>
      <c r="H16" s="2"/>
      <c r="I16" s="2"/>
      <c r="J16" s="2"/>
      <c r="K16" s="2"/>
    </row>
    <row r="17" spans="1:30" x14ac:dyDescent="0.3">
      <c r="A17" s="1" t="s">
        <v>43</v>
      </c>
      <c r="B17" s="71">
        <f>'【メインAX】調整係数(太陽光)'!B17</f>
        <v>171587.27328555813</v>
      </c>
      <c r="C17" s="2"/>
      <c r="D17" s="2"/>
      <c r="E17" s="2"/>
      <c r="F17" s="2"/>
      <c r="G17" s="2"/>
      <c r="H17" s="2"/>
      <c r="I17" s="2"/>
      <c r="J17" s="2"/>
      <c r="K17" s="2"/>
    </row>
    <row r="18" spans="1:30" x14ac:dyDescent="0.3">
      <c r="L18" s="12"/>
    </row>
    <row r="19" spans="1:30" x14ac:dyDescent="0.3">
      <c r="A19" s="1" t="s">
        <v>112</v>
      </c>
      <c r="B19" s="18" t="s">
        <v>46</v>
      </c>
      <c r="C19" s="10"/>
      <c r="D19" s="10"/>
      <c r="E19" s="10"/>
      <c r="F19" s="10"/>
      <c r="G19" s="10"/>
      <c r="H19" s="10"/>
      <c r="I19" s="10"/>
      <c r="J19" s="10"/>
      <c r="K19" s="10"/>
      <c r="N19" s="1" t="s">
        <v>65</v>
      </c>
    </row>
    <row r="20" spans="1:30" x14ac:dyDescent="0.3">
      <c r="A20" s="10" t="s">
        <v>11</v>
      </c>
      <c r="B20" s="53">
        <v>0.40919157603225081</v>
      </c>
      <c r="C20" s="53">
        <v>0.69451305502141869</v>
      </c>
      <c r="D20" s="53">
        <v>0.585716975537381</v>
      </c>
      <c r="E20" s="53">
        <v>0.51079443963220561</v>
      </c>
      <c r="F20" s="53">
        <v>0.69162833387672684</v>
      </c>
      <c r="G20" s="53">
        <v>0.51866816598549748</v>
      </c>
      <c r="H20" s="53">
        <v>0.45748586554070453</v>
      </c>
      <c r="I20" s="53">
        <v>0.46675876564145447</v>
      </c>
      <c r="J20" s="53">
        <v>0.28803230141850189</v>
      </c>
      <c r="N20" s="66" t="e">
        <f>HLOOKUP('入力(水力)'!$E$13,$B$2:$J$31,ROW()-1,0)</f>
        <v>#N/A</v>
      </c>
    </row>
    <row r="21" spans="1:30" x14ac:dyDescent="0.3">
      <c r="A21" s="10" t="s">
        <v>12</v>
      </c>
      <c r="B21" s="53">
        <v>0.65604768752069398</v>
      </c>
      <c r="C21" s="53">
        <v>0.63970448569393457</v>
      </c>
      <c r="D21" s="53">
        <v>0.65953674723539013</v>
      </c>
      <c r="E21" s="53">
        <v>0.51255016622584137</v>
      </c>
      <c r="F21" s="53">
        <v>0.69368593645831023</v>
      </c>
      <c r="G21" s="53">
        <v>0.57715288618424254</v>
      </c>
      <c r="H21" s="53">
        <v>0.36511521803133989</v>
      </c>
      <c r="I21" s="53">
        <v>0.45889776084468642</v>
      </c>
      <c r="J21" s="53">
        <v>0.30156979426023423</v>
      </c>
      <c r="N21" s="66" t="e">
        <f>HLOOKUP('入力(水力)'!$E$13,$B$2:$J$31,ROW()-1,0)</f>
        <v>#N/A</v>
      </c>
    </row>
    <row r="22" spans="1:30" x14ac:dyDescent="0.3">
      <c r="A22" s="10" t="s">
        <v>13</v>
      </c>
      <c r="B22" s="53">
        <v>0.52050730864701344</v>
      </c>
      <c r="C22" s="53">
        <v>0.47888055374307059</v>
      </c>
      <c r="D22" s="53">
        <v>0.61666424651124951</v>
      </c>
      <c r="E22" s="53">
        <v>0.48108964194148507</v>
      </c>
      <c r="F22" s="53">
        <v>0.5501301802299271</v>
      </c>
      <c r="G22" s="53">
        <v>0.55213452720409928</v>
      </c>
      <c r="H22" s="53">
        <v>0.34574448726633034</v>
      </c>
      <c r="I22" s="53">
        <v>0.53926210012685227</v>
      </c>
      <c r="J22" s="53">
        <v>0.3951020208187136</v>
      </c>
      <c r="N22" s="66" t="e">
        <f>HLOOKUP('入力(水力)'!$E$13,$B$2:$J$31,ROW()-1,0)</f>
        <v>#N/A</v>
      </c>
    </row>
    <row r="23" spans="1:30" x14ac:dyDescent="0.3">
      <c r="A23" s="10" t="s">
        <v>14</v>
      </c>
      <c r="B23" s="53">
        <v>0.36285683731479562</v>
      </c>
      <c r="C23" s="53">
        <v>0.44942383378209227</v>
      </c>
      <c r="D23" s="53">
        <v>0.57077899011642852</v>
      </c>
      <c r="E23" s="53">
        <v>0.50195083515114192</v>
      </c>
      <c r="F23" s="53">
        <v>0.53046592882557586</v>
      </c>
      <c r="G23" s="53">
        <v>0.56375630584762093</v>
      </c>
      <c r="H23" s="53">
        <v>0.40871303455314006</v>
      </c>
      <c r="I23" s="53">
        <v>0.57381554291003578</v>
      </c>
      <c r="J23" s="53">
        <v>0.43875157843962187</v>
      </c>
      <c r="N23" s="66" t="e">
        <f>HLOOKUP('入力(水力)'!$E$13,$B$2:$J$31,ROW()-1,0)</f>
        <v>#N/A</v>
      </c>
    </row>
    <row r="24" spans="1:30" x14ac:dyDescent="0.3">
      <c r="A24" s="10" t="s">
        <v>15</v>
      </c>
      <c r="B24" s="53">
        <v>0.39369615611782699</v>
      </c>
      <c r="C24" s="53">
        <v>0.38797211591648567</v>
      </c>
      <c r="D24" s="53">
        <v>0.54067343460084694</v>
      </c>
      <c r="E24" s="53">
        <v>0.43303482768114004</v>
      </c>
      <c r="F24" s="53">
        <v>0.42142077372880477</v>
      </c>
      <c r="G24" s="53">
        <v>0.45838755048170121</v>
      </c>
      <c r="H24" s="53">
        <v>0.32646556614213595</v>
      </c>
      <c r="I24" s="53">
        <v>0.50467275120199762</v>
      </c>
      <c r="J24" s="53">
        <v>0.3911429255365354</v>
      </c>
      <c r="N24" s="66" t="e">
        <f>HLOOKUP('入力(水力)'!$E$13,$B$2:$J$31,ROW()-1,0)</f>
        <v>#N/A</v>
      </c>
    </row>
    <row r="25" spans="1:30" x14ac:dyDescent="0.3">
      <c r="A25" s="10" t="s">
        <v>16</v>
      </c>
      <c r="B25" s="53">
        <v>0.32201619755192262</v>
      </c>
      <c r="C25" s="53">
        <v>0.36043329824543646</v>
      </c>
      <c r="D25" s="53">
        <v>0.51498764375907302</v>
      </c>
      <c r="E25" s="53">
        <v>0.43724936634944916</v>
      </c>
      <c r="F25" s="53">
        <v>0.38687254227770873</v>
      </c>
      <c r="G25" s="53">
        <v>0.42819172044735143</v>
      </c>
      <c r="H25" s="53">
        <v>0.34088347432892979</v>
      </c>
      <c r="I25" s="53">
        <v>0.49666326852021392</v>
      </c>
      <c r="J25" s="53">
        <v>0.37495458440907298</v>
      </c>
      <c r="N25" s="66" t="e">
        <f>HLOOKUP('入力(水力)'!$E$13,$B$2:$J$31,ROW()-1,0)</f>
        <v>#N/A</v>
      </c>
    </row>
    <row r="26" spans="1:30" x14ac:dyDescent="0.3">
      <c r="A26" s="10" t="s">
        <v>17</v>
      </c>
      <c r="B26" s="53">
        <v>0.31261179182547744</v>
      </c>
      <c r="C26" s="53">
        <v>0.29097811115176525</v>
      </c>
      <c r="D26" s="53">
        <v>0.44004839603791407</v>
      </c>
      <c r="E26" s="53">
        <v>0.36407623101150122</v>
      </c>
      <c r="F26" s="53">
        <v>0.30885920321903532</v>
      </c>
      <c r="G26" s="53">
        <v>0.32385226753502316</v>
      </c>
      <c r="H26" s="53">
        <v>0.24406886593370589</v>
      </c>
      <c r="I26" s="53">
        <v>0.36829337577457927</v>
      </c>
      <c r="J26" s="53">
        <v>0.28956428012939356</v>
      </c>
      <c r="N26" s="66" t="e">
        <f>HLOOKUP('入力(水力)'!$E$13,$B$2:$J$31,ROW()-1,0)</f>
        <v>#N/A</v>
      </c>
    </row>
    <row r="27" spans="1:30" x14ac:dyDescent="0.3">
      <c r="A27" s="10" t="s">
        <v>18</v>
      </c>
      <c r="B27" s="53">
        <v>0.30679477997251298</v>
      </c>
      <c r="C27" s="53">
        <v>0.40756160144697096</v>
      </c>
      <c r="D27" s="53">
        <v>0.40502691163693783</v>
      </c>
      <c r="E27" s="53">
        <v>0.30619249912222474</v>
      </c>
      <c r="F27" s="53">
        <v>0.35545172722166529</v>
      </c>
      <c r="G27" s="53">
        <v>0.30147366459698594</v>
      </c>
      <c r="H27" s="53">
        <v>0.17631701879111311</v>
      </c>
      <c r="I27" s="53">
        <v>0.2405513039412755</v>
      </c>
      <c r="J27" s="53">
        <v>0.23775250394312827</v>
      </c>
      <c r="N27" s="66" t="e">
        <f>HLOOKUP('入力(水力)'!$E$13,$B$2:$J$31,ROW()-1,0)</f>
        <v>#N/A</v>
      </c>
    </row>
    <row r="28" spans="1:30" x14ac:dyDescent="0.3">
      <c r="A28" s="10" t="s">
        <v>19</v>
      </c>
      <c r="B28" s="53">
        <v>0.2962239392175704</v>
      </c>
      <c r="C28" s="53">
        <v>0.47779621049950577</v>
      </c>
      <c r="D28" s="53">
        <v>0.3999588037242196</v>
      </c>
      <c r="E28" s="53">
        <v>0.30261906749797557</v>
      </c>
      <c r="F28" s="53">
        <v>0.4152129224761274</v>
      </c>
      <c r="G28" s="53">
        <v>0.34104911460077358</v>
      </c>
      <c r="H28" s="53">
        <v>0.25371262067363665</v>
      </c>
      <c r="I28" s="53">
        <v>0.26023750842614407</v>
      </c>
      <c r="J28" s="53">
        <v>0.22967285012969696</v>
      </c>
      <c r="N28" s="66" t="e">
        <f>HLOOKUP('入力(水力)'!$E$13,$B$2:$J$31,ROW()-1,0)</f>
        <v>#N/A</v>
      </c>
    </row>
    <row r="29" spans="1:30" x14ac:dyDescent="0.3">
      <c r="A29" s="10" t="s">
        <v>20</v>
      </c>
      <c r="B29" s="53">
        <v>0.26247486340044479</v>
      </c>
      <c r="C29" s="53">
        <v>0.37936534439316594</v>
      </c>
      <c r="D29" s="53">
        <v>0.3502225940738915</v>
      </c>
      <c r="E29" s="53">
        <v>0.25875415048074912</v>
      </c>
      <c r="F29" s="53">
        <v>0.33208783800815023</v>
      </c>
      <c r="G29" s="53">
        <v>0.33786794131625858</v>
      </c>
      <c r="H29" s="53">
        <v>0.32359656140660403</v>
      </c>
      <c r="I29" s="53">
        <v>0.23699179046476521</v>
      </c>
      <c r="J29" s="53">
        <v>0.21116499611828682</v>
      </c>
      <c r="N29" s="66" t="e">
        <f>HLOOKUP('入力(水力)'!$E$13,$B$2:$J$31,ROW()-1,0)</f>
        <v>#N/A</v>
      </c>
    </row>
    <row r="30" spans="1:30" x14ac:dyDescent="0.3">
      <c r="A30" s="10" t="s">
        <v>21</v>
      </c>
      <c r="B30" s="53">
        <v>0.25168049572947582</v>
      </c>
      <c r="C30" s="53">
        <v>0.38797245842872946</v>
      </c>
      <c r="D30" s="53">
        <v>0.33890790702889539</v>
      </c>
      <c r="E30" s="53">
        <v>0.26879179018690669</v>
      </c>
      <c r="F30" s="53">
        <v>0.33079873459481274</v>
      </c>
      <c r="G30" s="53">
        <v>0.35931481107367297</v>
      </c>
      <c r="H30" s="53">
        <v>0.40179821991514325</v>
      </c>
      <c r="I30" s="53">
        <v>0.34039581402962937</v>
      </c>
      <c r="J30" s="53">
        <v>0.22580814344294634</v>
      </c>
      <c r="N30" s="66" t="e">
        <f>HLOOKUP('入力(水力)'!$E$13,$B$2:$J$31,ROW()-1,0)</f>
        <v>#N/A</v>
      </c>
      <c r="Q30" s="1" t="s">
        <v>76</v>
      </c>
    </row>
    <row r="31" spans="1:30" x14ac:dyDescent="0.3">
      <c r="A31" s="10" t="s">
        <v>22</v>
      </c>
      <c r="B31" s="53">
        <v>0.24250260444502025</v>
      </c>
      <c r="C31" s="53">
        <v>0.51753247542813074</v>
      </c>
      <c r="D31" s="53">
        <v>0.41271031557805959</v>
      </c>
      <c r="E31" s="53">
        <v>0.37378319695844092</v>
      </c>
      <c r="F31" s="53">
        <v>0.46162574388822786</v>
      </c>
      <c r="G31" s="53">
        <v>0.41691693411070824</v>
      </c>
      <c r="H31" s="53">
        <v>0.4947918197012422</v>
      </c>
      <c r="I31" s="53">
        <v>0.47493467428158043</v>
      </c>
      <c r="J31" s="53">
        <v>0.28686909748369349</v>
      </c>
      <c r="N31" s="66" t="e">
        <f>HLOOKUP('入力(水力)'!$E$13,$B$2:$J$31,ROW()-1,0)</f>
        <v>#N/A</v>
      </c>
      <c r="Z31" s="10" t="s">
        <v>35</v>
      </c>
    </row>
    <row r="32" spans="1:30" x14ac:dyDescent="0.3">
      <c r="A32" s="10"/>
      <c r="B32" s="10"/>
      <c r="C32" s="10"/>
      <c r="D32" s="10"/>
      <c r="E32" s="10"/>
      <c r="F32" s="10"/>
      <c r="G32" s="10"/>
      <c r="H32" s="10"/>
      <c r="I32" s="10"/>
      <c r="J32" s="10"/>
      <c r="N32" s="1" t="s">
        <v>57</v>
      </c>
      <c r="Q32" s="10"/>
      <c r="R32" s="11" t="s">
        <v>26</v>
      </c>
      <c r="S32" s="11" t="s">
        <v>27</v>
      </c>
      <c r="T32" s="11" t="s">
        <v>28</v>
      </c>
      <c r="U32" s="11" t="s">
        <v>29</v>
      </c>
      <c r="V32" s="11" t="s">
        <v>30</v>
      </c>
      <c r="W32" s="11" t="s">
        <v>31</v>
      </c>
      <c r="X32" s="11" t="s">
        <v>32</v>
      </c>
      <c r="Y32" s="11" t="s">
        <v>33</v>
      </c>
      <c r="Z32" s="11" t="s">
        <v>34</v>
      </c>
      <c r="AD32" s="1" t="s">
        <v>65</v>
      </c>
    </row>
    <row r="33" spans="1:30" x14ac:dyDescent="0.3">
      <c r="A33" s="10"/>
      <c r="B33" s="18" t="s">
        <v>47</v>
      </c>
      <c r="C33" s="10"/>
      <c r="D33" s="10"/>
      <c r="E33" s="10"/>
      <c r="F33" s="10"/>
      <c r="G33" s="10"/>
      <c r="H33" s="10"/>
      <c r="I33" s="10"/>
      <c r="J33" s="10"/>
      <c r="K33" s="22" t="s">
        <v>36</v>
      </c>
      <c r="L33" s="22" t="s">
        <v>48</v>
      </c>
      <c r="N33" s="22" t="s">
        <v>36</v>
      </c>
      <c r="Q33" s="10"/>
      <c r="R33" s="18" t="s">
        <v>47</v>
      </c>
      <c r="S33" s="10"/>
      <c r="T33" s="10"/>
      <c r="U33" s="10"/>
      <c r="V33" s="10"/>
      <c r="W33" s="10"/>
      <c r="X33" s="10"/>
      <c r="Y33" s="10"/>
      <c r="Z33" s="10"/>
      <c r="AA33" s="22" t="s">
        <v>36</v>
      </c>
      <c r="AB33" s="22" t="s">
        <v>48</v>
      </c>
      <c r="AD33" s="22" t="s">
        <v>36</v>
      </c>
    </row>
    <row r="34" spans="1:30" x14ac:dyDescent="0.3">
      <c r="A34" s="10" t="s">
        <v>11</v>
      </c>
      <c r="B34" s="72">
        <f>IF('【調達AX】入力(水力)'!$E$13=B$2,B20*'【調達AX】入力(水力)'!$E$15/1000,0)</f>
        <v>0</v>
      </c>
      <c r="C34" s="72">
        <f>IF('【調達AX】入力(水力)'!$E$13=C$2,C20*'【調達AX】入力(水力)'!$E$15/1000,0)</f>
        <v>0</v>
      </c>
      <c r="D34" s="72">
        <f>IF('【調達AX】入力(水力)'!$E$13=D$2,D20*'【調達AX】入力(水力)'!$E$15/1000,0)</f>
        <v>0</v>
      </c>
      <c r="E34" s="72">
        <f>IF('【調達AX】入力(水力)'!$E$13=E$2,E20*'【調達AX】入力(水力)'!$E$15/1000,0)</f>
        <v>0</v>
      </c>
      <c r="F34" s="72">
        <f>IF('【調達AX】入力(水力)'!$E$13=F$2,F20*'【調達AX】入力(水力)'!$E$15/1000,0)</f>
        <v>0</v>
      </c>
      <c r="G34" s="72">
        <f>IF('【調達AX】入力(水力)'!$E$13=G$2,G20*'【調達AX】入力(水力)'!$E$15/1000,0)</f>
        <v>0</v>
      </c>
      <c r="H34" s="72">
        <f>IF('【調達AX】入力(水力)'!$E$13=H$2,H20*'【調達AX】入力(水力)'!$E$15/1000,0)</f>
        <v>0</v>
      </c>
      <c r="I34" s="72">
        <f>IF('【調達AX】入力(水力)'!$E$13=I$2,I20*'【調達AX】入力(水力)'!$E$15/1000,0)</f>
        <v>0</v>
      </c>
      <c r="J34" s="73">
        <f>IF('【調達AX】入力(水力)'!$E$13=J$2,J20*'【調達AX】入力(水力)'!$E$15/1000,0)</f>
        <v>0</v>
      </c>
      <c r="K34" s="74">
        <f>SUM(B34:J34)</f>
        <v>0</v>
      </c>
      <c r="L34" s="75">
        <f>MIN($K$34:$K$45)</f>
        <v>0</v>
      </c>
      <c r="N34" s="64">
        <f>K34*1000</f>
        <v>0</v>
      </c>
      <c r="Q34" s="10" t="s">
        <v>11</v>
      </c>
      <c r="R34" s="54">
        <f>IF('【調達AX】入力(水力)'!$E$13=B$2,B20*'【調達AX】入力(水力)'!$E$23/1000,0)</f>
        <v>0</v>
      </c>
      <c r="S34" s="54">
        <f>IF('【調達AX】入力(水力)'!$E$13=C$2,C20*'【調達AX】入力(水力)'!$E$23/1000,0)</f>
        <v>0</v>
      </c>
      <c r="T34" s="54">
        <f>IF('【調達AX】入力(水力)'!$E$13=D$2,D20*'【調達AX】入力(水力)'!$E$23/1000,0)</f>
        <v>0</v>
      </c>
      <c r="U34" s="54">
        <f>IF('【調達AX】入力(水力)'!$E$13=E$2,E20*'【調達AX】入力(水力)'!$E$23/1000,0)</f>
        <v>0</v>
      </c>
      <c r="V34" s="54">
        <f>IF('【調達AX】入力(水力)'!$E$13=F$2,F20*'【調達AX】入力(水力)'!$E$23/1000,0)</f>
        <v>0</v>
      </c>
      <c r="W34" s="54">
        <f>IF('【調達AX】入力(水力)'!$E$13=G$2,G20*'【調達AX】入力(水力)'!$E$23/1000,0)</f>
        <v>0</v>
      </c>
      <c r="X34" s="54">
        <f>IF('【調達AX】入力(水力)'!$E$13=H$2,H20*'【調達AX】入力(水力)'!$E$23/1000,0)</f>
        <v>0</v>
      </c>
      <c r="Y34" s="54">
        <f>IF('【調達AX】入力(水力)'!$E$13=I$2,I20*'【調達AX】入力(水力)'!$E$23/1000,0)</f>
        <v>0</v>
      </c>
      <c r="Z34" s="55">
        <f>IF('【調達AX】入力(水力)'!$E$13=J$2,J20*'【調達AX】入力(水力)'!$E$23/1000,0)</f>
        <v>0</v>
      </c>
      <c r="AA34" s="56">
        <f>SUM(R34:Z34)</f>
        <v>0</v>
      </c>
      <c r="AB34" s="57">
        <f>MIN($AA$34:$AA$45)</f>
        <v>0</v>
      </c>
      <c r="AD34" s="64">
        <f>AA34*1000</f>
        <v>0</v>
      </c>
    </row>
    <row r="35" spans="1:30" x14ac:dyDescent="0.3">
      <c r="A35" s="10" t="s">
        <v>12</v>
      </c>
      <c r="B35" s="72">
        <f>IF('【調達AX】入力(水力)'!$E$13=B$2,B21*'【調達AX】入力(水力)'!$E$15/1000,0)</f>
        <v>0</v>
      </c>
      <c r="C35" s="72">
        <f>IF('【調達AX】入力(水力)'!$E$13=C$2,C21*'【調達AX】入力(水力)'!$E$15/1000,0)</f>
        <v>0</v>
      </c>
      <c r="D35" s="72">
        <f>IF('【調達AX】入力(水力)'!$E$13=D$2,D21*'【調達AX】入力(水力)'!$E$15/1000,0)</f>
        <v>0</v>
      </c>
      <c r="E35" s="72">
        <f>IF('【調達AX】入力(水力)'!$E$13=E$2,E21*'【調達AX】入力(水力)'!$E$15/1000,0)</f>
        <v>0</v>
      </c>
      <c r="F35" s="72">
        <f>IF('【調達AX】入力(水力)'!$E$13=F$2,F21*'【調達AX】入力(水力)'!$E$15/1000,0)</f>
        <v>0</v>
      </c>
      <c r="G35" s="72">
        <f>IF('【調達AX】入力(水力)'!$E$13=G$2,G21*'【調達AX】入力(水力)'!$E$15/1000,0)</f>
        <v>0</v>
      </c>
      <c r="H35" s="72">
        <f>IF('【調達AX】入力(水力)'!$E$13=H$2,H21*'【調達AX】入力(水力)'!$E$15/1000,0)</f>
        <v>0</v>
      </c>
      <c r="I35" s="72">
        <f>IF('【調達AX】入力(水力)'!$E$13=I$2,I21*'【調達AX】入力(水力)'!$E$15/1000,0)</f>
        <v>0</v>
      </c>
      <c r="J35" s="73">
        <f>IF('【調達AX】入力(水力)'!$E$13=J$2,J21*'【調達AX】入力(水力)'!$E$15/1000,0)</f>
        <v>0</v>
      </c>
      <c r="K35" s="74">
        <f t="shared" ref="K35:K45" si="0">SUM(B35:J35)</f>
        <v>0</v>
      </c>
      <c r="L35" s="75">
        <f t="shared" ref="L35:L45" si="1">MIN($K$34:$K$45)</f>
        <v>0</v>
      </c>
      <c r="N35" s="64">
        <f>K35*1000</f>
        <v>0</v>
      </c>
      <c r="Q35" s="10" t="s">
        <v>12</v>
      </c>
      <c r="R35" s="54">
        <f>IF('【調達AX】入力(水力)'!$E$13=B$2,B21*'【調達AX】入力(水力)'!$F$23/1000,0)</f>
        <v>0</v>
      </c>
      <c r="S35" s="54">
        <f>IF('【調達AX】入力(水力)'!$E$13=C$2,C21*'【調達AX】入力(水力)'!$F$23/1000,0)</f>
        <v>0</v>
      </c>
      <c r="T35" s="54">
        <f>IF('【調達AX】入力(水力)'!$E$13=D$2,D21*'【調達AX】入力(水力)'!$F$23/1000,0)</f>
        <v>0</v>
      </c>
      <c r="U35" s="54">
        <f>IF('【調達AX】入力(水力)'!$E$13=E$2,E21*'【調達AX】入力(水力)'!$F$23/1000,0)</f>
        <v>0</v>
      </c>
      <c r="V35" s="54">
        <f>IF('【調達AX】入力(水力)'!$E$13=F$2,F21*'【調達AX】入力(水力)'!$F$23/1000,0)</f>
        <v>0</v>
      </c>
      <c r="W35" s="54">
        <f>IF('【調達AX】入力(水力)'!$E$13=G$2,G21*'【調達AX】入力(水力)'!$F$23/1000,0)</f>
        <v>0</v>
      </c>
      <c r="X35" s="54">
        <f>IF('【調達AX】入力(水力)'!$E$13=H$2,H21*'【調達AX】入力(水力)'!$F$23/1000,0)</f>
        <v>0</v>
      </c>
      <c r="Y35" s="54">
        <f>IF('【調達AX】入力(水力)'!$E$13=I$2,I21*'【調達AX】入力(水力)'!$F$23/1000,0)</f>
        <v>0</v>
      </c>
      <c r="Z35" s="55">
        <f>IF('【調達AX】入力(水力)'!$E$13=J$2,J21*'【調達AX】入力(水力)'!$F$23/1000,0)</f>
        <v>0</v>
      </c>
      <c r="AA35" s="56">
        <f t="shared" ref="AA35:AA44" si="2">SUM(R35:Z35)</f>
        <v>0</v>
      </c>
      <c r="AB35" s="57">
        <f t="shared" ref="AB35:AB45" si="3">MIN($AA$34:$AA$45)</f>
        <v>0</v>
      </c>
      <c r="AD35" s="64">
        <f t="shared" ref="AD35:AD44" si="4">AA35*1000</f>
        <v>0</v>
      </c>
    </row>
    <row r="36" spans="1:30" x14ac:dyDescent="0.3">
      <c r="A36" s="10" t="s">
        <v>13</v>
      </c>
      <c r="B36" s="72">
        <f>IF('【調達AX】入力(水力)'!$E$13=B$2,B22*'【調達AX】入力(水力)'!$E$15/1000,0)</f>
        <v>0</v>
      </c>
      <c r="C36" s="72">
        <f>IF('【調達AX】入力(水力)'!$E$13=C$2,C22*'【調達AX】入力(水力)'!$E$15/1000,0)</f>
        <v>0</v>
      </c>
      <c r="D36" s="72">
        <f>IF('【調達AX】入力(水力)'!$E$13=D$2,D22*'【調達AX】入力(水力)'!$E$15/1000,0)</f>
        <v>0</v>
      </c>
      <c r="E36" s="72">
        <f>IF('【調達AX】入力(水力)'!$E$13=E$2,E22*'【調達AX】入力(水力)'!$E$15/1000,0)</f>
        <v>0</v>
      </c>
      <c r="F36" s="72">
        <f>IF('【調達AX】入力(水力)'!$E$13=F$2,F22*'【調達AX】入力(水力)'!$E$15/1000,0)</f>
        <v>0</v>
      </c>
      <c r="G36" s="72">
        <f>IF('【調達AX】入力(水力)'!$E$13=G$2,G22*'【調達AX】入力(水力)'!$E$15/1000,0)</f>
        <v>0</v>
      </c>
      <c r="H36" s="72">
        <f>IF('【調達AX】入力(水力)'!$E$13=H$2,H22*'【調達AX】入力(水力)'!$E$15/1000,0)</f>
        <v>0</v>
      </c>
      <c r="I36" s="72">
        <f>IF('【調達AX】入力(水力)'!$E$13=I$2,I22*'【調達AX】入力(水力)'!$E$15/1000,0)</f>
        <v>0</v>
      </c>
      <c r="J36" s="73">
        <f>IF('【調達AX】入力(水力)'!$E$13=J$2,J22*'【調達AX】入力(水力)'!$E$15/1000,0)</f>
        <v>0</v>
      </c>
      <c r="K36" s="74">
        <f t="shared" si="0"/>
        <v>0</v>
      </c>
      <c r="L36" s="75">
        <f t="shared" si="1"/>
        <v>0</v>
      </c>
      <c r="N36" s="64">
        <f t="shared" ref="N36:N45" si="5">K36*1000</f>
        <v>0</v>
      </c>
      <c r="Q36" s="10" t="s">
        <v>13</v>
      </c>
      <c r="R36" s="54">
        <f>IF('【調達AX】入力(水力)'!$E$13=B$2,B22*'【調達AX】入力(水力)'!$G$23/1000,0)</f>
        <v>0</v>
      </c>
      <c r="S36" s="54">
        <f>IF('【調達AX】入力(水力)'!$E$13=C$2,C22*'【調達AX】入力(水力)'!$G$23/1000,0)</f>
        <v>0</v>
      </c>
      <c r="T36" s="54">
        <f>IF('【調達AX】入力(水力)'!$E$13=D$2,D22*'【調達AX】入力(水力)'!$G$23/1000,0)</f>
        <v>0</v>
      </c>
      <c r="U36" s="54">
        <f>IF('【調達AX】入力(水力)'!$E$13=E$2,E22*'【調達AX】入力(水力)'!$G$23/1000,0)</f>
        <v>0</v>
      </c>
      <c r="V36" s="54">
        <f>IF('【調達AX】入力(水力)'!$E$13=F$2,F22*'【調達AX】入力(水力)'!$G$23/1000,0)</f>
        <v>0</v>
      </c>
      <c r="W36" s="54">
        <f>IF('【調達AX】入力(水力)'!$E$13=G$2,G22*'【調達AX】入力(水力)'!$G$23/1000,0)</f>
        <v>0</v>
      </c>
      <c r="X36" s="54">
        <f>IF('【調達AX】入力(水力)'!$E$13=H$2,H22*'【調達AX】入力(水力)'!$G$23/1000,0)</f>
        <v>0</v>
      </c>
      <c r="Y36" s="54">
        <f>IF('【調達AX】入力(水力)'!$E$13=I$2,I22*'【調達AX】入力(水力)'!$G$23/1000,0)</f>
        <v>0</v>
      </c>
      <c r="Z36" s="55">
        <f>IF('【調達AX】入力(水力)'!$E$13=J$2,J22*'【調達AX】入力(水力)'!$G$23/1000,0)</f>
        <v>0</v>
      </c>
      <c r="AA36" s="56">
        <f>SUM(R36:Z36)</f>
        <v>0</v>
      </c>
      <c r="AB36" s="57">
        <f t="shared" si="3"/>
        <v>0</v>
      </c>
      <c r="AD36" s="64">
        <f t="shared" si="4"/>
        <v>0</v>
      </c>
    </row>
    <row r="37" spans="1:30" x14ac:dyDescent="0.3">
      <c r="A37" s="10" t="s">
        <v>14</v>
      </c>
      <c r="B37" s="72">
        <f>IF('【調達AX】入力(水力)'!$E$13=B$2,B23*'【調達AX】入力(水力)'!$E$15/1000,0)</f>
        <v>0</v>
      </c>
      <c r="C37" s="72">
        <f>IF('【調達AX】入力(水力)'!$E$13=C$2,C23*'【調達AX】入力(水力)'!$E$15/1000,0)</f>
        <v>0</v>
      </c>
      <c r="D37" s="72">
        <f>IF('【調達AX】入力(水力)'!$E$13=D$2,D23*'【調達AX】入力(水力)'!$E$15/1000,0)</f>
        <v>0</v>
      </c>
      <c r="E37" s="72">
        <f>IF('【調達AX】入力(水力)'!$E$13=E$2,E23*'【調達AX】入力(水力)'!$E$15/1000,0)</f>
        <v>0</v>
      </c>
      <c r="F37" s="72">
        <f>IF('【調達AX】入力(水力)'!$E$13=F$2,F23*'【調達AX】入力(水力)'!$E$15/1000,0)</f>
        <v>0</v>
      </c>
      <c r="G37" s="72">
        <f>IF('【調達AX】入力(水力)'!$E$13=G$2,G23*'【調達AX】入力(水力)'!$E$15/1000,0)</f>
        <v>0</v>
      </c>
      <c r="H37" s="72">
        <f>IF('【調達AX】入力(水力)'!$E$13=H$2,H23*'【調達AX】入力(水力)'!$E$15/1000,0)</f>
        <v>0</v>
      </c>
      <c r="I37" s="72">
        <f>IF('【調達AX】入力(水力)'!$E$13=I$2,I23*'【調達AX】入力(水力)'!$E$15/1000,0)</f>
        <v>0</v>
      </c>
      <c r="J37" s="73">
        <f>IF('【調達AX】入力(水力)'!$E$13=J$2,J23*'【調達AX】入力(水力)'!$E$15/1000,0)</f>
        <v>0</v>
      </c>
      <c r="K37" s="74">
        <f t="shared" si="0"/>
        <v>0</v>
      </c>
      <c r="L37" s="75">
        <f t="shared" si="1"/>
        <v>0</v>
      </c>
      <c r="N37" s="64">
        <f t="shared" si="5"/>
        <v>0</v>
      </c>
      <c r="Q37" s="10" t="s">
        <v>14</v>
      </c>
      <c r="R37" s="54">
        <f>IF('【調達AX】入力(水力)'!$E$13=B$2,B23*'【調達AX】入力(水力)'!$H$23/1000,0)</f>
        <v>0</v>
      </c>
      <c r="S37" s="54">
        <f>IF('【調達AX】入力(水力)'!$E$13=C$2,C23*'【調達AX】入力(水力)'!$H$23/1000,0)</f>
        <v>0</v>
      </c>
      <c r="T37" s="54">
        <f>IF('【調達AX】入力(水力)'!$E$13=D$2,D23*'【調達AX】入力(水力)'!$H$23/1000,0)</f>
        <v>0</v>
      </c>
      <c r="U37" s="54">
        <f>IF('【調達AX】入力(水力)'!$E$13=E$2,E23*'【調達AX】入力(水力)'!$H$23/1000,0)</f>
        <v>0</v>
      </c>
      <c r="V37" s="54">
        <f>IF('【調達AX】入力(水力)'!$E$13=F$2,F23*'【調達AX】入力(水力)'!$H$23/1000,0)</f>
        <v>0</v>
      </c>
      <c r="W37" s="54">
        <f>IF('【調達AX】入力(水力)'!$E$13=G$2,G23*'【調達AX】入力(水力)'!$H$23/1000,0)</f>
        <v>0</v>
      </c>
      <c r="X37" s="54">
        <f>IF('【調達AX】入力(水力)'!$E$13=H$2,H23*'【調達AX】入力(水力)'!$H$23/1000,0)</f>
        <v>0</v>
      </c>
      <c r="Y37" s="54">
        <f>IF('【調達AX】入力(水力)'!$E$13=I$2,I23*'【調達AX】入力(水力)'!$H$23/1000,0)</f>
        <v>0</v>
      </c>
      <c r="Z37" s="55">
        <f>IF('【調達AX】入力(水力)'!$E$13=J$2,J23*'【調達AX】入力(水力)'!$H$23/1000,0)</f>
        <v>0</v>
      </c>
      <c r="AA37" s="56">
        <f t="shared" si="2"/>
        <v>0</v>
      </c>
      <c r="AB37" s="57">
        <f t="shared" si="3"/>
        <v>0</v>
      </c>
      <c r="AD37" s="64">
        <f t="shared" si="4"/>
        <v>0</v>
      </c>
    </row>
    <row r="38" spans="1:30" x14ac:dyDescent="0.3">
      <c r="A38" s="10" t="s">
        <v>15</v>
      </c>
      <c r="B38" s="72">
        <f>IF('【調達AX】入力(水力)'!$E$13=B$2,B24*'【調達AX】入力(水力)'!$E$15/1000,0)</f>
        <v>0</v>
      </c>
      <c r="C38" s="72">
        <f>IF('【調達AX】入力(水力)'!$E$13=C$2,C24*'【調達AX】入力(水力)'!$E$15/1000,0)</f>
        <v>0</v>
      </c>
      <c r="D38" s="72">
        <f>IF('【調達AX】入力(水力)'!$E$13=D$2,D24*'【調達AX】入力(水力)'!$E$15/1000,0)</f>
        <v>0</v>
      </c>
      <c r="E38" s="72">
        <f>IF('【調達AX】入力(水力)'!$E$13=E$2,E24*'【調達AX】入力(水力)'!$E$15/1000,0)</f>
        <v>0</v>
      </c>
      <c r="F38" s="72">
        <f>IF('【調達AX】入力(水力)'!$E$13=F$2,F24*'【調達AX】入力(水力)'!$E$15/1000,0)</f>
        <v>0</v>
      </c>
      <c r="G38" s="72">
        <f>IF('【調達AX】入力(水力)'!$E$13=G$2,G24*'【調達AX】入力(水力)'!$E$15/1000,0)</f>
        <v>0</v>
      </c>
      <c r="H38" s="72">
        <f>IF('【調達AX】入力(水力)'!$E$13=H$2,H24*'【調達AX】入力(水力)'!$E$15/1000,0)</f>
        <v>0</v>
      </c>
      <c r="I38" s="72">
        <f>IF('【調達AX】入力(水力)'!$E$13=I$2,I24*'【調達AX】入力(水力)'!$E$15/1000,0)</f>
        <v>0</v>
      </c>
      <c r="J38" s="73">
        <f>IF('【調達AX】入力(水力)'!$E$13=J$2,J24*'【調達AX】入力(水力)'!$E$15/1000,0)</f>
        <v>0</v>
      </c>
      <c r="K38" s="74">
        <f t="shared" si="0"/>
        <v>0</v>
      </c>
      <c r="L38" s="75">
        <f t="shared" si="1"/>
        <v>0</v>
      </c>
      <c r="N38" s="64">
        <f t="shared" si="5"/>
        <v>0</v>
      </c>
      <c r="Q38" s="10" t="s">
        <v>15</v>
      </c>
      <c r="R38" s="54">
        <f>IF('【調達AX】入力(水力)'!$E$13=B$2,B24*'【調達AX】入力(水力)'!$I$23/1000,0)</f>
        <v>0</v>
      </c>
      <c r="S38" s="54">
        <f>IF('【調達AX】入力(水力)'!$E$13=C$2,C24*'【調達AX】入力(水力)'!$I$23/1000,0)</f>
        <v>0</v>
      </c>
      <c r="T38" s="54">
        <f>IF('【調達AX】入力(水力)'!$E$13=D$2,D24*'【調達AX】入力(水力)'!$I$23/1000,0)</f>
        <v>0</v>
      </c>
      <c r="U38" s="54">
        <f>IF('【調達AX】入力(水力)'!$E$13=E$2,E24*'【調達AX】入力(水力)'!$I$23/1000,0)</f>
        <v>0</v>
      </c>
      <c r="V38" s="54">
        <f>IF('【調達AX】入力(水力)'!$E$13=F$2,F24*'【調達AX】入力(水力)'!$I$23/1000,0)</f>
        <v>0</v>
      </c>
      <c r="W38" s="54">
        <f>IF('【調達AX】入力(水力)'!$E$13=G$2,G24*'【調達AX】入力(水力)'!$I$23/1000,0)</f>
        <v>0</v>
      </c>
      <c r="X38" s="54">
        <f>IF('【調達AX】入力(水力)'!$E$13=H$2,H24*'【調達AX】入力(水力)'!$I$23/1000,0)</f>
        <v>0</v>
      </c>
      <c r="Y38" s="54">
        <f>IF('【調達AX】入力(水力)'!$E$13=I$2,I24*'【調達AX】入力(水力)'!$I$23/1000,0)</f>
        <v>0</v>
      </c>
      <c r="Z38" s="55">
        <f>IF('【調達AX】入力(水力)'!$E$13=J$2,J24*'【調達AX】入力(水力)'!$I$23/1000,0)</f>
        <v>0</v>
      </c>
      <c r="AA38" s="56">
        <f t="shared" si="2"/>
        <v>0</v>
      </c>
      <c r="AB38" s="57">
        <f t="shared" si="3"/>
        <v>0</v>
      </c>
      <c r="AD38" s="64">
        <f t="shared" si="4"/>
        <v>0</v>
      </c>
    </row>
    <row r="39" spans="1:30" x14ac:dyDescent="0.3">
      <c r="A39" s="10" t="s">
        <v>16</v>
      </c>
      <c r="B39" s="72">
        <f>IF('【調達AX】入力(水力)'!$E$13=B$2,B25*'【調達AX】入力(水力)'!$E$15/1000,0)</f>
        <v>0</v>
      </c>
      <c r="C39" s="72">
        <f>IF('【調達AX】入力(水力)'!$E$13=C$2,C25*'【調達AX】入力(水力)'!$E$15/1000,0)</f>
        <v>0</v>
      </c>
      <c r="D39" s="72">
        <f>IF('【調達AX】入力(水力)'!$E$13=D$2,D25*'【調達AX】入力(水力)'!$E$15/1000,0)</f>
        <v>0</v>
      </c>
      <c r="E39" s="72">
        <f>IF('【調達AX】入力(水力)'!$E$13=E$2,E25*'【調達AX】入力(水力)'!$E$15/1000,0)</f>
        <v>0</v>
      </c>
      <c r="F39" s="72">
        <f>IF('【調達AX】入力(水力)'!$E$13=F$2,F25*'【調達AX】入力(水力)'!$E$15/1000,0)</f>
        <v>0</v>
      </c>
      <c r="G39" s="72">
        <f>IF('【調達AX】入力(水力)'!$E$13=G$2,G25*'【調達AX】入力(水力)'!$E$15/1000,0)</f>
        <v>0</v>
      </c>
      <c r="H39" s="72">
        <f>IF('【調達AX】入力(水力)'!$E$13=H$2,H25*'【調達AX】入力(水力)'!$E$15/1000,0)</f>
        <v>0</v>
      </c>
      <c r="I39" s="72">
        <f>IF('【調達AX】入力(水力)'!$E$13=I$2,I25*'【調達AX】入力(水力)'!$E$15/1000,0)</f>
        <v>0</v>
      </c>
      <c r="J39" s="73">
        <f>IF('【調達AX】入力(水力)'!$E$13=J$2,J25*'【調達AX】入力(水力)'!$E$15/1000,0)</f>
        <v>0</v>
      </c>
      <c r="K39" s="74">
        <f t="shared" si="0"/>
        <v>0</v>
      </c>
      <c r="L39" s="75">
        <f t="shared" si="1"/>
        <v>0</v>
      </c>
      <c r="N39" s="64">
        <f t="shared" si="5"/>
        <v>0</v>
      </c>
      <c r="Q39" s="10" t="s">
        <v>16</v>
      </c>
      <c r="R39" s="54">
        <f>IF('【調達AX】入力(水力)'!$E$13=B$2,B25*'【調達AX】入力(水力)'!$J$23/1000,0)</f>
        <v>0</v>
      </c>
      <c r="S39" s="54">
        <f>IF('【調達AX】入力(水力)'!$E$13=C$2,C25*'【調達AX】入力(水力)'!$J$23/1000,0)</f>
        <v>0</v>
      </c>
      <c r="T39" s="54">
        <f>IF('【調達AX】入力(水力)'!$E$13=D$2,D25*'【調達AX】入力(水力)'!$J$23/1000,0)</f>
        <v>0</v>
      </c>
      <c r="U39" s="54">
        <f>IF('【調達AX】入力(水力)'!$E$13=E$2,E25*'【調達AX】入力(水力)'!$J$23/1000,0)</f>
        <v>0</v>
      </c>
      <c r="V39" s="54">
        <f>IF('【調達AX】入力(水力)'!$E$13=F$2,F25*'【調達AX】入力(水力)'!$J$23/1000,0)</f>
        <v>0</v>
      </c>
      <c r="W39" s="54">
        <f>IF('【調達AX】入力(水力)'!$E$13=G$2,G25*'【調達AX】入力(水力)'!$J$23/1000,0)</f>
        <v>0</v>
      </c>
      <c r="X39" s="54">
        <f>IF('【調達AX】入力(水力)'!$E$13=H$2,H25*'【調達AX】入力(水力)'!$J$23/1000,0)</f>
        <v>0</v>
      </c>
      <c r="Y39" s="54">
        <f>IF('【調達AX】入力(水力)'!$E$13=I$2,I25*'【調達AX】入力(水力)'!$J$23/1000,0)</f>
        <v>0</v>
      </c>
      <c r="Z39" s="55">
        <f>IF('【調達AX】入力(水力)'!$E$13=J$2,J25*'【調達AX】入力(水力)'!$J$23/1000,0)</f>
        <v>0</v>
      </c>
      <c r="AA39" s="56">
        <f t="shared" si="2"/>
        <v>0</v>
      </c>
      <c r="AB39" s="57">
        <f>MIN($AA$34:$AA$45)</f>
        <v>0</v>
      </c>
      <c r="AD39" s="64">
        <f t="shared" si="4"/>
        <v>0</v>
      </c>
    </row>
    <row r="40" spans="1:30" x14ac:dyDescent="0.3">
      <c r="A40" s="10" t="s">
        <v>17</v>
      </c>
      <c r="B40" s="72">
        <f>IF('【調達AX】入力(水力)'!$E$13=B$2,B26*'【調達AX】入力(水力)'!$E$15/1000,0)</f>
        <v>0</v>
      </c>
      <c r="C40" s="72">
        <f>IF('【調達AX】入力(水力)'!$E$13=C$2,C26*'【調達AX】入力(水力)'!$E$15/1000,0)</f>
        <v>0</v>
      </c>
      <c r="D40" s="72">
        <f>IF('【調達AX】入力(水力)'!$E$13=D$2,D26*'【調達AX】入力(水力)'!$E$15/1000,0)</f>
        <v>0</v>
      </c>
      <c r="E40" s="72">
        <f>IF('【調達AX】入力(水力)'!$E$13=E$2,E26*'【調達AX】入力(水力)'!$E$15/1000,0)</f>
        <v>0</v>
      </c>
      <c r="F40" s="72">
        <f>IF('【調達AX】入力(水力)'!$E$13=F$2,F26*'【調達AX】入力(水力)'!$E$15/1000,0)</f>
        <v>0</v>
      </c>
      <c r="G40" s="72">
        <f>IF('【調達AX】入力(水力)'!$E$13=G$2,G26*'【調達AX】入力(水力)'!$E$15/1000,0)</f>
        <v>0</v>
      </c>
      <c r="H40" s="72">
        <f>IF('【調達AX】入力(水力)'!$E$13=H$2,H26*'【調達AX】入力(水力)'!$E$15/1000,0)</f>
        <v>0</v>
      </c>
      <c r="I40" s="72">
        <f>IF('【調達AX】入力(水力)'!$E$13=I$2,I26*'【調達AX】入力(水力)'!$E$15/1000,0)</f>
        <v>0</v>
      </c>
      <c r="J40" s="73">
        <f>IF('【調達AX】入力(水力)'!$E$13=J$2,J26*'【調達AX】入力(水力)'!$E$15/1000,0)</f>
        <v>0</v>
      </c>
      <c r="K40" s="74">
        <f t="shared" si="0"/>
        <v>0</v>
      </c>
      <c r="L40" s="75">
        <f t="shared" si="1"/>
        <v>0</v>
      </c>
      <c r="N40" s="64">
        <f t="shared" si="5"/>
        <v>0</v>
      </c>
      <c r="Q40" s="10" t="s">
        <v>17</v>
      </c>
      <c r="R40" s="54">
        <f>IF('【調達AX】入力(水力)'!$E$13=B$2,B26*'【調達AX】入力(水力)'!$K$23/1000,0)</f>
        <v>0</v>
      </c>
      <c r="S40" s="54">
        <f>IF('【調達AX】入力(水力)'!$E$13=C$2,C26*'【調達AX】入力(水力)'!$K$23/1000,0)</f>
        <v>0</v>
      </c>
      <c r="T40" s="54">
        <f>IF('【調達AX】入力(水力)'!$E$13=D$2,D26*'【調達AX】入力(水力)'!$K$23/1000,0)</f>
        <v>0</v>
      </c>
      <c r="U40" s="54">
        <f>IF('【調達AX】入力(水力)'!$E$13=E$2,E26*'【調達AX】入力(水力)'!$K$23/1000,0)</f>
        <v>0</v>
      </c>
      <c r="V40" s="54">
        <f>IF('【調達AX】入力(水力)'!$E$13=F$2,F26*'【調達AX】入力(水力)'!$K$23/1000,0)</f>
        <v>0</v>
      </c>
      <c r="W40" s="54">
        <f>IF('【調達AX】入力(水力)'!$E$13=G$2,G26*'【調達AX】入力(水力)'!$K$23/1000,0)</f>
        <v>0</v>
      </c>
      <c r="X40" s="54">
        <f>IF('【調達AX】入力(水力)'!$E$13=H$2,H26*'【調達AX】入力(水力)'!$K$23/1000,0)</f>
        <v>0</v>
      </c>
      <c r="Y40" s="54">
        <f>IF('【調達AX】入力(水力)'!$E$13=I$2,I26*'【調達AX】入力(水力)'!$K$23/1000,0)</f>
        <v>0</v>
      </c>
      <c r="Z40" s="55">
        <f>IF('【調達AX】入力(水力)'!$E$13=J$2,J26*'【調達AX】入力(水力)'!$K$23/1000,0)</f>
        <v>0</v>
      </c>
      <c r="AA40" s="56">
        <f t="shared" si="2"/>
        <v>0</v>
      </c>
      <c r="AB40" s="57">
        <f t="shared" si="3"/>
        <v>0</v>
      </c>
      <c r="AD40" s="64">
        <f t="shared" si="4"/>
        <v>0</v>
      </c>
    </row>
    <row r="41" spans="1:30" x14ac:dyDescent="0.3">
      <c r="A41" s="10" t="s">
        <v>18</v>
      </c>
      <c r="B41" s="72">
        <f>IF('【調達AX】入力(水力)'!$E$13=B$2,B27*'【調達AX】入力(水力)'!$E$15/1000,0)</f>
        <v>0</v>
      </c>
      <c r="C41" s="72">
        <f>IF('【調達AX】入力(水力)'!$E$13=C$2,C27*'【調達AX】入力(水力)'!$E$15/1000,0)</f>
        <v>0</v>
      </c>
      <c r="D41" s="72">
        <f>IF('【調達AX】入力(水力)'!$E$13=D$2,D27*'【調達AX】入力(水力)'!$E$15/1000,0)</f>
        <v>0</v>
      </c>
      <c r="E41" s="72">
        <f>IF('【調達AX】入力(水力)'!$E$13=E$2,E27*'【調達AX】入力(水力)'!$E$15/1000,0)</f>
        <v>0</v>
      </c>
      <c r="F41" s="72">
        <f>IF('【調達AX】入力(水力)'!$E$13=F$2,F27*'【調達AX】入力(水力)'!$E$15/1000,0)</f>
        <v>0</v>
      </c>
      <c r="G41" s="72">
        <f>IF('【調達AX】入力(水力)'!$E$13=G$2,G27*'【調達AX】入力(水力)'!$E$15/1000,0)</f>
        <v>0</v>
      </c>
      <c r="H41" s="72">
        <f>IF('【調達AX】入力(水力)'!$E$13=H$2,H27*'【調達AX】入力(水力)'!$E$15/1000,0)</f>
        <v>0</v>
      </c>
      <c r="I41" s="72">
        <f>IF('【調達AX】入力(水力)'!$E$13=I$2,I27*'【調達AX】入力(水力)'!$E$15/1000,0)</f>
        <v>0</v>
      </c>
      <c r="J41" s="73">
        <f>IF('【調達AX】入力(水力)'!$E$13=J$2,J27*'【調達AX】入力(水力)'!$E$15/1000,0)</f>
        <v>0</v>
      </c>
      <c r="K41" s="74">
        <f t="shared" si="0"/>
        <v>0</v>
      </c>
      <c r="L41" s="75">
        <f t="shared" si="1"/>
        <v>0</v>
      </c>
      <c r="N41" s="64">
        <f t="shared" si="5"/>
        <v>0</v>
      </c>
      <c r="Q41" s="10" t="s">
        <v>18</v>
      </c>
      <c r="R41" s="54">
        <f>IF('【調達AX】入力(水力)'!$E$13=B$2,B27*'【調達AX】入力(水力)'!$L$23/1000,0)</f>
        <v>0</v>
      </c>
      <c r="S41" s="54">
        <f>IF('【調達AX】入力(水力)'!$E$13=C$2,C27*'【調達AX】入力(水力)'!$L$23/1000,0)</f>
        <v>0</v>
      </c>
      <c r="T41" s="54">
        <f>IF('【調達AX】入力(水力)'!$E$13=D$2,D27*'【調達AX】入力(水力)'!$L$23/1000,0)</f>
        <v>0</v>
      </c>
      <c r="U41" s="54">
        <f>IF('【調達AX】入力(水力)'!$E$13=E$2,E27*'【調達AX】入力(水力)'!$L$23/1000,0)</f>
        <v>0</v>
      </c>
      <c r="V41" s="54">
        <f>IF('【調達AX】入力(水力)'!$E$13=F$2,F27*'【調達AX】入力(水力)'!$L$23/1000,0)</f>
        <v>0</v>
      </c>
      <c r="W41" s="54">
        <f>IF('【調達AX】入力(水力)'!$E$13=G$2,G27*'【調達AX】入力(水力)'!$L$23/1000,0)</f>
        <v>0</v>
      </c>
      <c r="X41" s="54">
        <f>IF('【調達AX】入力(水力)'!$E$13=H$2,H27*'【調達AX】入力(水力)'!$L$23/1000,0)</f>
        <v>0</v>
      </c>
      <c r="Y41" s="54">
        <f>IF('【調達AX】入力(水力)'!$E$13=I$2,I27*'【調達AX】入力(水力)'!$L$23/1000,0)</f>
        <v>0</v>
      </c>
      <c r="Z41" s="55">
        <f>IF('【調達AX】入力(水力)'!$E$13=J$2,J27*'【調達AX】入力(水力)'!$L$23/1000,0)</f>
        <v>0</v>
      </c>
      <c r="AA41" s="56">
        <f t="shared" si="2"/>
        <v>0</v>
      </c>
      <c r="AB41" s="57">
        <f t="shared" si="3"/>
        <v>0</v>
      </c>
      <c r="AD41" s="64">
        <f t="shared" si="4"/>
        <v>0</v>
      </c>
    </row>
    <row r="42" spans="1:30" x14ac:dyDescent="0.3">
      <c r="A42" s="10" t="s">
        <v>19</v>
      </c>
      <c r="B42" s="72">
        <f>IF('【調達AX】入力(水力)'!$E$13=B$2,B28*'【調達AX】入力(水力)'!$E$15/1000,0)</f>
        <v>0</v>
      </c>
      <c r="C42" s="72">
        <f>IF('【調達AX】入力(水力)'!$E$13=C$2,C28*'【調達AX】入力(水力)'!$E$15/1000,0)</f>
        <v>0</v>
      </c>
      <c r="D42" s="72">
        <f>IF('【調達AX】入力(水力)'!$E$13=D$2,D28*'【調達AX】入力(水力)'!$E$15/1000,0)</f>
        <v>0</v>
      </c>
      <c r="E42" s="72">
        <f>IF('【調達AX】入力(水力)'!$E$13=E$2,E28*'【調達AX】入力(水力)'!$E$15/1000,0)</f>
        <v>0</v>
      </c>
      <c r="F42" s="72">
        <f>IF('【調達AX】入力(水力)'!$E$13=F$2,F28*'【調達AX】入力(水力)'!$E$15/1000,0)</f>
        <v>0</v>
      </c>
      <c r="G42" s="72">
        <f>IF('【調達AX】入力(水力)'!$E$13=G$2,G28*'【調達AX】入力(水力)'!$E$15/1000,0)</f>
        <v>0</v>
      </c>
      <c r="H42" s="72">
        <f>IF('【調達AX】入力(水力)'!$E$13=H$2,H28*'【調達AX】入力(水力)'!$E$15/1000,0)</f>
        <v>0</v>
      </c>
      <c r="I42" s="72">
        <f>IF('【調達AX】入力(水力)'!$E$13=I$2,I28*'【調達AX】入力(水力)'!$E$15/1000,0)</f>
        <v>0</v>
      </c>
      <c r="J42" s="73">
        <f>IF('【調達AX】入力(水力)'!$E$13=J$2,J28*'【調達AX】入力(水力)'!$E$15/1000,0)</f>
        <v>0</v>
      </c>
      <c r="K42" s="74">
        <f t="shared" si="0"/>
        <v>0</v>
      </c>
      <c r="L42" s="75">
        <f t="shared" si="1"/>
        <v>0</v>
      </c>
      <c r="N42" s="64">
        <f t="shared" si="5"/>
        <v>0</v>
      </c>
      <c r="Q42" s="10" t="s">
        <v>19</v>
      </c>
      <c r="R42" s="54">
        <f>IF('【調達AX】入力(水力)'!$E$13=B$2,B28*'【調達AX】入力(水力)'!$M$23/1000,0)</f>
        <v>0</v>
      </c>
      <c r="S42" s="54">
        <f>IF('【調達AX】入力(水力)'!$E$13=C$2,C28*'【調達AX】入力(水力)'!$M$23/1000,0)</f>
        <v>0</v>
      </c>
      <c r="T42" s="54">
        <f>IF('【調達AX】入力(水力)'!$E$13=D$2,D28*'【調達AX】入力(水力)'!$M$23/1000,0)</f>
        <v>0</v>
      </c>
      <c r="U42" s="54">
        <f>IF('【調達AX】入力(水力)'!$E$13=E$2,E28*'【調達AX】入力(水力)'!$M$23/1000,0)</f>
        <v>0</v>
      </c>
      <c r="V42" s="54">
        <f>IF('【調達AX】入力(水力)'!$E$13=F$2,F28*'【調達AX】入力(水力)'!$M$23/1000,0)</f>
        <v>0</v>
      </c>
      <c r="W42" s="54">
        <f>IF('【調達AX】入力(水力)'!$E$13=G$2,G28*'【調達AX】入力(水力)'!$M$23/1000,0)</f>
        <v>0</v>
      </c>
      <c r="X42" s="54">
        <f>IF('【調達AX】入力(水力)'!$E$13=H$2,H28*'【調達AX】入力(水力)'!$M$23/1000,0)</f>
        <v>0</v>
      </c>
      <c r="Y42" s="54">
        <f>IF('【調達AX】入力(水力)'!$E$13=I$2,I28*'【調達AX】入力(水力)'!$M$23/1000,0)</f>
        <v>0</v>
      </c>
      <c r="Z42" s="55">
        <f>IF('【調達AX】入力(水力)'!$E$13=J$2,J28*'【調達AX】入力(水力)'!$M$23/1000,0)</f>
        <v>0</v>
      </c>
      <c r="AA42" s="56">
        <f t="shared" si="2"/>
        <v>0</v>
      </c>
      <c r="AB42" s="57">
        <f t="shared" si="3"/>
        <v>0</v>
      </c>
      <c r="AD42" s="64">
        <f>AA42*1000</f>
        <v>0</v>
      </c>
    </row>
    <row r="43" spans="1:30" x14ac:dyDescent="0.3">
      <c r="A43" s="10" t="s">
        <v>20</v>
      </c>
      <c r="B43" s="72">
        <f>IF('【調達AX】入力(水力)'!$E$13=B$2,B29*'【調達AX】入力(水力)'!$E$15/1000,0)</f>
        <v>0</v>
      </c>
      <c r="C43" s="72">
        <f>IF('【調達AX】入力(水力)'!$E$13=C$2,C29*'【調達AX】入力(水力)'!$E$15/1000,0)</f>
        <v>0</v>
      </c>
      <c r="D43" s="72">
        <f>IF('【調達AX】入力(水力)'!$E$13=D$2,D29*'【調達AX】入力(水力)'!$E$15/1000,0)</f>
        <v>0</v>
      </c>
      <c r="E43" s="72">
        <f>IF('【調達AX】入力(水力)'!$E$13=E$2,E29*'【調達AX】入力(水力)'!$E$15/1000,0)</f>
        <v>0</v>
      </c>
      <c r="F43" s="72">
        <f>IF('【調達AX】入力(水力)'!$E$13=F$2,F29*'【調達AX】入力(水力)'!$E$15/1000,0)</f>
        <v>0</v>
      </c>
      <c r="G43" s="72">
        <f>IF('【調達AX】入力(水力)'!$E$13=G$2,G29*'【調達AX】入力(水力)'!$E$15/1000,0)</f>
        <v>0</v>
      </c>
      <c r="H43" s="72">
        <f>IF('【調達AX】入力(水力)'!$E$13=H$2,H29*'【調達AX】入力(水力)'!$E$15/1000,0)</f>
        <v>0</v>
      </c>
      <c r="I43" s="72">
        <f>IF('【調達AX】入力(水力)'!$E$13=I$2,I29*'【調達AX】入力(水力)'!$E$15/1000,0)</f>
        <v>0</v>
      </c>
      <c r="J43" s="73">
        <f>IF('【調達AX】入力(水力)'!$E$13=J$2,J29*'【調達AX】入力(水力)'!$E$15/1000,0)</f>
        <v>0</v>
      </c>
      <c r="K43" s="74">
        <f t="shared" si="0"/>
        <v>0</v>
      </c>
      <c r="L43" s="75">
        <f t="shared" si="1"/>
        <v>0</v>
      </c>
      <c r="N43" s="64">
        <f t="shared" si="5"/>
        <v>0</v>
      </c>
      <c r="Q43" s="10" t="s">
        <v>20</v>
      </c>
      <c r="R43" s="54">
        <f>IF('【調達AX】入力(水力)'!$E$13=B$2,B29*'【調達AX】入力(水力)'!$N$23/1000,0)</f>
        <v>0</v>
      </c>
      <c r="S43" s="54">
        <f>IF('【調達AX】入力(水力)'!$E$13=C$2,C29*'【調達AX】入力(水力)'!$N$23/1000,0)</f>
        <v>0</v>
      </c>
      <c r="T43" s="54">
        <f>IF('【調達AX】入力(水力)'!$E$13=D$2,D29*'【調達AX】入力(水力)'!$N$23/1000,0)</f>
        <v>0</v>
      </c>
      <c r="U43" s="54">
        <f>IF('【調達AX】入力(水力)'!$E$13=E$2,E29*'【調達AX】入力(水力)'!$N$23/1000,0)</f>
        <v>0</v>
      </c>
      <c r="V43" s="54">
        <f>IF('【調達AX】入力(水力)'!$E$13=F$2,F29*'【調達AX】入力(水力)'!$N$23/1000,0)</f>
        <v>0</v>
      </c>
      <c r="W43" s="54">
        <f>IF('【調達AX】入力(水力)'!$E$13=G$2,G29*'【調達AX】入力(水力)'!$N$23/1000,0)</f>
        <v>0</v>
      </c>
      <c r="X43" s="54">
        <f>IF('【調達AX】入力(水力)'!$E$13=H$2,H29*'【調達AX】入力(水力)'!$N$23/1000,0)</f>
        <v>0</v>
      </c>
      <c r="Y43" s="54">
        <f>IF('【調達AX】入力(水力)'!$E$13=I$2,I29*'【調達AX】入力(水力)'!$N$23/1000,0)</f>
        <v>0</v>
      </c>
      <c r="Z43" s="55">
        <f>IF('【調達AX】入力(水力)'!$E$13=J$2,J29*'【調達AX】入力(水力)'!$N$23/1000,0)</f>
        <v>0</v>
      </c>
      <c r="AA43" s="56">
        <f t="shared" si="2"/>
        <v>0</v>
      </c>
      <c r="AB43" s="57">
        <f t="shared" si="3"/>
        <v>0</v>
      </c>
      <c r="AD43" s="64">
        <f>AA43*1000</f>
        <v>0</v>
      </c>
    </row>
    <row r="44" spans="1:30" x14ac:dyDescent="0.3">
      <c r="A44" s="10" t="s">
        <v>21</v>
      </c>
      <c r="B44" s="72">
        <f>IF('【調達AX】入力(水力)'!$E$13=B$2,B30*'【調達AX】入力(水力)'!$E$15/1000,0)</f>
        <v>0</v>
      </c>
      <c r="C44" s="72">
        <f>IF('【調達AX】入力(水力)'!$E$13=C$2,C30*'【調達AX】入力(水力)'!$E$15/1000,0)</f>
        <v>0</v>
      </c>
      <c r="D44" s="72">
        <f>IF('【調達AX】入力(水力)'!$E$13=D$2,D30*'【調達AX】入力(水力)'!$E$15/1000,0)</f>
        <v>0</v>
      </c>
      <c r="E44" s="72">
        <f>IF('【調達AX】入力(水力)'!$E$13=E$2,E30*'【調達AX】入力(水力)'!$E$15/1000,0)</f>
        <v>0</v>
      </c>
      <c r="F44" s="72">
        <f>IF('【調達AX】入力(水力)'!$E$13=F$2,F30*'【調達AX】入力(水力)'!$E$15/1000,0)</f>
        <v>0</v>
      </c>
      <c r="G44" s="72">
        <f>IF('【調達AX】入力(水力)'!$E$13=G$2,G30*'【調達AX】入力(水力)'!$E$15/1000,0)</f>
        <v>0</v>
      </c>
      <c r="H44" s="72">
        <f>IF('【調達AX】入力(水力)'!$E$13=H$2,H30*'【調達AX】入力(水力)'!$E$15/1000,0)</f>
        <v>0</v>
      </c>
      <c r="I44" s="72">
        <f>IF('【調達AX】入力(水力)'!$E$13=I$2,I30*'【調達AX】入力(水力)'!$E$15/1000,0)</f>
        <v>0</v>
      </c>
      <c r="J44" s="73">
        <f>IF('【調達AX】入力(水力)'!$E$13=J$2,J30*'【調達AX】入力(水力)'!$E$15/1000,0)</f>
        <v>0</v>
      </c>
      <c r="K44" s="74">
        <f t="shared" si="0"/>
        <v>0</v>
      </c>
      <c r="L44" s="75">
        <f t="shared" si="1"/>
        <v>0</v>
      </c>
      <c r="N44" s="64">
        <f t="shared" si="5"/>
        <v>0</v>
      </c>
      <c r="Q44" s="10" t="s">
        <v>21</v>
      </c>
      <c r="R44" s="54">
        <f>IF('【調達AX】入力(水力)'!$E$13=B$2,B30*'【調達AX】入力(水力)'!$O$23/1000,0)</f>
        <v>0</v>
      </c>
      <c r="S44" s="54">
        <f>IF('【調達AX】入力(水力)'!$E$13=C$2,C30*'【調達AX】入力(水力)'!$O$23/1000,0)</f>
        <v>0</v>
      </c>
      <c r="T44" s="54">
        <f>IF('【調達AX】入力(水力)'!$E$13=D$2,D30*'【調達AX】入力(水力)'!$O$23/1000,0)</f>
        <v>0</v>
      </c>
      <c r="U44" s="54">
        <f>IF('【調達AX】入力(水力)'!$E$13=E$2,E30*'【調達AX】入力(水力)'!$O$23/1000,0)</f>
        <v>0</v>
      </c>
      <c r="V44" s="54">
        <f>IF('【調達AX】入力(水力)'!$E$13=F$2,F30*'【調達AX】入力(水力)'!$O$23/1000,0)</f>
        <v>0</v>
      </c>
      <c r="W44" s="54">
        <f>IF('【調達AX】入力(水力)'!$E$13=G$2,G30*'【調達AX】入力(水力)'!$O$23/1000,0)</f>
        <v>0</v>
      </c>
      <c r="X44" s="54">
        <f>IF('【調達AX】入力(水力)'!$E$13=H$2,H30*'【調達AX】入力(水力)'!$O$23/1000,0)</f>
        <v>0</v>
      </c>
      <c r="Y44" s="54">
        <f>IF('【調達AX】入力(水力)'!$E$13=I$2,I30*'【調達AX】入力(水力)'!$O$23/1000,0)</f>
        <v>0</v>
      </c>
      <c r="Z44" s="55">
        <f>IF('【調達AX】入力(水力)'!$E$13=J$2,J30*'【調達AX】入力(水力)'!$O$23/1000,0)</f>
        <v>0</v>
      </c>
      <c r="AA44" s="56">
        <f t="shared" si="2"/>
        <v>0</v>
      </c>
      <c r="AB44" s="57">
        <f t="shared" si="3"/>
        <v>0</v>
      </c>
      <c r="AD44" s="64">
        <f t="shared" si="4"/>
        <v>0</v>
      </c>
    </row>
    <row r="45" spans="1:30" x14ac:dyDescent="0.3">
      <c r="A45" s="10" t="s">
        <v>22</v>
      </c>
      <c r="B45" s="72">
        <f>IF('【調達AX】入力(水力)'!$E$13=B$2,B31*'【調達AX】入力(水力)'!$E$15/1000,0)</f>
        <v>0</v>
      </c>
      <c r="C45" s="72">
        <f>IF('【調達AX】入力(水力)'!$E$13=C$2,C31*'【調達AX】入力(水力)'!$E$15/1000,0)</f>
        <v>0</v>
      </c>
      <c r="D45" s="72">
        <f>IF('【調達AX】入力(水力)'!$E$13=D$2,D31*'【調達AX】入力(水力)'!$E$15/1000,0)</f>
        <v>0</v>
      </c>
      <c r="E45" s="72">
        <f>IF('【調達AX】入力(水力)'!$E$13=E$2,E31*'【調達AX】入力(水力)'!$E$15/1000,0)</f>
        <v>0</v>
      </c>
      <c r="F45" s="72">
        <f>IF('【調達AX】入力(水力)'!$E$13=F$2,F31*'【調達AX】入力(水力)'!$E$15/1000,0)</f>
        <v>0</v>
      </c>
      <c r="G45" s="72">
        <f>IF('【調達AX】入力(水力)'!$E$13=G$2,G31*'【調達AX】入力(水力)'!$E$15/1000,0)</f>
        <v>0</v>
      </c>
      <c r="H45" s="72">
        <f>IF('【調達AX】入力(水力)'!$E$13=H$2,H31*'【調達AX】入力(水力)'!$E$15/1000,0)</f>
        <v>0</v>
      </c>
      <c r="I45" s="72">
        <f>IF('【調達AX】入力(水力)'!$E$13=I$2,I31*'【調達AX】入力(水力)'!$E$15/1000,0)</f>
        <v>0</v>
      </c>
      <c r="J45" s="73">
        <f>IF('【調達AX】入力(水力)'!$E$13=J$2,J31*'【調達AX】入力(水力)'!$E$15/1000,0)</f>
        <v>0</v>
      </c>
      <c r="K45" s="74">
        <f t="shared" si="0"/>
        <v>0</v>
      </c>
      <c r="L45" s="75">
        <f t="shared" si="1"/>
        <v>0</v>
      </c>
      <c r="N45" s="64">
        <f t="shared" si="5"/>
        <v>0</v>
      </c>
      <c r="Q45" s="10" t="s">
        <v>22</v>
      </c>
      <c r="R45" s="54">
        <f>IF('【調達AX】入力(水力)'!$E$13=B$2,B31*'【調達AX】入力(水力)'!$P$23/1000,0)</f>
        <v>0</v>
      </c>
      <c r="S45" s="54">
        <f>IF('【調達AX】入力(水力)'!$E$13=C$2,C31*'【調達AX】入力(水力)'!$P$23/1000,0)</f>
        <v>0</v>
      </c>
      <c r="T45" s="54">
        <f>IF('【調達AX】入力(水力)'!$E$13=D$2,D31*'【調達AX】入力(水力)'!$P$23/1000,0)</f>
        <v>0</v>
      </c>
      <c r="U45" s="54">
        <f>IF('【調達AX】入力(水力)'!$E$13=E$2,E31*'【調達AX】入力(水力)'!$P$23/1000,0)</f>
        <v>0</v>
      </c>
      <c r="V45" s="54">
        <f>IF('【調達AX】入力(水力)'!$E$13=F$2,F31*'【調達AX】入力(水力)'!$P$23/1000,0)</f>
        <v>0</v>
      </c>
      <c r="W45" s="54">
        <f>IF('【調達AX】入力(水力)'!$E$13=G$2,G31*'【調達AX】入力(水力)'!$P$23/1000,0)</f>
        <v>0</v>
      </c>
      <c r="X45" s="54">
        <f>IF('【調達AX】入力(水力)'!$E$13=H$2,H31*'【調達AX】入力(水力)'!$P$23/1000,0)</f>
        <v>0</v>
      </c>
      <c r="Y45" s="54">
        <f>IF('【調達AX】入力(水力)'!$E$13=I$2,I31*'【調達AX】入力(水力)'!$P$23/1000,0)</f>
        <v>0</v>
      </c>
      <c r="Z45" s="55">
        <f>IF('【調達AX】入力(水力)'!$E$13=J$2,J31*'【調達AX】入力(水力)'!$P$23/1000,0)</f>
        <v>0</v>
      </c>
      <c r="AA45" s="56">
        <f>SUM(R45:Z45)</f>
        <v>0</v>
      </c>
      <c r="AB45" s="57">
        <f t="shared" si="3"/>
        <v>0</v>
      </c>
      <c r="AD45" s="64">
        <f>AA45*1000</f>
        <v>0</v>
      </c>
    </row>
    <row r="46" spans="1:30" x14ac:dyDescent="0.3">
      <c r="B46" s="10"/>
      <c r="C46" s="10"/>
      <c r="D46" s="10"/>
      <c r="E46" s="10"/>
      <c r="F46" s="10"/>
      <c r="G46" s="10"/>
      <c r="H46" s="10"/>
      <c r="I46" s="10"/>
      <c r="J46" s="10"/>
      <c r="R46" s="10"/>
      <c r="S46" s="10"/>
      <c r="T46" s="10"/>
      <c r="U46" s="10"/>
      <c r="V46" s="10"/>
      <c r="W46" s="10"/>
      <c r="X46" s="10"/>
      <c r="Y46" s="10"/>
      <c r="Z46" s="10"/>
    </row>
    <row r="47" spans="1:30" x14ac:dyDescent="0.3">
      <c r="A47" s="1" t="s">
        <v>111</v>
      </c>
      <c r="K47" s="22" t="s">
        <v>36</v>
      </c>
      <c r="Q47" s="1" t="s">
        <v>111</v>
      </c>
      <c r="AA47" s="22" t="s">
        <v>36</v>
      </c>
    </row>
    <row r="48" spans="1:30" x14ac:dyDescent="0.3">
      <c r="A48" s="10" t="s">
        <v>11</v>
      </c>
      <c r="B48" s="58">
        <f>B4-B34</f>
        <v>4730.6208550782821</v>
      </c>
      <c r="C48" s="58">
        <f t="shared" ref="C48:J48" si="6">C4-C34</f>
        <v>11661.199433115416</v>
      </c>
      <c r="D48" s="58">
        <f t="shared" si="6"/>
        <v>41245.61530691394</v>
      </c>
      <c r="E48" s="58">
        <f t="shared" si="6"/>
        <v>18582.035492957744</v>
      </c>
      <c r="F48" s="58">
        <f t="shared" si="6"/>
        <v>4647.4253189823876</v>
      </c>
      <c r="G48" s="58">
        <f t="shared" si="6"/>
        <v>18187.937185104052</v>
      </c>
      <c r="H48" s="58">
        <f t="shared" si="6"/>
        <v>7633.4257824771967</v>
      </c>
      <c r="I48" s="58">
        <f t="shared" si="6"/>
        <v>3836.9040080971658</v>
      </c>
      <c r="J48" s="59">
        <f t="shared" si="6"/>
        <v>12401.453801830394</v>
      </c>
      <c r="K48" s="83">
        <f>SUM($B48:$J48)</f>
        <v>122926.61718455658</v>
      </c>
      <c r="L48" s="14"/>
      <c r="Q48" s="10" t="s">
        <v>11</v>
      </c>
      <c r="R48" s="58">
        <f>B4-R34</f>
        <v>4730.6208550782821</v>
      </c>
      <c r="S48" s="58">
        <f t="shared" ref="S48:Z48" si="7">C4-S34</f>
        <v>11661.199433115416</v>
      </c>
      <c r="T48" s="58">
        <f t="shared" si="7"/>
        <v>41245.61530691394</v>
      </c>
      <c r="U48" s="58">
        <f t="shared" si="7"/>
        <v>18582.035492957744</v>
      </c>
      <c r="V48" s="58">
        <f t="shared" si="7"/>
        <v>4647.4253189823876</v>
      </c>
      <c r="W48" s="58">
        <f t="shared" si="7"/>
        <v>18187.937185104052</v>
      </c>
      <c r="X48" s="58">
        <f t="shared" si="7"/>
        <v>7633.4257824771967</v>
      </c>
      <c r="Y48" s="58">
        <f t="shared" si="7"/>
        <v>3836.9040080971658</v>
      </c>
      <c r="Z48" s="59">
        <f t="shared" si="7"/>
        <v>12401.453801830394</v>
      </c>
      <c r="AA48" s="83">
        <f>SUM($R48:$Z48)</f>
        <v>122926.61718455658</v>
      </c>
      <c r="AB48" s="14"/>
    </row>
    <row r="49" spans="1:31" x14ac:dyDescent="0.3">
      <c r="A49" s="10" t="s">
        <v>12</v>
      </c>
      <c r="B49" s="58">
        <f t="shared" ref="B49:J59" si="8">B5-B35</f>
        <v>4298.7080810919306</v>
      </c>
      <c r="C49" s="58">
        <f t="shared" si="8"/>
        <v>10837.007450910263</v>
      </c>
      <c r="D49" s="58">
        <f t="shared" si="8"/>
        <v>39351.826052342774</v>
      </c>
      <c r="E49" s="58">
        <f t="shared" si="8"/>
        <v>18772.884084507041</v>
      </c>
      <c r="F49" s="58">
        <f t="shared" si="8"/>
        <v>4331.6301330724073</v>
      </c>
      <c r="G49" s="58">
        <f t="shared" si="8"/>
        <v>18373.016703176341</v>
      </c>
      <c r="H49" s="58">
        <f t="shared" si="8"/>
        <v>7544.427413788153</v>
      </c>
      <c r="I49" s="58">
        <f t="shared" si="8"/>
        <v>3825.7462348178137</v>
      </c>
      <c r="J49" s="59">
        <f t="shared" si="8"/>
        <v>12587.866200031533</v>
      </c>
      <c r="K49" s="83">
        <f t="shared" ref="K49:K59" si="9">SUM($B49:$J49)</f>
        <v>119923.11235373827</v>
      </c>
      <c r="L49" s="14"/>
      <c r="Q49" s="10" t="s">
        <v>12</v>
      </c>
      <c r="R49" s="58">
        <f t="shared" ref="R49:Z59" si="10">B5-R35</f>
        <v>4298.7080810919306</v>
      </c>
      <c r="S49" s="58">
        <f t="shared" si="10"/>
        <v>10837.007450910263</v>
      </c>
      <c r="T49" s="58">
        <f t="shared" si="10"/>
        <v>39351.826052342774</v>
      </c>
      <c r="U49" s="58">
        <f t="shared" si="10"/>
        <v>18772.884084507041</v>
      </c>
      <c r="V49" s="58">
        <f t="shared" si="10"/>
        <v>4331.6301330724073</v>
      </c>
      <c r="W49" s="58">
        <f t="shared" si="10"/>
        <v>18373.016703176341</v>
      </c>
      <c r="X49" s="58">
        <f t="shared" si="10"/>
        <v>7544.427413788153</v>
      </c>
      <c r="Y49" s="58">
        <f t="shared" si="10"/>
        <v>3825.7462348178137</v>
      </c>
      <c r="Z49" s="59">
        <f t="shared" si="10"/>
        <v>12587.866200031533</v>
      </c>
      <c r="AA49" s="83">
        <f t="shared" ref="AA49:AA58" si="11">SUM($R49:$Z49)</f>
        <v>119923.11235373827</v>
      </c>
      <c r="AB49" s="14"/>
    </row>
    <row r="50" spans="1:31" x14ac:dyDescent="0.3">
      <c r="A50" s="10" t="s">
        <v>13</v>
      </c>
      <c r="B50" s="58">
        <f t="shared" si="8"/>
        <v>4274.7184825371332</v>
      </c>
      <c r="C50" s="58">
        <f t="shared" si="8"/>
        <v>11731.162688018527</v>
      </c>
      <c r="D50" s="58">
        <f t="shared" si="8"/>
        <v>44945.265332731906</v>
      </c>
      <c r="E50" s="58">
        <f t="shared" si="8"/>
        <v>20540.685774647889</v>
      </c>
      <c r="F50" s="58">
        <f t="shared" si="8"/>
        <v>4784.4775694716245</v>
      </c>
      <c r="G50" s="58">
        <f t="shared" si="8"/>
        <v>21043.251193866374</v>
      </c>
      <c r="H50" s="58">
        <f t="shared" si="8"/>
        <v>8280.3301202419589</v>
      </c>
      <c r="I50" s="58">
        <f t="shared" si="8"/>
        <v>4372.2871255060727</v>
      </c>
      <c r="J50" s="59">
        <f t="shared" si="8"/>
        <v>14320.519117973359</v>
      </c>
      <c r="K50" s="83">
        <f t="shared" si="9"/>
        <v>134292.69740499483</v>
      </c>
      <c r="L50" s="14"/>
      <c r="Q50" s="10" t="s">
        <v>13</v>
      </c>
      <c r="R50" s="58">
        <f t="shared" si="10"/>
        <v>4274.7184825371332</v>
      </c>
      <c r="S50" s="58">
        <f t="shared" si="10"/>
        <v>11731.162688018527</v>
      </c>
      <c r="T50" s="58">
        <f t="shared" si="10"/>
        <v>44945.265332731906</v>
      </c>
      <c r="U50" s="58">
        <f t="shared" si="10"/>
        <v>20540.685774647889</v>
      </c>
      <c r="V50" s="58">
        <f t="shared" si="10"/>
        <v>4784.4775694716245</v>
      </c>
      <c r="W50" s="58">
        <f t="shared" si="10"/>
        <v>21043.251193866374</v>
      </c>
      <c r="X50" s="58">
        <f t="shared" si="10"/>
        <v>8280.3301202419589</v>
      </c>
      <c r="Y50" s="58">
        <f t="shared" si="10"/>
        <v>4372.2871255060727</v>
      </c>
      <c r="Z50" s="59">
        <f t="shared" si="10"/>
        <v>14320.519117973359</v>
      </c>
      <c r="AA50" s="83">
        <f t="shared" si="11"/>
        <v>134292.69740499483</v>
      </c>
      <c r="AB50" s="14"/>
    </row>
    <row r="51" spans="1:31" x14ac:dyDescent="0.3">
      <c r="A51" s="10" t="s">
        <v>14</v>
      </c>
      <c r="B51" s="58">
        <f t="shared" si="8"/>
        <v>4858.2626435952898</v>
      </c>
      <c r="C51" s="58">
        <f t="shared" si="8"/>
        <v>14024.512179206346</v>
      </c>
      <c r="D51" s="58">
        <f t="shared" si="8"/>
        <v>57506.830910157922</v>
      </c>
      <c r="E51" s="58">
        <f t="shared" si="8"/>
        <v>24960.2</v>
      </c>
      <c r="F51" s="58">
        <f t="shared" si="8"/>
        <v>5839.5990000000002</v>
      </c>
      <c r="G51" s="58">
        <f t="shared" si="8"/>
        <v>27108.210000000003</v>
      </c>
      <c r="H51" s="58">
        <f t="shared" si="8"/>
        <v>10531.053</v>
      </c>
      <c r="I51" s="58">
        <f t="shared" si="8"/>
        <v>5509.97</v>
      </c>
      <c r="J51" s="59">
        <f t="shared" si="8"/>
        <v>18336.038</v>
      </c>
      <c r="K51" s="83">
        <f t="shared" si="9"/>
        <v>168674.67573295956</v>
      </c>
      <c r="L51" s="14"/>
      <c r="Q51" s="10" t="s">
        <v>14</v>
      </c>
      <c r="R51" s="58">
        <f t="shared" si="10"/>
        <v>4858.2626435952898</v>
      </c>
      <c r="S51" s="58">
        <f t="shared" si="10"/>
        <v>14024.512179206346</v>
      </c>
      <c r="T51" s="58">
        <f t="shared" si="10"/>
        <v>57506.830910157922</v>
      </c>
      <c r="U51" s="58">
        <f t="shared" si="10"/>
        <v>24960.2</v>
      </c>
      <c r="V51" s="58">
        <f t="shared" si="10"/>
        <v>5839.5990000000002</v>
      </c>
      <c r="W51" s="58">
        <f t="shared" si="10"/>
        <v>27108.210000000003</v>
      </c>
      <c r="X51" s="58">
        <f t="shared" si="10"/>
        <v>10531.053</v>
      </c>
      <c r="Y51" s="58">
        <f t="shared" si="10"/>
        <v>5509.97</v>
      </c>
      <c r="Z51" s="59">
        <f t="shared" si="10"/>
        <v>18336.038</v>
      </c>
      <c r="AA51" s="83">
        <f t="shared" si="11"/>
        <v>168674.67573295956</v>
      </c>
      <c r="AB51" s="14"/>
    </row>
    <row r="52" spans="1:31" x14ac:dyDescent="0.3">
      <c r="A52" s="10" t="s">
        <v>15</v>
      </c>
      <c r="B52" s="58">
        <f t="shared" si="8"/>
        <v>4990.1900000000005</v>
      </c>
      <c r="C52" s="58">
        <f t="shared" si="8"/>
        <v>14404.82</v>
      </c>
      <c r="D52" s="58">
        <f t="shared" si="8"/>
        <v>57504.579999999994</v>
      </c>
      <c r="E52" s="58">
        <f t="shared" si="8"/>
        <v>24960.2</v>
      </c>
      <c r="F52" s="58">
        <f t="shared" si="8"/>
        <v>5839.5990000000002</v>
      </c>
      <c r="G52" s="58">
        <f t="shared" si="8"/>
        <v>27108.210000000003</v>
      </c>
      <c r="H52" s="58">
        <f t="shared" si="8"/>
        <v>10531.053</v>
      </c>
      <c r="I52" s="58">
        <f t="shared" si="8"/>
        <v>5509.97</v>
      </c>
      <c r="J52" s="59">
        <f t="shared" si="8"/>
        <v>18336.038</v>
      </c>
      <c r="K52" s="83">
        <f t="shared" si="9"/>
        <v>169184.66</v>
      </c>
      <c r="L52" s="14"/>
      <c r="Q52" s="10" t="s">
        <v>15</v>
      </c>
      <c r="R52" s="58">
        <f t="shared" si="10"/>
        <v>4990.1900000000005</v>
      </c>
      <c r="S52" s="58">
        <f t="shared" si="10"/>
        <v>14404.82</v>
      </c>
      <c r="T52" s="58">
        <f t="shared" si="10"/>
        <v>57504.579999999994</v>
      </c>
      <c r="U52" s="58">
        <f t="shared" si="10"/>
        <v>24960.2</v>
      </c>
      <c r="V52" s="58">
        <f t="shared" si="10"/>
        <v>5839.5990000000002</v>
      </c>
      <c r="W52" s="58">
        <f t="shared" si="10"/>
        <v>27108.210000000003</v>
      </c>
      <c r="X52" s="58">
        <f t="shared" si="10"/>
        <v>10531.053</v>
      </c>
      <c r="Y52" s="58">
        <f t="shared" si="10"/>
        <v>5509.97</v>
      </c>
      <c r="Z52" s="59">
        <f t="shared" si="10"/>
        <v>18336.038</v>
      </c>
      <c r="AA52" s="83">
        <f t="shared" si="11"/>
        <v>169184.66</v>
      </c>
      <c r="AB52" s="14"/>
    </row>
    <row r="53" spans="1:31" x14ac:dyDescent="0.3">
      <c r="A53" s="10" t="s">
        <v>16</v>
      </c>
      <c r="B53" s="58">
        <f t="shared" si="8"/>
        <v>4678.376248497957</v>
      </c>
      <c r="C53" s="58">
        <f t="shared" si="8"/>
        <v>12960.544171105321</v>
      </c>
      <c r="D53" s="58">
        <f t="shared" si="8"/>
        <v>48843.978396830418</v>
      </c>
      <c r="E53" s="58">
        <f t="shared" si="8"/>
        <v>23523.861126760563</v>
      </c>
      <c r="F53" s="58">
        <f t="shared" si="8"/>
        <v>5202.5426372451966</v>
      </c>
      <c r="G53" s="58">
        <f t="shared" si="8"/>
        <v>23164.206473165388</v>
      </c>
      <c r="H53" s="58">
        <f t="shared" si="8"/>
        <v>9406.7975024262778</v>
      </c>
      <c r="I53" s="58">
        <f t="shared" si="8"/>
        <v>4818.4380566801619</v>
      </c>
      <c r="J53" s="59">
        <f t="shared" si="8"/>
        <v>15811.354236702995</v>
      </c>
      <c r="K53" s="83">
        <f t="shared" si="9"/>
        <v>148410.09884941427</v>
      </c>
      <c r="L53" s="14"/>
      <c r="Q53" s="10" t="s">
        <v>16</v>
      </c>
      <c r="R53" s="58">
        <f t="shared" si="10"/>
        <v>4678.376248497957</v>
      </c>
      <c r="S53" s="58">
        <f t="shared" si="10"/>
        <v>12960.544171105321</v>
      </c>
      <c r="T53" s="58">
        <f t="shared" si="10"/>
        <v>48843.978396830418</v>
      </c>
      <c r="U53" s="58">
        <f t="shared" si="10"/>
        <v>23523.861126760563</v>
      </c>
      <c r="V53" s="58">
        <f t="shared" si="10"/>
        <v>5202.5426372451966</v>
      </c>
      <c r="W53" s="58">
        <f t="shared" si="10"/>
        <v>23164.206473165388</v>
      </c>
      <c r="X53" s="58">
        <f t="shared" si="10"/>
        <v>9406.7975024262778</v>
      </c>
      <c r="Y53" s="58">
        <f t="shared" si="10"/>
        <v>4818.4380566801619</v>
      </c>
      <c r="Z53" s="59">
        <f t="shared" si="10"/>
        <v>15811.354236702995</v>
      </c>
      <c r="AA53" s="83">
        <f>SUM($R53:$Z53)</f>
        <v>148410.09884941427</v>
      </c>
      <c r="AB53" s="14"/>
    </row>
    <row r="54" spans="1:31" x14ac:dyDescent="0.3">
      <c r="A54" s="10" t="s">
        <v>17</v>
      </c>
      <c r="B54" s="58">
        <f t="shared" si="8"/>
        <v>4705.4212765957445</v>
      </c>
      <c r="C54" s="58">
        <f t="shared" si="8"/>
        <v>11474.00183178447</v>
      </c>
      <c r="D54" s="58">
        <f t="shared" si="8"/>
        <v>41232.139845966405</v>
      </c>
      <c r="E54" s="58">
        <f t="shared" si="8"/>
        <v>19927.984507042253</v>
      </c>
      <c r="F54" s="58">
        <f t="shared" si="8"/>
        <v>4498.4728727984339</v>
      </c>
      <c r="G54" s="58">
        <f t="shared" si="8"/>
        <v>18908.447447973715</v>
      </c>
      <c r="H54" s="58">
        <f t="shared" si="8"/>
        <v>7876.7471211129296</v>
      </c>
      <c r="I54" s="58">
        <f t="shared" si="8"/>
        <v>4037.6739271255065</v>
      </c>
      <c r="J54" s="59">
        <f t="shared" si="8"/>
        <v>13478.920938344123</v>
      </c>
      <c r="K54" s="83">
        <f t="shared" si="9"/>
        <v>126139.80976874357</v>
      </c>
      <c r="L54" s="14"/>
      <c r="Q54" s="10" t="s">
        <v>17</v>
      </c>
      <c r="R54" s="58">
        <f t="shared" si="10"/>
        <v>4705.4212765957445</v>
      </c>
      <c r="S54" s="58">
        <f t="shared" si="10"/>
        <v>11474.00183178447</v>
      </c>
      <c r="T54" s="58">
        <f t="shared" si="10"/>
        <v>41232.139845966405</v>
      </c>
      <c r="U54" s="58">
        <f t="shared" si="10"/>
        <v>19927.984507042253</v>
      </c>
      <c r="V54" s="58">
        <f t="shared" si="10"/>
        <v>4498.4728727984339</v>
      </c>
      <c r="W54" s="58">
        <f t="shared" si="10"/>
        <v>18908.447447973715</v>
      </c>
      <c r="X54" s="58">
        <f t="shared" si="10"/>
        <v>7876.7471211129296</v>
      </c>
      <c r="Y54" s="58">
        <f t="shared" si="10"/>
        <v>4037.6739271255065</v>
      </c>
      <c r="Z54" s="59">
        <f t="shared" si="10"/>
        <v>13478.920938344123</v>
      </c>
      <c r="AA54" s="83">
        <f t="shared" si="11"/>
        <v>126139.80976874357</v>
      </c>
      <c r="AB54" s="14"/>
    </row>
    <row r="55" spans="1:31" x14ac:dyDescent="0.3">
      <c r="A55" s="10" t="s">
        <v>18</v>
      </c>
      <c r="B55" s="58">
        <f t="shared" si="8"/>
        <v>5388.0798554797275</v>
      </c>
      <c r="C55" s="58">
        <f t="shared" si="8"/>
        <v>12862.884230541467</v>
      </c>
      <c r="D55" s="58">
        <f t="shared" si="8"/>
        <v>42933.709788452594</v>
      </c>
      <c r="E55" s="58">
        <f t="shared" si="8"/>
        <v>19546.297323943661</v>
      </c>
      <c r="F55" s="58">
        <f t="shared" si="8"/>
        <v>4927.4699178082192</v>
      </c>
      <c r="G55" s="58">
        <f t="shared" si="8"/>
        <v>19215.253493975903</v>
      </c>
      <c r="H55" s="58">
        <f t="shared" si="8"/>
        <v>8609.8219744259732</v>
      </c>
      <c r="I55" s="58">
        <f t="shared" si="8"/>
        <v>4126.9061133603236</v>
      </c>
      <c r="J55" s="59">
        <f t="shared" si="8"/>
        <v>13782.435963936248</v>
      </c>
      <c r="K55" s="83">
        <f t="shared" si="9"/>
        <v>131392.85866192411</v>
      </c>
      <c r="L55" s="14"/>
      <c r="Q55" s="10" t="s">
        <v>18</v>
      </c>
      <c r="R55" s="58">
        <f t="shared" si="10"/>
        <v>5388.0798554797275</v>
      </c>
      <c r="S55" s="58">
        <f t="shared" si="10"/>
        <v>12862.884230541467</v>
      </c>
      <c r="T55" s="58">
        <f t="shared" si="10"/>
        <v>42933.709788452594</v>
      </c>
      <c r="U55" s="58">
        <f t="shared" si="10"/>
        <v>19546.297323943661</v>
      </c>
      <c r="V55" s="58">
        <f t="shared" si="10"/>
        <v>4927.4699178082192</v>
      </c>
      <c r="W55" s="58">
        <f t="shared" si="10"/>
        <v>19215.253493975903</v>
      </c>
      <c r="X55" s="58">
        <f t="shared" si="10"/>
        <v>8609.8219744259732</v>
      </c>
      <c r="Y55" s="58">
        <f t="shared" si="10"/>
        <v>4126.9061133603236</v>
      </c>
      <c r="Z55" s="59">
        <f t="shared" si="10"/>
        <v>13782.435963936248</v>
      </c>
      <c r="AA55" s="83">
        <f t="shared" si="11"/>
        <v>131392.85866192411</v>
      </c>
      <c r="AB55" s="14"/>
    </row>
    <row r="56" spans="1:31" x14ac:dyDescent="0.3">
      <c r="A56" s="10" t="s">
        <v>19</v>
      </c>
      <c r="B56" s="58">
        <f t="shared" si="8"/>
        <v>5796.0030309112808</v>
      </c>
      <c r="C56" s="58">
        <f t="shared" si="8"/>
        <v>14408.422049690715</v>
      </c>
      <c r="D56" s="58">
        <f t="shared" si="8"/>
        <v>47420.719322482837</v>
      </c>
      <c r="E56" s="58">
        <f t="shared" si="8"/>
        <v>22167.87323943662</v>
      </c>
      <c r="F56" s="58">
        <f t="shared" si="8"/>
        <v>5636.6425636007825</v>
      </c>
      <c r="G56" s="58">
        <f t="shared" si="8"/>
        <v>23420.548105147864</v>
      </c>
      <c r="H56" s="58">
        <f t="shared" si="8"/>
        <v>10350.93537276634</v>
      </c>
      <c r="I56" s="58">
        <f t="shared" si="8"/>
        <v>5141.8934817813761</v>
      </c>
      <c r="J56" s="59">
        <f t="shared" si="8"/>
        <v>17320.580575733864</v>
      </c>
      <c r="K56" s="83">
        <f t="shared" si="9"/>
        <v>151663.61774155169</v>
      </c>
      <c r="L56" s="14"/>
      <c r="Q56" s="10" t="s">
        <v>19</v>
      </c>
      <c r="R56" s="58">
        <f t="shared" si="10"/>
        <v>5796.0030309112808</v>
      </c>
      <c r="S56" s="58">
        <f t="shared" si="10"/>
        <v>14408.422049690715</v>
      </c>
      <c r="T56" s="58">
        <f t="shared" si="10"/>
        <v>47420.719322482837</v>
      </c>
      <c r="U56" s="58">
        <f t="shared" si="10"/>
        <v>22167.87323943662</v>
      </c>
      <c r="V56" s="58">
        <f t="shared" si="10"/>
        <v>5636.6425636007825</v>
      </c>
      <c r="W56" s="58">
        <f t="shared" si="10"/>
        <v>23420.548105147864</v>
      </c>
      <c r="X56" s="58">
        <f t="shared" si="10"/>
        <v>10350.93537276634</v>
      </c>
      <c r="Y56" s="58">
        <f t="shared" si="10"/>
        <v>5141.8934817813761</v>
      </c>
      <c r="Z56" s="59">
        <f t="shared" si="10"/>
        <v>17320.580575733864</v>
      </c>
      <c r="AA56" s="83">
        <f t="shared" si="11"/>
        <v>151663.61774155169</v>
      </c>
      <c r="AB56" s="14"/>
    </row>
    <row r="57" spans="1:31" x14ac:dyDescent="0.3">
      <c r="A57" s="10" t="s">
        <v>20</v>
      </c>
      <c r="B57" s="58">
        <f t="shared" si="8"/>
        <v>5977.16</v>
      </c>
      <c r="C57" s="58">
        <f t="shared" si="8"/>
        <v>15104.856</v>
      </c>
      <c r="D57" s="58">
        <f t="shared" si="8"/>
        <v>50938.213634065585</v>
      </c>
      <c r="E57" s="58">
        <f t="shared" si="8"/>
        <v>23523.861126760563</v>
      </c>
      <c r="F57" s="58">
        <f t="shared" si="8"/>
        <v>6089.48</v>
      </c>
      <c r="G57" s="58">
        <f t="shared" si="8"/>
        <v>24891.255345016427</v>
      </c>
      <c r="H57" s="58">
        <f t="shared" si="8"/>
        <v>10460.698660990993</v>
      </c>
      <c r="I57" s="58">
        <f t="shared" si="8"/>
        <v>5141.8934817813761</v>
      </c>
      <c r="J57" s="59">
        <f t="shared" si="8"/>
        <v>17526.029404614837</v>
      </c>
      <c r="K57" s="83">
        <f t="shared" si="9"/>
        <v>159653.44765322978</v>
      </c>
      <c r="L57" s="14"/>
      <c r="Q57" s="10" t="s">
        <v>20</v>
      </c>
      <c r="R57" s="58">
        <f t="shared" si="10"/>
        <v>5977.16</v>
      </c>
      <c r="S57" s="58">
        <f t="shared" si="10"/>
        <v>15104.856</v>
      </c>
      <c r="T57" s="58">
        <f t="shared" si="10"/>
        <v>50938.213634065585</v>
      </c>
      <c r="U57" s="58">
        <f t="shared" si="10"/>
        <v>23523.861126760563</v>
      </c>
      <c r="V57" s="58">
        <f t="shared" si="10"/>
        <v>6089.48</v>
      </c>
      <c r="W57" s="58">
        <f t="shared" si="10"/>
        <v>24891.255345016427</v>
      </c>
      <c r="X57" s="58">
        <f t="shared" si="10"/>
        <v>10460.698660990993</v>
      </c>
      <c r="Y57" s="58">
        <f t="shared" si="10"/>
        <v>5141.8934817813761</v>
      </c>
      <c r="Z57" s="59">
        <f t="shared" si="10"/>
        <v>17526.029404614837</v>
      </c>
      <c r="AA57" s="83">
        <f t="shared" si="11"/>
        <v>159653.44765322978</v>
      </c>
      <c r="AB57" s="14"/>
    </row>
    <row r="58" spans="1:31" x14ac:dyDescent="0.3">
      <c r="A58" s="10" t="s">
        <v>21</v>
      </c>
      <c r="B58" s="58">
        <f t="shared" si="8"/>
        <v>5929.1708028904059</v>
      </c>
      <c r="C58" s="58">
        <f t="shared" si="8"/>
        <v>14864.192082026326</v>
      </c>
      <c r="D58" s="58">
        <f t="shared" si="8"/>
        <v>50940.242552779899</v>
      </c>
      <c r="E58" s="58">
        <f t="shared" si="8"/>
        <v>23523.861126760563</v>
      </c>
      <c r="F58" s="58">
        <f t="shared" si="8"/>
        <v>6089.48</v>
      </c>
      <c r="G58" s="58">
        <f t="shared" si="8"/>
        <v>24891.255345016427</v>
      </c>
      <c r="H58" s="58">
        <f t="shared" si="8"/>
        <v>10460.698660990993</v>
      </c>
      <c r="I58" s="58">
        <f t="shared" si="8"/>
        <v>5141.8934817813761</v>
      </c>
      <c r="J58" s="59">
        <f t="shared" si="8"/>
        <v>17526.029404614837</v>
      </c>
      <c r="K58" s="83">
        <f t="shared" si="9"/>
        <v>159366.82345686085</v>
      </c>
      <c r="L58" s="14"/>
      <c r="Q58" s="10" t="s">
        <v>21</v>
      </c>
      <c r="R58" s="58">
        <f t="shared" si="10"/>
        <v>5929.1708028904059</v>
      </c>
      <c r="S58" s="58">
        <f t="shared" si="10"/>
        <v>14864.192082026326</v>
      </c>
      <c r="T58" s="58">
        <f t="shared" si="10"/>
        <v>50940.242552779899</v>
      </c>
      <c r="U58" s="58">
        <f t="shared" si="10"/>
        <v>23523.861126760563</v>
      </c>
      <c r="V58" s="58">
        <f t="shared" si="10"/>
        <v>6089.48</v>
      </c>
      <c r="W58" s="58">
        <f t="shared" si="10"/>
        <v>24891.255345016427</v>
      </c>
      <c r="X58" s="58">
        <f t="shared" si="10"/>
        <v>10460.698660990993</v>
      </c>
      <c r="Y58" s="58">
        <f t="shared" si="10"/>
        <v>5141.8934817813761</v>
      </c>
      <c r="Z58" s="59">
        <f t="shared" si="10"/>
        <v>17526.029404614837</v>
      </c>
      <c r="AA58" s="83">
        <f t="shared" si="11"/>
        <v>159366.82345686085</v>
      </c>
      <c r="AB58" s="14"/>
    </row>
    <row r="59" spans="1:31" x14ac:dyDescent="0.3">
      <c r="A59" s="10" t="s">
        <v>22</v>
      </c>
      <c r="B59" s="58">
        <f t="shared" si="8"/>
        <v>5413.2794339622642</v>
      </c>
      <c r="C59" s="58">
        <f t="shared" si="8"/>
        <v>13504.852988742634</v>
      </c>
      <c r="D59" s="58">
        <f t="shared" si="8"/>
        <v>46397.938230576066</v>
      </c>
      <c r="E59" s="58">
        <f t="shared" si="8"/>
        <v>20831.973098591548</v>
      </c>
      <c r="F59" s="58">
        <f t="shared" si="8"/>
        <v>5439.8983326810176</v>
      </c>
      <c r="G59" s="58">
        <f t="shared" si="8"/>
        <v>21278.805125958377</v>
      </c>
      <c r="H59" s="58">
        <f t="shared" si="8"/>
        <v>9193.1186217685499</v>
      </c>
      <c r="I59" s="58">
        <f t="shared" si="8"/>
        <v>4506.1304048582997</v>
      </c>
      <c r="J59" s="59">
        <f t="shared" si="8"/>
        <v>14837.045139024798</v>
      </c>
      <c r="K59" s="83">
        <f t="shared" si="9"/>
        <v>141403.04137616354</v>
      </c>
      <c r="L59" s="14"/>
      <c r="Q59" s="10" t="s">
        <v>22</v>
      </c>
      <c r="R59" s="58">
        <f t="shared" si="10"/>
        <v>5413.2794339622642</v>
      </c>
      <c r="S59" s="58">
        <f t="shared" si="10"/>
        <v>13504.852988742634</v>
      </c>
      <c r="T59" s="58">
        <f t="shared" si="10"/>
        <v>46397.938230576066</v>
      </c>
      <c r="U59" s="58">
        <f t="shared" si="10"/>
        <v>20831.973098591548</v>
      </c>
      <c r="V59" s="58">
        <f t="shared" si="10"/>
        <v>5439.8983326810176</v>
      </c>
      <c r="W59" s="58">
        <f t="shared" si="10"/>
        <v>21278.805125958377</v>
      </c>
      <c r="X59" s="58">
        <f t="shared" si="10"/>
        <v>9193.1186217685499</v>
      </c>
      <c r="Y59" s="58">
        <f t="shared" si="10"/>
        <v>4506.1304048582997</v>
      </c>
      <c r="Z59" s="59">
        <f t="shared" si="10"/>
        <v>14837.045139024798</v>
      </c>
      <c r="AA59" s="83">
        <f>SUM($R59:$Z59)</f>
        <v>141403.04137616354</v>
      </c>
      <c r="AB59" s="14"/>
    </row>
    <row r="60" spans="1:31" x14ac:dyDescent="0.3">
      <c r="K60" s="46"/>
      <c r="AA60" s="46"/>
    </row>
    <row r="61" spans="1:31" x14ac:dyDescent="0.3">
      <c r="A61" s="18" t="s">
        <v>105</v>
      </c>
      <c r="B61" s="68">
        <f>$B$17-MIN($K$34:$K$45)</f>
        <v>171587.27328555813</v>
      </c>
      <c r="C61" s="19"/>
      <c r="D61" s="19"/>
      <c r="E61" s="19"/>
      <c r="F61" s="19"/>
      <c r="G61" s="19"/>
      <c r="H61" s="19"/>
      <c r="I61" s="19"/>
      <c r="J61" s="19"/>
      <c r="L61" s="14"/>
      <c r="M61" s="14"/>
      <c r="O61" s="16"/>
      <c r="Q61" s="18" t="s">
        <v>105</v>
      </c>
      <c r="R61" s="68">
        <f>$B$17-MIN($AA$34:$AA$45)</f>
        <v>171587.27328555813</v>
      </c>
      <c r="S61" s="19"/>
      <c r="T61" s="19"/>
      <c r="U61" s="19"/>
      <c r="V61" s="19"/>
      <c r="W61" s="19"/>
      <c r="X61" s="19"/>
      <c r="Y61" s="19"/>
      <c r="Z61" s="19"/>
      <c r="AB61" s="14"/>
      <c r="AC61" s="14"/>
      <c r="AE61" s="16"/>
    </row>
    <row r="63" spans="1:31" x14ac:dyDescent="0.3">
      <c r="A63" s="1" t="s">
        <v>106</v>
      </c>
      <c r="B63" s="21" t="s">
        <v>36</v>
      </c>
      <c r="Q63" s="1" t="s">
        <v>106</v>
      </c>
      <c r="R63" s="21" t="s">
        <v>36</v>
      </c>
    </row>
    <row r="64" spans="1:31" x14ac:dyDescent="0.3">
      <c r="A64" s="10" t="s">
        <v>11</v>
      </c>
      <c r="B64" s="63">
        <f>$B$61-K48</f>
        <v>48660.656101001543</v>
      </c>
      <c r="L64" s="14"/>
      <c r="M64" s="14"/>
      <c r="O64" s="16"/>
      <c r="Q64" s="10" t="s">
        <v>11</v>
      </c>
      <c r="R64" s="63">
        <f t="shared" ref="R64:R74" si="12">$R$61-AA48</f>
        <v>48660.656101001543</v>
      </c>
      <c r="AB64" s="14"/>
      <c r="AC64" s="14"/>
      <c r="AE64" s="16"/>
    </row>
    <row r="65" spans="1:31" x14ac:dyDescent="0.3">
      <c r="A65" s="10" t="s">
        <v>12</v>
      </c>
      <c r="B65" s="58">
        <f t="shared" ref="B65:B75" si="13">$B$61-K49</f>
        <v>51664.160931819861</v>
      </c>
      <c r="L65" s="14"/>
      <c r="M65" s="14"/>
      <c r="O65" s="16"/>
      <c r="Q65" s="10" t="s">
        <v>12</v>
      </c>
      <c r="R65" s="63">
        <f t="shared" si="12"/>
        <v>51664.160931819861</v>
      </c>
      <c r="AB65" s="14"/>
      <c r="AC65" s="14"/>
      <c r="AE65" s="16"/>
    </row>
    <row r="66" spans="1:31" x14ac:dyDescent="0.3">
      <c r="A66" s="10" t="s">
        <v>13</v>
      </c>
      <c r="B66" s="58">
        <f t="shared" si="13"/>
        <v>37294.575880563294</v>
      </c>
      <c r="L66" s="14"/>
      <c r="M66" s="14"/>
      <c r="O66" s="16"/>
      <c r="Q66" s="10" t="s">
        <v>13</v>
      </c>
      <c r="R66" s="63">
        <f t="shared" si="12"/>
        <v>37294.575880563294</v>
      </c>
      <c r="AB66" s="14"/>
      <c r="AC66" s="14"/>
      <c r="AE66" s="16"/>
    </row>
    <row r="67" spans="1:31" x14ac:dyDescent="0.3">
      <c r="A67" s="10" t="s">
        <v>14</v>
      </c>
      <c r="B67" s="58">
        <f>$B$61-K51</f>
        <v>2912.5975525985705</v>
      </c>
      <c r="L67" s="14"/>
      <c r="M67" s="14"/>
      <c r="O67" s="16"/>
      <c r="Q67" s="10" t="s">
        <v>14</v>
      </c>
      <c r="R67" s="63">
        <f t="shared" si="12"/>
        <v>2912.5975525985705</v>
      </c>
      <c r="AB67" s="14"/>
      <c r="AC67" s="14"/>
      <c r="AE67" s="16"/>
    </row>
    <row r="68" spans="1:31" x14ac:dyDescent="0.3">
      <c r="A68" s="10" t="s">
        <v>15</v>
      </c>
      <c r="B68" s="58">
        <f t="shared" si="13"/>
        <v>2402.6132855581236</v>
      </c>
      <c r="L68" s="14"/>
      <c r="M68" s="14"/>
      <c r="O68" s="16"/>
      <c r="Q68" s="10" t="s">
        <v>15</v>
      </c>
      <c r="R68" s="63">
        <f t="shared" si="12"/>
        <v>2402.6132855581236</v>
      </c>
      <c r="AB68" s="14"/>
      <c r="AC68" s="14"/>
      <c r="AE68" s="16"/>
    </row>
    <row r="69" spans="1:31" x14ac:dyDescent="0.3">
      <c r="A69" s="10" t="s">
        <v>16</v>
      </c>
      <c r="B69" s="58">
        <f t="shared" si="13"/>
        <v>23177.174436143861</v>
      </c>
      <c r="L69" s="14"/>
      <c r="M69" s="14"/>
      <c r="O69" s="16"/>
      <c r="Q69" s="10" t="s">
        <v>16</v>
      </c>
      <c r="R69" s="63">
        <f t="shared" si="12"/>
        <v>23177.174436143861</v>
      </c>
      <c r="AB69" s="14"/>
      <c r="AC69" s="14"/>
      <c r="AE69" s="16"/>
    </row>
    <row r="70" spans="1:31" x14ac:dyDescent="0.3">
      <c r="A70" s="10" t="s">
        <v>17</v>
      </c>
      <c r="B70" s="58">
        <f t="shared" si="13"/>
        <v>45447.463516814561</v>
      </c>
      <c r="L70" s="14"/>
      <c r="M70" s="14"/>
      <c r="O70" s="16"/>
      <c r="Q70" s="10" t="s">
        <v>17</v>
      </c>
      <c r="R70" s="63">
        <f t="shared" si="12"/>
        <v>45447.463516814561</v>
      </c>
      <c r="AB70" s="14"/>
      <c r="AC70" s="14"/>
      <c r="AE70" s="16"/>
    </row>
    <row r="71" spans="1:31" x14ac:dyDescent="0.3">
      <c r="A71" s="10" t="s">
        <v>18</v>
      </c>
      <c r="B71" s="58">
        <f t="shared" si="13"/>
        <v>40194.414623634017</v>
      </c>
      <c r="L71" s="14"/>
      <c r="M71" s="14"/>
      <c r="O71" s="16"/>
      <c r="Q71" s="10" t="s">
        <v>18</v>
      </c>
      <c r="R71" s="63">
        <f t="shared" si="12"/>
        <v>40194.414623634017</v>
      </c>
      <c r="AB71" s="14"/>
      <c r="AC71" s="14"/>
      <c r="AE71" s="16"/>
    </row>
    <row r="72" spans="1:31" x14ac:dyDescent="0.3">
      <c r="A72" s="10" t="s">
        <v>19</v>
      </c>
      <c r="B72" s="58">
        <f t="shared" si="13"/>
        <v>19923.65554400644</v>
      </c>
      <c r="L72" s="14"/>
      <c r="M72" s="14"/>
      <c r="O72" s="16"/>
      <c r="Q72" s="10" t="s">
        <v>19</v>
      </c>
      <c r="R72" s="63">
        <f t="shared" si="12"/>
        <v>19923.65554400644</v>
      </c>
      <c r="AB72" s="14"/>
      <c r="AC72" s="14"/>
      <c r="AE72" s="16"/>
    </row>
    <row r="73" spans="1:31" x14ac:dyDescent="0.3">
      <c r="A73" s="10" t="s">
        <v>20</v>
      </c>
      <c r="B73" s="58">
        <f t="shared" si="13"/>
        <v>11933.825632328342</v>
      </c>
      <c r="L73" s="14"/>
      <c r="M73" s="14"/>
      <c r="O73" s="16"/>
      <c r="Q73" s="10" t="s">
        <v>20</v>
      </c>
      <c r="R73" s="63">
        <f>$R$61-AA57</f>
        <v>11933.825632328342</v>
      </c>
      <c r="AB73" s="14"/>
      <c r="AC73" s="14"/>
      <c r="AE73" s="16"/>
    </row>
    <row r="74" spans="1:31" x14ac:dyDescent="0.3">
      <c r="A74" s="10" t="s">
        <v>21</v>
      </c>
      <c r="B74" s="58">
        <f t="shared" si="13"/>
        <v>12220.449828697281</v>
      </c>
      <c r="L74" s="14"/>
      <c r="M74" s="14"/>
      <c r="O74" s="16"/>
      <c r="Q74" s="10" t="s">
        <v>21</v>
      </c>
      <c r="R74" s="63">
        <f t="shared" si="12"/>
        <v>12220.449828697281</v>
      </c>
      <c r="AB74" s="14"/>
      <c r="AC74" s="14"/>
      <c r="AE74" s="16"/>
    </row>
    <row r="75" spans="1:31" x14ac:dyDescent="0.3">
      <c r="A75" s="10" t="s">
        <v>22</v>
      </c>
      <c r="B75" s="58">
        <f t="shared" si="13"/>
        <v>30184.231909394584</v>
      </c>
      <c r="Q75" s="10" t="s">
        <v>22</v>
      </c>
      <c r="R75" s="63">
        <f>$R$61-AA59</f>
        <v>30184.231909394584</v>
      </c>
      <c r="AB75" s="14"/>
      <c r="AC75" s="14"/>
      <c r="AE75" s="16"/>
    </row>
    <row r="76" spans="1:31" x14ac:dyDescent="0.3">
      <c r="A76" s="13" t="s">
        <v>37</v>
      </c>
      <c r="B76" s="69">
        <f>SUM($B$64:$B$75)/$B$61</f>
        <v>1.9000000000000006</v>
      </c>
      <c r="Q76" s="13" t="s">
        <v>37</v>
      </c>
      <c r="R76" s="69">
        <f>SUM($R$64:$R$75)/$R$61</f>
        <v>1.9000000000000006</v>
      </c>
    </row>
    <row r="78" spans="1:31" x14ac:dyDescent="0.3">
      <c r="A78" s="1" t="s">
        <v>107</v>
      </c>
      <c r="B78" s="62">
        <f>(SUM($B$64:$B$75)-$D$79*$B$61)/(12-$D$79)</f>
        <v>1.1526269487815329E-11</v>
      </c>
      <c r="D78" s="1" t="s">
        <v>39</v>
      </c>
      <c r="Q78" s="1" t="s">
        <v>107</v>
      </c>
      <c r="R78" s="62">
        <f>(SUM($R$64:$R$75)-$T$79*$R$61)/(12-$T$79)</f>
        <v>1.1526269487815329E-11</v>
      </c>
      <c r="T78" s="1" t="s">
        <v>39</v>
      </c>
    </row>
    <row r="79" spans="1:31" x14ac:dyDescent="0.3">
      <c r="A79" s="1" t="s">
        <v>38</v>
      </c>
      <c r="D79" s="70">
        <f>'【メインAX】調整係数(太陽光)'!D79</f>
        <v>1.9</v>
      </c>
      <c r="Q79" s="1" t="s">
        <v>38</v>
      </c>
      <c r="T79" s="70">
        <f>'【メインAX】調整係数(太陽光)'!T79</f>
        <v>1.9</v>
      </c>
    </row>
    <row r="80" spans="1:31" ht="15.6" thickBot="1" x14ac:dyDescent="0.35"/>
    <row r="81" spans="1:22" ht="15.6" thickBot="1" x14ac:dyDescent="0.35">
      <c r="A81" s="1" t="s">
        <v>108</v>
      </c>
      <c r="B81" s="76">
        <f>(MIN($K$34:$K$45)+$B$78)*1000</f>
        <v>1.1526269487815328E-8</v>
      </c>
      <c r="Q81" s="1" t="s">
        <v>108</v>
      </c>
      <c r="R81" s="76">
        <f>(MIN($AA$34:$AA$45)+$R$78)*1000</f>
        <v>1.1526269487815328E-8</v>
      </c>
      <c r="T81" s="47"/>
      <c r="V81" s="14"/>
    </row>
    <row r="82" spans="1:22" ht="15.6" thickBot="1" x14ac:dyDescent="0.35"/>
    <row r="83" spans="1:22" ht="15.6" thickBot="1" x14ac:dyDescent="0.35">
      <c r="A83" s="1" t="s">
        <v>109</v>
      </c>
      <c r="B83" s="60" t="e">
        <f>B81/'【調達AX】入力(水力)'!E15</f>
        <v>#DIV/0!</v>
      </c>
      <c r="D83" s="1" t="e">
        <f>B81/B83</f>
        <v>#DIV/0!</v>
      </c>
      <c r="Q83" s="1" t="s">
        <v>109</v>
      </c>
      <c r="R83" s="60" t="e">
        <f>R81/'入力(水力)'!U15</f>
        <v>#DIV/0!</v>
      </c>
      <c r="S83" s="1" t="s">
        <v>77</v>
      </c>
    </row>
  </sheetData>
  <phoneticPr fontId="3"/>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F401D-8F05-4C26-969B-52BCA615B7AE}">
  <sheetPr codeName="Sheet9">
    <tabColor theme="0" tint="-0.499984740745262"/>
    <pageSetUpPr fitToPage="1"/>
  </sheetPr>
  <dimension ref="A1:Z54"/>
  <sheetViews>
    <sheetView showGridLines="0" zoomScale="85" zoomScaleNormal="85" workbookViewId="0"/>
  </sheetViews>
  <sheetFormatPr defaultColWidth="9" defaultRowHeight="15" x14ac:dyDescent="0.3"/>
  <cols>
    <col min="1" max="4" width="5.6640625" style="1" customWidth="1"/>
    <col min="5" max="16" width="12.77734375" style="1" customWidth="1"/>
    <col min="17" max="20" width="5.6640625" style="1" customWidth="1"/>
    <col min="21" max="16384" width="9" style="1"/>
  </cols>
  <sheetData>
    <row r="1" spans="1:26" ht="16.2" x14ac:dyDescent="0.3">
      <c r="A1" s="36" t="s">
        <v>66</v>
      </c>
      <c r="B1" s="36"/>
      <c r="C1" s="36"/>
      <c r="D1" s="36"/>
      <c r="E1" s="36"/>
      <c r="F1" s="98" t="s">
        <v>68</v>
      </c>
      <c r="G1" s="98"/>
      <c r="H1" s="98"/>
      <c r="I1" s="38" t="s">
        <v>67</v>
      </c>
      <c r="J1" s="35"/>
      <c r="K1" s="35"/>
      <c r="L1" s="35"/>
      <c r="M1" s="35"/>
      <c r="N1" s="35"/>
      <c r="O1" s="35"/>
      <c r="P1" s="35"/>
      <c r="Q1" s="35"/>
      <c r="R1" s="35"/>
      <c r="S1" s="35"/>
      <c r="T1" s="35"/>
      <c r="U1" s="35"/>
      <c r="V1" s="35"/>
      <c r="W1" s="35"/>
      <c r="X1" s="35"/>
      <c r="Y1" s="35"/>
      <c r="Z1" s="35"/>
    </row>
    <row r="2" spans="1:26" ht="16.2" x14ac:dyDescent="0.3">
      <c r="A2" s="335" t="s">
        <v>0</v>
      </c>
      <c r="B2" s="336"/>
      <c r="C2" s="333" t="s">
        <v>174</v>
      </c>
      <c r="D2" s="334"/>
      <c r="E2" s="84"/>
      <c r="F2" s="84"/>
      <c r="G2" s="84"/>
      <c r="H2" s="84"/>
      <c r="I2" s="84"/>
      <c r="J2" s="84"/>
      <c r="K2" s="84"/>
      <c r="L2" s="84"/>
      <c r="M2" s="84"/>
      <c r="N2" s="84"/>
      <c r="O2" s="84"/>
      <c r="P2" s="84"/>
      <c r="Q2" s="84"/>
      <c r="R2" s="35"/>
      <c r="S2" s="35"/>
      <c r="T2" s="35"/>
      <c r="U2" s="35"/>
      <c r="V2" s="35"/>
      <c r="W2" s="35"/>
      <c r="X2" s="35"/>
      <c r="Y2" s="35"/>
      <c r="Z2" s="35"/>
    </row>
    <row r="3" spans="1:26" ht="16.2" x14ac:dyDescent="0.3">
      <c r="A3" s="105"/>
      <c r="B3" s="85"/>
      <c r="C3" s="84"/>
      <c r="D3" s="84"/>
      <c r="E3" s="84"/>
      <c r="F3" s="84"/>
      <c r="G3" s="84"/>
      <c r="H3" s="84"/>
      <c r="I3" s="84"/>
      <c r="J3" s="84"/>
      <c r="K3" s="84"/>
      <c r="L3" s="84"/>
      <c r="M3" s="84"/>
      <c r="N3" s="84"/>
      <c r="O3" s="84"/>
      <c r="P3" s="84"/>
      <c r="Q3" s="84"/>
      <c r="R3" s="35"/>
      <c r="S3" s="35"/>
      <c r="T3" s="35"/>
      <c r="U3" s="35"/>
      <c r="V3" s="35"/>
      <c r="W3" s="35"/>
      <c r="X3" s="35"/>
      <c r="Y3" s="35"/>
      <c r="Z3" s="35"/>
    </row>
    <row r="4" spans="1:26" ht="16.2" x14ac:dyDescent="0.3">
      <c r="A4" s="169" t="s">
        <v>162</v>
      </c>
      <c r="B4" s="169"/>
      <c r="C4" s="169"/>
      <c r="D4" s="169"/>
      <c r="E4" s="169"/>
      <c r="F4" s="169"/>
      <c r="G4" s="169"/>
      <c r="H4" s="169"/>
      <c r="I4" s="169"/>
      <c r="J4" s="169"/>
      <c r="K4" s="169"/>
      <c r="L4" s="169"/>
      <c r="M4" s="169"/>
      <c r="N4" s="169"/>
      <c r="O4" s="169"/>
      <c r="P4" s="169"/>
      <c r="Q4" s="169"/>
      <c r="R4" s="35"/>
      <c r="S4" s="35"/>
      <c r="T4" s="35"/>
      <c r="U4" s="35"/>
      <c r="V4" s="35"/>
      <c r="W4" s="35"/>
      <c r="X4" s="35"/>
      <c r="Y4" s="35"/>
      <c r="Z4" s="35"/>
    </row>
    <row r="5" spans="1:26" ht="16.2" x14ac:dyDescent="0.3">
      <c r="A5" s="84"/>
      <c r="B5" s="84"/>
      <c r="C5" s="84"/>
      <c r="D5" s="84"/>
      <c r="E5" s="84"/>
      <c r="F5" s="84"/>
      <c r="G5" s="84"/>
      <c r="H5" s="84"/>
      <c r="I5" s="84"/>
      <c r="J5" s="84"/>
      <c r="K5" s="84"/>
      <c r="L5" s="84"/>
      <c r="M5" s="84"/>
      <c r="N5" s="84"/>
      <c r="O5" s="84"/>
      <c r="P5" s="84"/>
      <c r="Q5" s="84"/>
      <c r="R5" s="35"/>
      <c r="S5" s="35"/>
      <c r="T5" s="35"/>
      <c r="U5" s="35"/>
      <c r="V5" s="35"/>
      <c r="W5" s="35"/>
      <c r="X5" s="35"/>
      <c r="Y5" s="35"/>
      <c r="Z5" s="35"/>
    </row>
    <row r="6" spans="1:26" ht="16.2" x14ac:dyDescent="0.3">
      <c r="A6" s="169" t="s">
        <v>52</v>
      </c>
      <c r="B6" s="169"/>
      <c r="C6" s="169"/>
      <c r="D6" s="169"/>
      <c r="E6" s="169"/>
      <c r="F6" s="169"/>
      <c r="G6" s="169"/>
      <c r="H6" s="169"/>
      <c r="I6" s="169"/>
      <c r="J6" s="169"/>
      <c r="K6" s="169"/>
      <c r="L6" s="169"/>
      <c r="M6" s="169"/>
      <c r="N6" s="169"/>
      <c r="O6" s="169"/>
      <c r="P6" s="169"/>
      <c r="Q6" s="169"/>
      <c r="R6" s="35"/>
      <c r="S6" s="35"/>
      <c r="T6" s="35"/>
      <c r="U6" s="35"/>
      <c r="V6" s="35"/>
      <c r="W6" s="35"/>
      <c r="X6" s="35"/>
      <c r="Y6" s="35"/>
      <c r="Z6" s="35"/>
    </row>
    <row r="7" spans="1:26" ht="16.2" x14ac:dyDescent="0.3">
      <c r="A7" s="35"/>
      <c r="B7" s="35"/>
      <c r="C7" s="84"/>
      <c r="D7" s="84"/>
      <c r="E7" s="84"/>
      <c r="F7" s="84"/>
      <c r="G7" s="84"/>
      <c r="H7" s="84"/>
      <c r="I7" s="84"/>
      <c r="J7" s="84"/>
      <c r="K7" s="84"/>
      <c r="L7" s="84"/>
      <c r="M7" s="84"/>
      <c r="N7" s="84"/>
      <c r="O7" s="84"/>
      <c r="P7" s="84"/>
      <c r="Q7" s="84"/>
      <c r="R7" s="35"/>
      <c r="S7" s="35"/>
      <c r="T7" s="35"/>
      <c r="U7" s="35"/>
      <c r="V7" s="35"/>
      <c r="W7" s="35"/>
      <c r="X7" s="35"/>
      <c r="Y7" s="35"/>
      <c r="Z7" s="35"/>
    </row>
    <row r="8" spans="1:26" ht="16.2" x14ac:dyDescent="0.3">
      <c r="A8" s="108"/>
      <c r="B8" s="108"/>
      <c r="C8" s="108"/>
      <c r="D8" s="108"/>
      <c r="E8" s="108"/>
      <c r="F8" s="108"/>
      <c r="G8" s="108"/>
      <c r="H8" s="108"/>
      <c r="I8" s="108"/>
      <c r="J8" s="108"/>
      <c r="K8" s="109"/>
      <c r="L8" s="108"/>
      <c r="M8" s="217" t="str">
        <f>'記載例（合計）'!$M$11</f>
        <v>&lt;会社名&gt;</v>
      </c>
      <c r="N8" s="217"/>
      <c r="O8" s="217"/>
      <c r="P8" s="217"/>
      <c r="Q8" s="217"/>
      <c r="R8" s="35"/>
      <c r="S8" s="35"/>
      <c r="T8" s="35"/>
      <c r="U8" s="35"/>
      <c r="V8" s="35"/>
      <c r="W8" s="35"/>
      <c r="X8" s="35"/>
      <c r="Y8" s="35"/>
      <c r="Z8" s="35"/>
    </row>
    <row r="9" spans="1:26" ht="24" customHeight="1" thickBot="1" x14ac:dyDescent="0.35">
      <c r="A9" s="171" t="s">
        <v>1</v>
      </c>
      <c r="B9" s="171"/>
      <c r="C9" s="171"/>
      <c r="D9" s="171"/>
      <c r="E9" s="172" t="s">
        <v>24</v>
      </c>
      <c r="F9" s="173"/>
      <c r="G9" s="173"/>
      <c r="H9" s="173"/>
      <c r="I9" s="173"/>
      <c r="J9" s="173"/>
      <c r="K9" s="173"/>
      <c r="L9" s="173"/>
      <c r="M9" s="173"/>
      <c r="N9" s="173"/>
      <c r="O9" s="173"/>
      <c r="P9" s="174"/>
      <c r="Q9" s="102" t="s">
        <v>2</v>
      </c>
      <c r="R9" s="35"/>
      <c r="S9" s="35"/>
      <c r="T9" s="35"/>
      <c r="U9" s="35"/>
      <c r="V9" s="35"/>
      <c r="W9" s="35"/>
      <c r="X9" s="35"/>
      <c r="Y9" s="35"/>
      <c r="Z9" s="35"/>
    </row>
    <row r="10" spans="1:26" ht="24" customHeight="1" x14ac:dyDescent="0.3">
      <c r="A10" s="171" t="s">
        <v>3</v>
      </c>
      <c r="B10" s="171"/>
      <c r="C10" s="171"/>
      <c r="D10" s="175"/>
      <c r="E10" s="218">
        <v>0</v>
      </c>
      <c r="F10" s="219"/>
      <c r="G10" s="219"/>
      <c r="H10" s="219"/>
      <c r="I10" s="219"/>
      <c r="J10" s="219"/>
      <c r="K10" s="219"/>
      <c r="L10" s="219"/>
      <c r="M10" s="219"/>
      <c r="N10" s="219"/>
      <c r="O10" s="219"/>
      <c r="P10" s="220"/>
      <c r="Q10" s="89"/>
      <c r="R10" s="35"/>
      <c r="S10" s="35"/>
      <c r="T10" s="35"/>
      <c r="U10" s="35"/>
      <c r="V10" s="35"/>
      <c r="W10" s="35"/>
      <c r="X10" s="35"/>
      <c r="Y10" s="35"/>
      <c r="Z10" s="35"/>
    </row>
    <row r="11" spans="1:26" ht="30" customHeight="1" x14ac:dyDescent="0.3">
      <c r="A11" s="179" t="s">
        <v>4</v>
      </c>
      <c r="B11" s="179"/>
      <c r="C11" s="179"/>
      <c r="D11" s="180"/>
      <c r="E11" s="221" t="s">
        <v>149</v>
      </c>
      <c r="F11" s="222"/>
      <c r="G11" s="222"/>
      <c r="H11" s="222"/>
      <c r="I11" s="222"/>
      <c r="J11" s="222"/>
      <c r="K11" s="222"/>
      <c r="L11" s="222"/>
      <c r="M11" s="222"/>
      <c r="N11" s="222"/>
      <c r="O11" s="222"/>
      <c r="P11" s="223"/>
      <c r="Q11" s="89"/>
      <c r="R11" s="35"/>
      <c r="S11" s="35"/>
      <c r="T11" s="35"/>
      <c r="U11" s="35"/>
      <c r="V11" s="35"/>
      <c r="W11" s="35"/>
      <c r="X11" s="35"/>
      <c r="Y11" s="35"/>
      <c r="Z11" s="35"/>
    </row>
    <row r="12" spans="1:26" ht="24" customHeight="1" x14ac:dyDescent="0.3">
      <c r="A12" s="171" t="s">
        <v>5</v>
      </c>
      <c r="B12" s="171"/>
      <c r="C12" s="171"/>
      <c r="D12" s="175"/>
      <c r="E12" s="221" t="s">
        <v>150</v>
      </c>
      <c r="F12" s="222"/>
      <c r="G12" s="222"/>
      <c r="H12" s="222"/>
      <c r="I12" s="222"/>
      <c r="J12" s="222"/>
      <c r="K12" s="222"/>
      <c r="L12" s="222"/>
      <c r="M12" s="222"/>
      <c r="N12" s="222"/>
      <c r="O12" s="222"/>
      <c r="P12" s="223"/>
      <c r="Q12" s="89"/>
      <c r="R12" s="35"/>
      <c r="S12" s="35"/>
      <c r="T12" s="35"/>
      <c r="U12" s="35"/>
      <c r="V12" s="35"/>
      <c r="W12" s="35"/>
      <c r="X12" s="35"/>
      <c r="Y12" s="35"/>
      <c r="Z12" s="35"/>
    </row>
    <row r="13" spans="1:26" ht="24" customHeight="1" x14ac:dyDescent="0.3">
      <c r="A13" s="171" t="s">
        <v>6</v>
      </c>
      <c r="B13" s="171"/>
      <c r="C13" s="171"/>
      <c r="D13" s="175"/>
      <c r="E13" s="221" t="s">
        <v>151</v>
      </c>
      <c r="F13" s="222"/>
      <c r="G13" s="222"/>
      <c r="H13" s="222"/>
      <c r="I13" s="222"/>
      <c r="J13" s="222"/>
      <c r="K13" s="222"/>
      <c r="L13" s="222"/>
      <c r="M13" s="222"/>
      <c r="N13" s="222"/>
      <c r="O13" s="222"/>
      <c r="P13" s="223"/>
      <c r="Q13" s="89"/>
      <c r="R13" s="35"/>
      <c r="S13" s="35"/>
      <c r="T13" s="35"/>
      <c r="U13" s="35"/>
      <c r="V13" s="35"/>
      <c r="W13" s="35"/>
      <c r="X13" s="35"/>
      <c r="Y13" s="35"/>
      <c r="Z13" s="35"/>
    </row>
    <row r="14" spans="1:26" ht="24" customHeight="1" x14ac:dyDescent="0.3">
      <c r="A14" s="171" t="s">
        <v>7</v>
      </c>
      <c r="B14" s="171"/>
      <c r="C14" s="171"/>
      <c r="D14" s="175"/>
      <c r="E14" s="224">
        <v>150000</v>
      </c>
      <c r="F14" s="225"/>
      <c r="G14" s="225"/>
      <c r="H14" s="225"/>
      <c r="I14" s="225"/>
      <c r="J14" s="225"/>
      <c r="K14" s="225"/>
      <c r="L14" s="225"/>
      <c r="M14" s="225"/>
      <c r="N14" s="225"/>
      <c r="O14" s="225"/>
      <c r="P14" s="226"/>
      <c r="Q14" s="90" t="s">
        <v>23</v>
      </c>
      <c r="R14" s="35"/>
      <c r="S14" s="35"/>
      <c r="T14" s="35"/>
      <c r="U14" s="35"/>
      <c r="V14" s="35"/>
      <c r="W14" s="35"/>
      <c r="X14" s="35"/>
      <c r="Y14" s="35"/>
      <c r="Z14" s="35"/>
    </row>
    <row r="15" spans="1:26" ht="40.200000000000003" customHeight="1" x14ac:dyDescent="0.3">
      <c r="A15" s="202" t="s">
        <v>158</v>
      </c>
      <c r="B15" s="203"/>
      <c r="C15" s="203"/>
      <c r="D15" s="227"/>
      <c r="E15" s="224">
        <v>100000</v>
      </c>
      <c r="F15" s="225"/>
      <c r="G15" s="225"/>
      <c r="H15" s="225"/>
      <c r="I15" s="225"/>
      <c r="J15" s="225"/>
      <c r="K15" s="225"/>
      <c r="L15" s="225"/>
      <c r="M15" s="225"/>
      <c r="N15" s="225"/>
      <c r="O15" s="225"/>
      <c r="P15" s="226"/>
      <c r="Q15" s="93" t="s">
        <v>23</v>
      </c>
      <c r="R15" s="35"/>
      <c r="S15" s="35"/>
      <c r="T15" s="35"/>
      <c r="U15" s="35"/>
      <c r="V15" s="35"/>
      <c r="W15" s="35"/>
      <c r="X15" s="35"/>
      <c r="Y15" s="35"/>
      <c r="Z15" s="35"/>
    </row>
    <row r="16" spans="1:26" ht="36.6" customHeight="1" thickBot="1" x14ac:dyDescent="0.35">
      <c r="A16" s="179" t="s">
        <v>126</v>
      </c>
      <c r="B16" s="171"/>
      <c r="C16" s="171"/>
      <c r="D16" s="175"/>
      <c r="E16" s="231">
        <v>3.8907959967627949E-2</v>
      </c>
      <c r="F16" s="232"/>
      <c r="G16" s="232"/>
      <c r="H16" s="232"/>
      <c r="I16" s="232"/>
      <c r="J16" s="232"/>
      <c r="K16" s="232"/>
      <c r="L16" s="232"/>
      <c r="M16" s="232"/>
      <c r="N16" s="232"/>
      <c r="O16" s="232"/>
      <c r="P16" s="233"/>
      <c r="Q16" s="93" t="s">
        <v>128</v>
      </c>
      <c r="R16" s="35"/>
      <c r="S16" s="35"/>
      <c r="T16" s="35"/>
      <c r="U16" s="35"/>
      <c r="V16" s="35"/>
      <c r="W16" s="35"/>
      <c r="X16" s="35"/>
      <c r="Y16" s="35"/>
      <c r="Z16" s="35"/>
    </row>
    <row r="17" spans="1:26" ht="24" customHeight="1" x14ac:dyDescent="0.3">
      <c r="A17" s="179" t="s">
        <v>127</v>
      </c>
      <c r="B17" s="171"/>
      <c r="C17" s="171"/>
      <c r="D17" s="171"/>
      <c r="E17" s="112" t="s">
        <v>11</v>
      </c>
      <c r="F17" s="112" t="s">
        <v>12</v>
      </c>
      <c r="G17" s="112" t="s">
        <v>13</v>
      </c>
      <c r="H17" s="112" t="s">
        <v>14</v>
      </c>
      <c r="I17" s="112" t="s">
        <v>15</v>
      </c>
      <c r="J17" s="112" t="s">
        <v>16</v>
      </c>
      <c r="K17" s="112" t="s">
        <v>17</v>
      </c>
      <c r="L17" s="112" t="s">
        <v>18</v>
      </c>
      <c r="M17" s="112" t="s">
        <v>19</v>
      </c>
      <c r="N17" s="112" t="s">
        <v>20</v>
      </c>
      <c r="O17" s="112" t="s">
        <v>21</v>
      </c>
      <c r="P17" s="112" t="s">
        <v>22</v>
      </c>
      <c r="Q17" s="78"/>
      <c r="R17" s="35"/>
      <c r="S17" s="35"/>
      <c r="T17" s="35"/>
      <c r="U17" s="35"/>
      <c r="V17" s="35"/>
      <c r="W17" s="35"/>
      <c r="X17" s="35"/>
      <c r="Y17" s="35"/>
      <c r="Z17" s="35"/>
    </row>
    <row r="18" spans="1:26" ht="24" customHeight="1" thickBot="1" x14ac:dyDescent="0.35">
      <c r="A18" s="171"/>
      <c r="B18" s="171"/>
      <c r="C18" s="171"/>
      <c r="D18" s="171"/>
      <c r="E18" s="113">
        <v>1.2142600650463761E-2</v>
      </c>
      <c r="F18" s="113">
        <v>3.7828330290400392E-2</v>
      </c>
      <c r="G18" s="113">
        <v>6.4898635830027335E-2</v>
      </c>
      <c r="H18" s="113">
        <v>9.0640911938341839E-2</v>
      </c>
      <c r="I18" s="113">
        <v>9.1073735238599157E-2</v>
      </c>
      <c r="J18" s="113">
        <v>4.1116201553973442E-2</v>
      </c>
      <c r="K18" s="113">
        <v>6.9769827108486096E-3</v>
      </c>
      <c r="L18" s="113">
        <v>5.9511484115288768E-3</v>
      </c>
      <c r="M18" s="113">
        <v>5.438518987742562E-3</v>
      </c>
      <c r="N18" s="113">
        <v>1.1499157976160098E-2</v>
      </c>
      <c r="O18" s="113">
        <v>1.3789516971117648E-2</v>
      </c>
      <c r="P18" s="113">
        <v>1.1614655113282447E-2</v>
      </c>
      <c r="Q18" s="78" t="s">
        <v>128</v>
      </c>
      <c r="R18" s="35"/>
      <c r="S18" s="35"/>
      <c r="T18" s="35"/>
      <c r="U18" s="35"/>
      <c r="V18" s="35"/>
      <c r="W18" s="35"/>
      <c r="X18" s="35"/>
      <c r="Y18" s="35"/>
      <c r="Z18" s="35"/>
    </row>
    <row r="19" spans="1:26" ht="24" customHeight="1" x14ac:dyDescent="0.3">
      <c r="A19" s="179" t="s">
        <v>130</v>
      </c>
      <c r="B19" s="171"/>
      <c r="C19" s="171"/>
      <c r="D19" s="175"/>
      <c r="E19" s="95" t="s">
        <v>11</v>
      </c>
      <c r="F19" s="96" t="s">
        <v>12</v>
      </c>
      <c r="G19" s="96" t="s">
        <v>13</v>
      </c>
      <c r="H19" s="96" t="s">
        <v>14</v>
      </c>
      <c r="I19" s="96" t="s">
        <v>15</v>
      </c>
      <c r="J19" s="96" t="s">
        <v>16</v>
      </c>
      <c r="K19" s="96" t="s">
        <v>17</v>
      </c>
      <c r="L19" s="96" t="s">
        <v>18</v>
      </c>
      <c r="M19" s="96" t="s">
        <v>19</v>
      </c>
      <c r="N19" s="96" t="s">
        <v>20</v>
      </c>
      <c r="O19" s="96" t="s">
        <v>21</v>
      </c>
      <c r="P19" s="97" t="s">
        <v>22</v>
      </c>
      <c r="Q19" s="93"/>
      <c r="R19" s="35"/>
      <c r="S19" s="35"/>
      <c r="T19" s="35"/>
      <c r="U19" s="35"/>
      <c r="V19" s="35"/>
      <c r="W19" s="35"/>
      <c r="X19" s="35"/>
      <c r="Y19" s="35"/>
      <c r="Z19" s="35"/>
    </row>
    <row r="20" spans="1:26" ht="24" customHeight="1" x14ac:dyDescent="0.3">
      <c r="A20" s="171"/>
      <c r="B20" s="171"/>
      <c r="C20" s="171"/>
      <c r="D20" s="175"/>
      <c r="E20" s="123">
        <v>441</v>
      </c>
      <c r="F20" s="124">
        <v>1636</v>
      </c>
      <c r="G20" s="124">
        <v>1862</v>
      </c>
      <c r="H20" s="124">
        <v>2376</v>
      </c>
      <c r="I20" s="124">
        <v>2745</v>
      </c>
      <c r="J20" s="124">
        <v>1703</v>
      </c>
      <c r="K20" s="124">
        <v>1030</v>
      </c>
      <c r="L20" s="124">
        <v>40</v>
      </c>
      <c r="M20" s="124">
        <v>396</v>
      </c>
      <c r="N20" s="124">
        <v>508</v>
      </c>
      <c r="O20" s="124">
        <v>282</v>
      </c>
      <c r="P20" s="125">
        <v>227</v>
      </c>
      <c r="Q20" s="93" t="s">
        <v>23</v>
      </c>
      <c r="R20" s="35"/>
      <c r="S20" s="35"/>
      <c r="T20" s="35"/>
      <c r="U20" s="35"/>
      <c r="V20" s="35"/>
      <c r="W20" s="35"/>
      <c r="X20" s="35"/>
      <c r="Y20" s="35"/>
      <c r="Z20" s="35"/>
    </row>
    <row r="21" spans="1:26" ht="36.75" customHeight="1" x14ac:dyDescent="0.3">
      <c r="A21" s="179" t="s">
        <v>137</v>
      </c>
      <c r="B21" s="171"/>
      <c r="C21" s="171"/>
      <c r="D21" s="175"/>
      <c r="E21" s="224">
        <v>1312</v>
      </c>
      <c r="F21" s="225"/>
      <c r="G21" s="225"/>
      <c r="H21" s="225"/>
      <c r="I21" s="225"/>
      <c r="J21" s="225"/>
      <c r="K21" s="225"/>
      <c r="L21" s="225"/>
      <c r="M21" s="225"/>
      <c r="N21" s="225"/>
      <c r="O21" s="225"/>
      <c r="P21" s="226"/>
      <c r="Q21" s="93" t="s">
        <v>23</v>
      </c>
      <c r="R21" s="35"/>
      <c r="S21" s="35"/>
      <c r="T21" s="35"/>
      <c r="U21" s="35"/>
      <c r="V21" s="35"/>
      <c r="W21" s="35"/>
      <c r="X21" s="35"/>
      <c r="Y21" s="35"/>
      <c r="Z21" s="35"/>
    </row>
    <row r="22" spans="1:26" ht="24" customHeight="1" x14ac:dyDescent="0.3">
      <c r="A22" s="179" t="s">
        <v>165</v>
      </c>
      <c r="B22" s="171"/>
      <c r="C22" s="171"/>
      <c r="D22" s="175"/>
      <c r="E22" s="91" t="s">
        <v>11</v>
      </c>
      <c r="F22" s="102" t="s">
        <v>12</v>
      </c>
      <c r="G22" s="102" t="s">
        <v>13</v>
      </c>
      <c r="H22" s="102" t="s">
        <v>14</v>
      </c>
      <c r="I22" s="102" t="s">
        <v>15</v>
      </c>
      <c r="J22" s="102" t="s">
        <v>16</v>
      </c>
      <c r="K22" s="102" t="s">
        <v>17</v>
      </c>
      <c r="L22" s="102" t="s">
        <v>18</v>
      </c>
      <c r="M22" s="102" t="s">
        <v>19</v>
      </c>
      <c r="N22" s="102" t="s">
        <v>20</v>
      </c>
      <c r="O22" s="102" t="s">
        <v>21</v>
      </c>
      <c r="P22" s="92" t="s">
        <v>22</v>
      </c>
      <c r="Q22" s="93"/>
      <c r="R22" s="35"/>
      <c r="S22" s="35"/>
      <c r="T22" s="35"/>
      <c r="U22" s="35"/>
      <c r="V22" s="35"/>
      <c r="W22" s="35"/>
      <c r="X22" s="35"/>
      <c r="Y22" s="35"/>
      <c r="Z22" s="35"/>
    </row>
    <row r="23" spans="1:26" ht="24" customHeight="1" x14ac:dyDescent="0.3">
      <c r="A23" s="171"/>
      <c r="B23" s="171"/>
      <c r="C23" s="171"/>
      <c r="D23" s="175"/>
      <c r="E23" s="123">
        <v>5000</v>
      </c>
      <c r="F23" s="124">
        <v>5000</v>
      </c>
      <c r="G23" s="124">
        <v>5000</v>
      </c>
      <c r="H23" s="124">
        <v>5000</v>
      </c>
      <c r="I23" s="124">
        <v>5000</v>
      </c>
      <c r="J23" s="124">
        <v>5000</v>
      </c>
      <c r="K23" s="124">
        <v>5000</v>
      </c>
      <c r="L23" s="124">
        <v>5000</v>
      </c>
      <c r="M23" s="124">
        <v>5000</v>
      </c>
      <c r="N23" s="124">
        <v>5000</v>
      </c>
      <c r="O23" s="124">
        <v>5000</v>
      </c>
      <c r="P23" s="125">
        <v>5000</v>
      </c>
      <c r="Q23" s="93" t="s">
        <v>23</v>
      </c>
      <c r="R23" s="35"/>
      <c r="S23" s="35"/>
      <c r="T23" s="35"/>
      <c r="U23" s="35"/>
      <c r="V23" s="35"/>
      <c r="W23" s="35"/>
      <c r="X23" s="35"/>
      <c r="Y23" s="35"/>
      <c r="Z23" s="35"/>
    </row>
    <row r="24" spans="1:26" ht="36.6" customHeight="1" thickBot="1" x14ac:dyDescent="0.35">
      <c r="A24" s="179" t="s">
        <v>129</v>
      </c>
      <c r="B24" s="171"/>
      <c r="C24" s="171"/>
      <c r="D24" s="175"/>
      <c r="E24" s="234">
        <v>656</v>
      </c>
      <c r="F24" s="235"/>
      <c r="G24" s="235"/>
      <c r="H24" s="235"/>
      <c r="I24" s="235"/>
      <c r="J24" s="235"/>
      <c r="K24" s="235"/>
      <c r="L24" s="235"/>
      <c r="M24" s="235"/>
      <c r="N24" s="235"/>
      <c r="O24" s="235"/>
      <c r="P24" s="236"/>
      <c r="Q24" s="93" t="s">
        <v>23</v>
      </c>
      <c r="R24" s="35"/>
      <c r="S24" s="35"/>
      <c r="T24" s="35"/>
      <c r="U24" s="35"/>
      <c r="V24" s="35"/>
      <c r="W24" s="35"/>
      <c r="X24" s="35"/>
      <c r="Y24" s="35"/>
      <c r="Z24" s="35"/>
    </row>
    <row r="25" spans="1:26" s="146" customFormat="1" ht="36.6" customHeight="1" x14ac:dyDescent="0.3">
      <c r="A25" s="197" t="s">
        <v>159</v>
      </c>
      <c r="B25" s="198"/>
      <c r="C25" s="198"/>
      <c r="D25" s="198"/>
      <c r="E25" s="240">
        <v>150000</v>
      </c>
      <c r="F25" s="241"/>
      <c r="G25" s="241"/>
      <c r="H25" s="241"/>
      <c r="I25" s="241"/>
      <c r="J25" s="241"/>
      <c r="K25" s="241"/>
      <c r="L25" s="241"/>
      <c r="M25" s="241"/>
      <c r="N25" s="241"/>
      <c r="O25" s="241"/>
      <c r="P25" s="242"/>
      <c r="Q25" s="93" t="s">
        <v>23</v>
      </c>
      <c r="R25" s="35"/>
      <c r="S25" s="35"/>
      <c r="T25" s="35"/>
      <c r="U25" s="35"/>
      <c r="V25" s="35"/>
      <c r="W25" s="35"/>
      <c r="X25" s="35"/>
      <c r="Y25" s="35"/>
      <c r="Z25" s="35"/>
    </row>
    <row r="26" spans="1:26" ht="36.6" customHeight="1" x14ac:dyDescent="0.3">
      <c r="A26" s="180" t="s">
        <v>152</v>
      </c>
      <c r="B26" s="210"/>
      <c r="C26" s="210"/>
      <c r="D26" s="211"/>
      <c r="E26" s="237">
        <v>100000</v>
      </c>
      <c r="F26" s="238"/>
      <c r="G26" s="238"/>
      <c r="H26" s="238"/>
      <c r="I26" s="238"/>
      <c r="J26" s="238"/>
      <c r="K26" s="238"/>
      <c r="L26" s="238"/>
      <c r="M26" s="238"/>
      <c r="N26" s="238"/>
      <c r="O26" s="238"/>
      <c r="P26" s="239"/>
      <c r="Q26" s="78" t="s">
        <v>23</v>
      </c>
      <c r="R26" s="35"/>
      <c r="S26" s="110"/>
      <c r="T26" s="35"/>
      <c r="U26" s="35"/>
      <c r="V26" s="35"/>
      <c r="W26" s="35"/>
      <c r="X26" s="35"/>
      <c r="Y26" s="35"/>
      <c r="Z26" s="35"/>
    </row>
    <row r="27" spans="1:26" ht="36.6" customHeight="1" x14ac:dyDescent="0.3">
      <c r="A27" s="179" t="s">
        <v>139</v>
      </c>
      <c r="B27" s="171"/>
      <c r="C27" s="171"/>
      <c r="D27" s="171"/>
      <c r="E27" s="228">
        <v>4.0898299313405266E-2</v>
      </c>
      <c r="F27" s="229"/>
      <c r="G27" s="229"/>
      <c r="H27" s="229"/>
      <c r="I27" s="229"/>
      <c r="J27" s="229"/>
      <c r="K27" s="229"/>
      <c r="L27" s="229"/>
      <c r="M27" s="229"/>
      <c r="N27" s="229"/>
      <c r="O27" s="229"/>
      <c r="P27" s="230"/>
      <c r="Q27" s="23" t="s">
        <v>80</v>
      </c>
      <c r="R27" s="35"/>
      <c r="S27" s="35"/>
      <c r="T27" s="35"/>
      <c r="U27" s="35"/>
      <c r="V27" s="35"/>
      <c r="W27" s="35"/>
      <c r="X27" s="35"/>
      <c r="Y27" s="35"/>
      <c r="Z27" s="35"/>
    </row>
    <row r="28" spans="1:26" ht="24" customHeight="1" x14ac:dyDescent="0.3">
      <c r="A28" s="179" t="s">
        <v>140</v>
      </c>
      <c r="B28" s="171"/>
      <c r="C28" s="171"/>
      <c r="D28" s="171"/>
      <c r="E28" s="102" t="s">
        <v>11</v>
      </c>
      <c r="F28" s="102" t="s">
        <v>12</v>
      </c>
      <c r="G28" s="102" t="s">
        <v>13</v>
      </c>
      <c r="H28" s="102" t="s">
        <v>14</v>
      </c>
      <c r="I28" s="102" t="s">
        <v>15</v>
      </c>
      <c r="J28" s="102" t="s">
        <v>16</v>
      </c>
      <c r="K28" s="102" t="s">
        <v>17</v>
      </c>
      <c r="L28" s="102" t="s">
        <v>18</v>
      </c>
      <c r="M28" s="102" t="s">
        <v>19</v>
      </c>
      <c r="N28" s="102" t="s">
        <v>20</v>
      </c>
      <c r="O28" s="102" t="s">
        <v>21</v>
      </c>
      <c r="P28" s="102" t="s">
        <v>22</v>
      </c>
      <c r="Q28" s="5"/>
      <c r="R28" s="35"/>
      <c r="S28" s="35"/>
      <c r="T28" s="35"/>
      <c r="U28" s="35"/>
      <c r="V28" s="35"/>
      <c r="W28" s="35"/>
      <c r="X28" s="35"/>
      <c r="Y28" s="35"/>
      <c r="Z28" s="35"/>
    </row>
    <row r="29" spans="1:26" ht="24" customHeight="1" x14ac:dyDescent="0.3">
      <c r="A29" s="171"/>
      <c r="B29" s="171"/>
      <c r="C29" s="171"/>
      <c r="D29" s="171"/>
      <c r="E29" s="42">
        <v>1.6727427428826092E-2</v>
      </c>
      <c r="F29" s="42">
        <v>4.4798746843773635E-2</v>
      </c>
      <c r="G29" s="42">
        <v>6.2439344315454365E-2</v>
      </c>
      <c r="H29" s="42">
        <v>8.4820368855084705E-2</v>
      </c>
      <c r="I29" s="42">
        <v>8.5757915265218088E-2</v>
      </c>
      <c r="J29" s="42">
        <v>6.0130202830313048E-2</v>
      </c>
      <c r="K29" s="42">
        <v>1.0128344656657505E-2</v>
      </c>
      <c r="L29" s="42">
        <v>5.4107190670705718E-3</v>
      </c>
      <c r="M29" s="42">
        <v>7.1713880796520644E-3</v>
      </c>
      <c r="N29" s="42">
        <v>1.235872550565208E-2</v>
      </c>
      <c r="O29" s="42">
        <v>1.0304294446710978E-2</v>
      </c>
      <c r="P29" s="42">
        <v>8.998250726494423E-3</v>
      </c>
      <c r="Q29" s="23" t="s">
        <v>80</v>
      </c>
      <c r="R29" s="35"/>
      <c r="S29" s="35"/>
      <c r="T29" s="35"/>
      <c r="U29" s="35"/>
      <c r="V29" s="35"/>
      <c r="W29" s="35"/>
      <c r="X29" s="35"/>
      <c r="Y29" s="35"/>
      <c r="Z29" s="35"/>
    </row>
    <row r="30" spans="1:26" ht="24" customHeight="1" x14ac:dyDescent="0.3">
      <c r="A30" s="179" t="s">
        <v>134</v>
      </c>
      <c r="B30" s="171"/>
      <c r="C30" s="171"/>
      <c r="D30" s="171"/>
      <c r="E30" s="102" t="s">
        <v>11</v>
      </c>
      <c r="F30" s="102" t="s">
        <v>12</v>
      </c>
      <c r="G30" s="102" t="s">
        <v>13</v>
      </c>
      <c r="H30" s="102" t="s">
        <v>14</v>
      </c>
      <c r="I30" s="102" t="s">
        <v>15</v>
      </c>
      <c r="J30" s="102" t="s">
        <v>16</v>
      </c>
      <c r="K30" s="102" t="s">
        <v>17</v>
      </c>
      <c r="L30" s="102" t="s">
        <v>18</v>
      </c>
      <c r="M30" s="102" t="s">
        <v>19</v>
      </c>
      <c r="N30" s="102" t="s">
        <v>20</v>
      </c>
      <c r="O30" s="102" t="s">
        <v>21</v>
      </c>
      <c r="P30" s="102" t="s">
        <v>22</v>
      </c>
      <c r="Q30" s="5"/>
      <c r="R30" s="35"/>
      <c r="S30" s="35"/>
      <c r="T30" s="35"/>
      <c r="U30" s="35"/>
      <c r="V30" s="35"/>
      <c r="W30" s="35"/>
      <c r="X30" s="35"/>
      <c r="Y30" s="35"/>
      <c r="Z30" s="35"/>
    </row>
    <row r="31" spans="1:26" ht="24" customHeight="1" x14ac:dyDescent="0.3">
      <c r="A31" s="171"/>
      <c r="B31" s="171"/>
      <c r="C31" s="171"/>
      <c r="D31" s="171"/>
      <c r="E31" s="126">
        <v>836.37137144130463</v>
      </c>
      <c r="F31" s="126">
        <v>2239.9373421886817</v>
      </c>
      <c r="G31" s="126">
        <v>3121.9672157727182</v>
      </c>
      <c r="H31" s="126">
        <v>4241.0184427542354</v>
      </c>
      <c r="I31" s="126">
        <v>4287.8957632609045</v>
      </c>
      <c r="J31" s="126">
        <v>3006.5101415156523</v>
      </c>
      <c r="K31" s="126">
        <v>506.41723283287519</v>
      </c>
      <c r="L31" s="126">
        <v>270.53595335352861</v>
      </c>
      <c r="M31" s="126">
        <v>358.56940398260321</v>
      </c>
      <c r="N31" s="126">
        <v>617.93627528260402</v>
      </c>
      <c r="O31" s="126">
        <v>515.21472233554891</v>
      </c>
      <c r="P31" s="126">
        <v>449.91253632472115</v>
      </c>
      <c r="Q31" s="23" t="s">
        <v>23</v>
      </c>
      <c r="R31" s="35"/>
      <c r="S31" s="35"/>
      <c r="T31" s="35"/>
      <c r="U31" s="35"/>
      <c r="V31" s="35"/>
      <c r="W31" s="35"/>
      <c r="X31" s="35"/>
      <c r="Y31" s="35"/>
      <c r="Z31" s="35"/>
    </row>
    <row r="32" spans="1:26" ht="44.4" customHeight="1" x14ac:dyDescent="0.3">
      <c r="A32" s="179" t="s">
        <v>135</v>
      </c>
      <c r="B32" s="171"/>
      <c r="C32" s="171"/>
      <c r="D32" s="171"/>
      <c r="E32" s="246">
        <v>2701</v>
      </c>
      <c r="F32" s="247"/>
      <c r="G32" s="247"/>
      <c r="H32" s="247"/>
      <c r="I32" s="247"/>
      <c r="J32" s="247"/>
      <c r="K32" s="247"/>
      <c r="L32" s="247"/>
      <c r="M32" s="247"/>
      <c r="N32" s="247"/>
      <c r="O32" s="247"/>
      <c r="P32" s="248"/>
      <c r="Q32" s="23" t="s">
        <v>23</v>
      </c>
      <c r="R32" s="35"/>
      <c r="S32" s="35"/>
      <c r="T32" s="35"/>
      <c r="U32" s="35"/>
      <c r="V32" s="35"/>
      <c r="W32" s="35"/>
      <c r="X32" s="35"/>
      <c r="Y32" s="35"/>
      <c r="Z32" s="35"/>
    </row>
    <row r="33" spans="1:26" ht="24" customHeight="1" x14ac:dyDescent="0.3">
      <c r="A33" s="202" t="s">
        <v>136</v>
      </c>
      <c r="B33" s="203"/>
      <c r="C33" s="203"/>
      <c r="D33" s="203"/>
      <c r="E33" s="102" t="s">
        <v>11</v>
      </c>
      <c r="F33" s="102" t="s">
        <v>12</v>
      </c>
      <c r="G33" s="102" t="s">
        <v>13</v>
      </c>
      <c r="H33" s="102" t="s">
        <v>14</v>
      </c>
      <c r="I33" s="102" t="s">
        <v>15</v>
      </c>
      <c r="J33" s="102" t="s">
        <v>16</v>
      </c>
      <c r="K33" s="102" t="s">
        <v>17</v>
      </c>
      <c r="L33" s="102" t="s">
        <v>18</v>
      </c>
      <c r="M33" s="102" t="s">
        <v>19</v>
      </c>
      <c r="N33" s="102" t="s">
        <v>20</v>
      </c>
      <c r="O33" s="102" t="s">
        <v>21</v>
      </c>
      <c r="P33" s="102" t="s">
        <v>22</v>
      </c>
      <c r="Q33" s="5"/>
      <c r="R33" s="35"/>
      <c r="S33" s="35"/>
      <c r="T33" s="35"/>
      <c r="U33" s="35"/>
      <c r="V33" s="35"/>
      <c r="W33" s="35"/>
      <c r="X33" s="35"/>
      <c r="Y33" s="35"/>
      <c r="Z33" s="35"/>
    </row>
    <row r="34" spans="1:26" ht="31.95" customHeight="1" x14ac:dyDescent="0.3">
      <c r="A34" s="203"/>
      <c r="B34" s="203"/>
      <c r="C34" s="203"/>
      <c r="D34" s="203"/>
      <c r="E34" s="127">
        <v>10000</v>
      </c>
      <c r="F34" s="127">
        <v>10000</v>
      </c>
      <c r="G34" s="127">
        <v>10000</v>
      </c>
      <c r="H34" s="127">
        <v>10000</v>
      </c>
      <c r="I34" s="127">
        <v>10000</v>
      </c>
      <c r="J34" s="127">
        <v>10000</v>
      </c>
      <c r="K34" s="127">
        <v>10000</v>
      </c>
      <c r="L34" s="127">
        <v>10000</v>
      </c>
      <c r="M34" s="127">
        <v>10000</v>
      </c>
      <c r="N34" s="127">
        <v>10000</v>
      </c>
      <c r="O34" s="127">
        <v>10000</v>
      </c>
      <c r="P34" s="127">
        <v>10000</v>
      </c>
      <c r="Q34" s="78" t="s">
        <v>23</v>
      </c>
      <c r="R34" s="35"/>
      <c r="S34" s="35"/>
      <c r="T34" s="35"/>
      <c r="U34" s="35"/>
      <c r="V34" s="35"/>
      <c r="W34" s="35"/>
      <c r="X34" s="35"/>
      <c r="Y34" s="35"/>
      <c r="Z34" s="35"/>
    </row>
    <row r="35" spans="1:26" ht="24" customHeight="1" x14ac:dyDescent="0.3">
      <c r="A35" s="179" t="s">
        <v>81</v>
      </c>
      <c r="B35" s="171"/>
      <c r="C35" s="171"/>
      <c r="D35" s="171"/>
      <c r="E35" s="102" t="s">
        <v>11</v>
      </c>
      <c r="F35" s="102" t="s">
        <v>12</v>
      </c>
      <c r="G35" s="102" t="s">
        <v>13</v>
      </c>
      <c r="H35" s="102" t="s">
        <v>14</v>
      </c>
      <c r="I35" s="102" t="s">
        <v>15</v>
      </c>
      <c r="J35" s="102" t="s">
        <v>16</v>
      </c>
      <c r="K35" s="102" t="s">
        <v>17</v>
      </c>
      <c r="L35" s="102" t="s">
        <v>18</v>
      </c>
      <c r="M35" s="102" t="s">
        <v>19</v>
      </c>
      <c r="N35" s="102" t="s">
        <v>20</v>
      </c>
      <c r="O35" s="102" t="s">
        <v>21</v>
      </c>
      <c r="P35" s="102" t="s">
        <v>22</v>
      </c>
      <c r="Q35" s="5"/>
      <c r="R35" s="35"/>
      <c r="S35" s="35"/>
      <c r="T35" s="35"/>
      <c r="U35" s="35"/>
      <c r="V35" s="35"/>
      <c r="W35" s="35"/>
      <c r="X35" s="35"/>
      <c r="Y35" s="35"/>
      <c r="Z35" s="111"/>
    </row>
    <row r="36" spans="1:26" ht="24" customHeight="1" x14ac:dyDescent="0.3">
      <c r="A36" s="171"/>
      <c r="B36" s="171"/>
      <c r="C36" s="171"/>
      <c r="D36" s="171"/>
      <c r="E36" s="126">
        <v>836</v>
      </c>
      <c r="F36" s="126">
        <v>1792</v>
      </c>
      <c r="G36" s="126">
        <v>1873</v>
      </c>
      <c r="H36" s="126">
        <v>4241</v>
      </c>
      <c r="I36" s="126">
        <v>3430</v>
      </c>
      <c r="J36" s="126">
        <v>1804</v>
      </c>
      <c r="K36" s="126">
        <v>506</v>
      </c>
      <c r="L36" s="126">
        <v>216</v>
      </c>
      <c r="M36" s="126">
        <v>215</v>
      </c>
      <c r="N36" s="126">
        <v>618</v>
      </c>
      <c r="O36" s="126">
        <v>412</v>
      </c>
      <c r="P36" s="126">
        <v>270</v>
      </c>
      <c r="Q36" s="23" t="s">
        <v>23</v>
      </c>
      <c r="R36" s="35"/>
      <c r="S36" s="35"/>
      <c r="T36" s="35"/>
      <c r="U36" s="35"/>
      <c r="V36" s="35"/>
      <c r="W36" s="35"/>
      <c r="X36" s="35"/>
      <c r="Y36" s="35"/>
      <c r="Z36" s="111"/>
    </row>
    <row r="37" spans="1:26" ht="43.95" customHeight="1" x14ac:dyDescent="0.3">
      <c r="A37" s="179" t="s">
        <v>141</v>
      </c>
      <c r="B37" s="171"/>
      <c r="C37" s="171"/>
      <c r="D37" s="171"/>
      <c r="E37" s="243">
        <v>1636</v>
      </c>
      <c r="F37" s="244"/>
      <c r="G37" s="244"/>
      <c r="H37" s="244"/>
      <c r="I37" s="244"/>
      <c r="J37" s="244"/>
      <c r="K37" s="244"/>
      <c r="L37" s="244"/>
      <c r="M37" s="244"/>
      <c r="N37" s="244"/>
      <c r="O37" s="244"/>
      <c r="P37" s="245"/>
      <c r="Q37" s="23" t="s">
        <v>23</v>
      </c>
      <c r="R37" s="35"/>
      <c r="S37" s="35"/>
      <c r="T37" s="35"/>
      <c r="U37" s="35"/>
      <c r="V37" s="35"/>
      <c r="W37" s="35"/>
      <c r="X37" s="35"/>
      <c r="Y37" s="35"/>
      <c r="Z37" s="35"/>
    </row>
    <row r="38" spans="1:26" x14ac:dyDescent="0.3">
      <c r="A38" s="35" t="s">
        <v>25</v>
      </c>
      <c r="B38" s="35"/>
      <c r="C38" s="35"/>
      <c r="D38" s="35"/>
      <c r="E38" s="35"/>
      <c r="F38" s="35"/>
      <c r="G38" s="35"/>
      <c r="H38" s="35"/>
      <c r="I38" s="35"/>
      <c r="J38" s="35"/>
      <c r="K38" s="35"/>
      <c r="L38" s="35"/>
      <c r="M38" s="35"/>
      <c r="N38" s="35"/>
      <c r="O38" s="35"/>
      <c r="P38" s="35"/>
      <c r="Q38" s="35"/>
      <c r="R38" s="35"/>
      <c r="S38" s="35"/>
      <c r="T38" s="35"/>
      <c r="U38" s="35"/>
      <c r="V38" s="35"/>
      <c r="W38" s="35"/>
      <c r="X38" s="35"/>
      <c r="Y38" s="35"/>
      <c r="Z38" s="35"/>
    </row>
    <row r="39" spans="1:26" x14ac:dyDescent="0.3">
      <c r="A39" s="35" t="s">
        <v>163</v>
      </c>
      <c r="B39" s="35"/>
      <c r="C39" s="35"/>
      <c r="D39" s="35"/>
      <c r="E39" s="35"/>
      <c r="F39" s="35"/>
      <c r="G39" s="35"/>
      <c r="H39" s="35"/>
      <c r="I39" s="35"/>
      <c r="J39" s="35"/>
      <c r="K39" s="35"/>
      <c r="L39" s="35"/>
      <c r="M39" s="35"/>
      <c r="N39" s="35"/>
      <c r="O39" s="35"/>
      <c r="P39" s="35"/>
      <c r="Q39" s="35"/>
      <c r="R39" s="35"/>
      <c r="S39" s="35"/>
      <c r="T39" s="35"/>
      <c r="U39" s="35"/>
      <c r="V39" s="35"/>
      <c r="W39" s="35"/>
      <c r="X39" s="35"/>
      <c r="Y39" s="35"/>
      <c r="Z39" s="35"/>
    </row>
    <row r="40" spans="1:26" x14ac:dyDescent="0.3">
      <c r="A40" s="35"/>
      <c r="B40" s="87" t="s">
        <v>71</v>
      </c>
      <c r="C40" s="87"/>
      <c r="D40" s="35"/>
      <c r="E40" s="35"/>
      <c r="F40" s="35"/>
      <c r="G40" s="35"/>
      <c r="H40" s="35"/>
      <c r="I40" s="35"/>
      <c r="J40" s="35"/>
      <c r="K40" s="35"/>
      <c r="L40" s="35"/>
      <c r="M40" s="35"/>
      <c r="N40" s="35"/>
      <c r="O40" s="35"/>
      <c r="P40" s="35"/>
      <c r="Q40" s="35"/>
      <c r="R40" s="35"/>
      <c r="S40" s="35"/>
      <c r="T40" s="35"/>
      <c r="U40" s="35"/>
      <c r="V40" s="35"/>
      <c r="W40" s="35"/>
      <c r="X40" s="35"/>
      <c r="Y40" s="35"/>
      <c r="Z40" s="35"/>
    </row>
    <row r="41" spans="1:26" x14ac:dyDescent="0.3">
      <c r="A41" s="35"/>
      <c r="B41" s="87" t="s">
        <v>147</v>
      </c>
      <c r="C41" s="87"/>
      <c r="D41" s="35"/>
      <c r="E41" s="35"/>
      <c r="F41" s="35"/>
      <c r="G41" s="35"/>
      <c r="H41" s="35"/>
      <c r="I41" s="35"/>
      <c r="J41" s="35"/>
      <c r="K41" s="35"/>
      <c r="L41" s="35"/>
      <c r="M41" s="35"/>
      <c r="N41" s="35"/>
      <c r="O41" s="35"/>
      <c r="P41" s="35"/>
      <c r="Q41" s="35"/>
      <c r="R41" s="35"/>
      <c r="S41" s="35"/>
      <c r="T41" s="35"/>
      <c r="U41" s="35"/>
      <c r="V41" s="35"/>
      <c r="W41" s="35"/>
      <c r="X41" s="35"/>
      <c r="Y41" s="35"/>
      <c r="Z41" s="35"/>
    </row>
    <row r="42" spans="1:26" x14ac:dyDescent="0.3">
      <c r="A42" s="35"/>
      <c r="B42" s="87" t="s">
        <v>166</v>
      </c>
      <c r="C42" s="87"/>
      <c r="D42" s="35"/>
      <c r="E42" s="35"/>
      <c r="F42" s="35"/>
      <c r="G42" s="35"/>
      <c r="H42" s="35"/>
      <c r="I42" s="35"/>
      <c r="J42" s="35"/>
      <c r="K42" s="35"/>
      <c r="L42" s="35"/>
      <c r="M42" s="35"/>
      <c r="N42" s="35"/>
      <c r="O42" s="35"/>
      <c r="P42" s="35"/>
      <c r="Q42" s="35"/>
      <c r="R42" s="35"/>
      <c r="S42" s="35"/>
      <c r="T42" s="35"/>
      <c r="U42" s="35"/>
      <c r="V42" s="35"/>
      <c r="W42" s="35"/>
      <c r="X42" s="35"/>
      <c r="Y42" s="35"/>
      <c r="Z42" s="35"/>
    </row>
    <row r="43" spans="1:26" x14ac:dyDescent="0.3">
      <c r="A43" s="35"/>
      <c r="B43" s="87" t="s">
        <v>69</v>
      </c>
      <c r="C43" s="87"/>
      <c r="D43" s="35"/>
      <c r="E43" s="35"/>
      <c r="F43" s="35"/>
      <c r="G43" s="35"/>
      <c r="H43" s="35"/>
      <c r="I43" s="35"/>
      <c r="J43" s="35"/>
      <c r="K43" s="35"/>
      <c r="L43" s="35"/>
      <c r="M43" s="35"/>
      <c r="N43" s="35"/>
      <c r="O43" s="35"/>
      <c r="P43" s="35"/>
      <c r="Q43" s="35"/>
      <c r="R43" s="35"/>
      <c r="S43" s="35"/>
      <c r="T43" s="35"/>
      <c r="U43" s="35"/>
      <c r="V43" s="35"/>
      <c r="W43" s="35"/>
      <c r="X43" s="35"/>
      <c r="Y43" s="35"/>
      <c r="Z43" s="35"/>
    </row>
    <row r="44" spans="1:26" x14ac:dyDescent="0.3">
      <c r="A44" s="35"/>
      <c r="B44" s="87" t="s">
        <v>56</v>
      </c>
      <c r="C44" s="87"/>
      <c r="D44" s="35"/>
      <c r="E44" s="35"/>
      <c r="F44" s="35"/>
      <c r="G44" s="35"/>
      <c r="H44" s="35"/>
      <c r="I44" s="35"/>
      <c r="J44" s="35"/>
      <c r="K44" s="35"/>
      <c r="L44" s="35"/>
      <c r="M44" s="35"/>
      <c r="N44" s="35"/>
      <c r="O44" s="35"/>
      <c r="P44" s="35"/>
      <c r="Q44" s="35"/>
      <c r="R44" s="35"/>
      <c r="S44" s="35"/>
      <c r="T44" s="35"/>
      <c r="U44" s="35"/>
      <c r="V44" s="35"/>
      <c r="W44" s="35"/>
      <c r="X44" s="35"/>
      <c r="Y44" s="35"/>
      <c r="Z44" s="35"/>
    </row>
    <row r="45" spans="1:26" x14ac:dyDescent="0.3">
      <c r="A45" s="35"/>
      <c r="B45" s="87" t="s">
        <v>63</v>
      </c>
      <c r="C45" s="87"/>
      <c r="D45" s="35"/>
      <c r="E45" s="35"/>
      <c r="F45" s="35"/>
      <c r="G45" s="35"/>
      <c r="H45" s="35"/>
      <c r="I45" s="35"/>
      <c r="J45" s="35"/>
      <c r="K45" s="35"/>
      <c r="L45" s="35"/>
      <c r="M45" s="35"/>
      <c r="N45" s="35"/>
      <c r="O45" s="35"/>
      <c r="P45" s="35"/>
      <c r="Q45" s="35"/>
      <c r="R45" s="35"/>
      <c r="S45" s="35"/>
      <c r="T45" s="35"/>
      <c r="U45" s="35"/>
      <c r="V45" s="35"/>
      <c r="W45" s="35"/>
      <c r="X45" s="35"/>
      <c r="Y45" s="35"/>
      <c r="Z45" s="35"/>
    </row>
    <row r="46" spans="1:26" x14ac:dyDescent="0.3">
      <c r="A46" s="35"/>
      <c r="B46" s="35" t="s">
        <v>172</v>
      </c>
      <c r="C46" s="35"/>
      <c r="D46" s="35"/>
      <c r="E46" s="35"/>
      <c r="F46" s="35"/>
      <c r="G46" s="35"/>
      <c r="H46" s="35"/>
      <c r="I46" s="35"/>
      <c r="J46" s="35"/>
      <c r="K46" s="35"/>
      <c r="L46" s="35"/>
      <c r="M46" s="35"/>
      <c r="N46" s="35"/>
      <c r="O46" s="35"/>
      <c r="P46" s="35"/>
      <c r="Q46" s="35"/>
      <c r="R46" s="35"/>
      <c r="S46" s="35"/>
      <c r="T46" s="35"/>
      <c r="U46" s="35"/>
      <c r="V46" s="35"/>
      <c r="W46" s="35"/>
      <c r="X46" s="35"/>
      <c r="Y46" s="35"/>
      <c r="Z46" s="35"/>
    </row>
    <row r="47" spans="1:26" x14ac:dyDescent="0.3">
      <c r="A47" s="35"/>
      <c r="B47" s="87" t="s">
        <v>167</v>
      </c>
      <c r="C47" s="35"/>
      <c r="D47" s="35"/>
      <c r="E47" s="35"/>
      <c r="F47" s="35"/>
      <c r="G47" s="35"/>
      <c r="H47" s="35"/>
      <c r="I47" s="35"/>
      <c r="J47" s="35"/>
      <c r="K47" s="35"/>
      <c r="L47" s="35"/>
      <c r="M47" s="35"/>
      <c r="N47" s="35"/>
      <c r="O47" s="35"/>
      <c r="P47" s="35"/>
      <c r="Q47" s="35"/>
      <c r="R47" s="35"/>
      <c r="S47" s="35"/>
      <c r="T47" s="35"/>
      <c r="U47" s="35"/>
      <c r="V47" s="35"/>
      <c r="W47" s="35"/>
      <c r="X47" s="35"/>
      <c r="Y47" s="35"/>
      <c r="Z47" s="35"/>
    </row>
    <row r="48" spans="1:26" x14ac:dyDescent="0.3">
      <c r="A48" s="35"/>
      <c r="B48" s="87" t="s">
        <v>168</v>
      </c>
      <c r="C48" s="35"/>
      <c r="D48" s="35"/>
      <c r="E48" s="35"/>
      <c r="F48" s="35"/>
      <c r="G48" s="35"/>
      <c r="H48" s="35"/>
      <c r="I48" s="35"/>
      <c r="J48" s="35"/>
      <c r="K48" s="35"/>
      <c r="L48" s="35"/>
      <c r="M48" s="35"/>
      <c r="N48" s="35"/>
      <c r="O48" s="35"/>
      <c r="P48" s="35"/>
      <c r="Q48" s="35"/>
      <c r="R48" s="35"/>
      <c r="S48" s="35"/>
      <c r="T48" s="35"/>
      <c r="U48" s="35"/>
      <c r="V48" s="35"/>
      <c r="W48" s="35"/>
      <c r="X48" s="35"/>
      <c r="Y48" s="35"/>
      <c r="Z48" s="35"/>
    </row>
    <row r="49" spans="1:26" x14ac:dyDescent="0.3">
      <c r="A49" s="35"/>
      <c r="B49" s="87" t="s">
        <v>169</v>
      </c>
      <c r="C49" s="35"/>
      <c r="D49" s="35"/>
      <c r="E49" s="35"/>
      <c r="F49" s="35"/>
      <c r="G49" s="35"/>
      <c r="H49" s="35"/>
      <c r="I49" s="35"/>
      <c r="J49" s="35"/>
      <c r="K49" s="35"/>
      <c r="L49" s="35"/>
      <c r="M49" s="35"/>
      <c r="N49" s="35"/>
      <c r="O49" s="35"/>
      <c r="P49" s="35"/>
      <c r="Q49" s="35"/>
      <c r="R49" s="35"/>
      <c r="S49" s="35"/>
      <c r="T49" s="35"/>
      <c r="U49" s="35"/>
      <c r="V49" s="35"/>
      <c r="W49" s="35"/>
      <c r="X49" s="35"/>
      <c r="Y49" s="35"/>
      <c r="Z49" s="35"/>
    </row>
    <row r="50" spans="1:26" x14ac:dyDescent="0.3">
      <c r="A50" s="35"/>
      <c r="B50" s="87" t="s">
        <v>170</v>
      </c>
      <c r="C50" s="35"/>
      <c r="D50" s="35"/>
      <c r="E50" s="35"/>
      <c r="F50" s="35"/>
      <c r="G50" s="35"/>
      <c r="H50" s="35"/>
      <c r="I50" s="35"/>
      <c r="J50" s="35"/>
      <c r="K50" s="35"/>
      <c r="L50" s="35"/>
      <c r="M50" s="35"/>
      <c r="N50" s="35"/>
      <c r="O50" s="35"/>
      <c r="P50" s="35"/>
      <c r="Q50" s="35"/>
      <c r="R50" s="35"/>
      <c r="S50" s="35"/>
      <c r="T50" s="35"/>
      <c r="U50" s="35"/>
      <c r="V50" s="35"/>
      <c r="W50" s="35"/>
      <c r="X50" s="35"/>
      <c r="Y50" s="35"/>
      <c r="Z50" s="35"/>
    </row>
    <row r="51" spans="1:26" x14ac:dyDescent="0.3">
      <c r="A51" s="35" t="s">
        <v>164</v>
      </c>
      <c r="B51" s="35"/>
      <c r="C51" s="35"/>
      <c r="D51" s="35"/>
      <c r="E51" s="35"/>
      <c r="F51" s="35"/>
      <c r="G51" s="35"/>
      <c r="H51" s="35"/>
      <c r="I51" s="35"/>
      <c r="J51" s="35"/>
      <c r="K51" s="35"/>
      <c r="L51" s="35"/>
      <c r="M51" s="35"/>
      <c r="N51" s="35"/>
      <c r="O51" s="35"/>
      <c r="P51" s="35"/>
      <c r="Q51" s="35"/>
      <c r="R51" s="35"/>
      <c r="S51" s="35"/>
      <c r="T51" s="35"/>
      <c r="U51" s="35"/>
      <c r="V51" s="35"/>
      <c r="W51" s="35"/>
      <c r="X51" s="35"/>
      <c r="Y51" s="35"/>
      <c r="Z51" s="35"/>
    </row>
    <row r="52" spans="1:26" x14ac:dyDescent="0.3">
      <c r="A52" s="35"/>
      <c r="B52" s="35" t="s">
        <v>97</v>
      </c>
      <c r="C52" s="35"/>
      <c r="D52" s="35"/>
      <c r="E52" s="35"/>
      <c r="F52" s="35"/>
      <c r="G52" s="35"/>
      <c r="H52" s="35"/>
      <c r="I52" s="35"/>
      <c r="J52" s="35"/>
      <c r="K52" s="35"/>
      <c r="L52" s="35"/>
      <c r="M52" s="35"/>
      <c r="N52" s="35"/>
      <c r="O52" s="35"/>
      <c r="P52" s="35"/>
      <c r="Q52" s="35"/>
      <c r="R52" s="35"/>
      <c r="S52" s="35"/>
      <c r="T52" s="35"/>
      <c r="U52" s="35"/>
      <c r="V52" s="35"/>
      <c r="W52" s="35"/>
      <c r="X52" s="35"/>
      <c r="Y52" s="35"/>
      <c r="Z52" s="35"/>
    </row>
    <row r="53" spans="1:26" x14ac:dyDescent="0.3">
      <c r="A53" s="35"/>
      <c r="B53" s="35" t="s">
        <v>146</v>
      </c>
      <c r="C53" s="35"/>
      <c r="D53" s="35"/>
      <c r="E53" s="35"/>
      <c r="F53" s="35"/>
      <c r="G53" s="35"/>
      <c r="H53" s="35"/>
      <c r="I53" s="35"/>
      <c r="J53" s="35"/>
      <c r="K53" s="35"/>
      <c r="L53" s="35"/>
      <c r="M53" s="35"/>
      <c r="N53" s="35"/>
      <c r="O53" s="35"/>
      <c r="P53" s="35"/>
      <c r="Q53" s="35"/>
      <c r="R53" s="35"/>
      <c r="S53" s="35"/>
      <c r="T53" s="35"/>
      <c r="U53" s="35"/>
      <c r="V53" s="35"/>
      <c r="W53" s="35"/>
      <c r="X53" s="35"/>
      <c r="Y53" s="35"/>
      <c r="Z53" s="35"/>
    </row>
    <row r="54" spans="1:26" x14ac:dyDescent="0.3">
      <c r="A54" s="35"/>
      <c r="B54" s="35" t="s">
        <v>99</v>
      </c>
      <c r="C54" s="35"/>
      <c r="D54" s="35"/>
      <c r="E54" s="35"/>
      <c r="F54" s="35"/>
      <c r="G54" s="35"/>
      <c r="H54" s="35"/>
      <c r="I54" s="35"/>
      <c r="J54" s="35"/>
      <c r="K54" s="35"/>
      <c r="L54" s="35"/>
      <c r="M54" s="35"/>
      <c r="N54" s="35"/>
      <c r="O54" s="35"/>
      <c r="P54" s="35"/>
      <c r="Q54" s="35"/>
      <c r="R54" s="35"/>
      <c r="S54" s="35"/>
      <c r="T54" s="35"/>
      <c r="U54" s="35"/>
      <c r="V54" s="35"/>
      <c r="W54" s="35"/>
      <c r="X54" s="35"/>
      <c r="Y54" s="35"/>
      <c r="Z54" s="35"/>
    </row>
  </sheetData>
  <sheetProtection algorithmName="SHA-512" hashValue="ucAYlGp6r9+2OCIfBU0orcfpNNAeuZtIrtn4J6S/bbLiekisiiTUDG279ZolSlZWrdkooWLwyyaAOqvdfLodzA==" saltValue="RzGoiaO6Vz4ui+BoipuUCg==" spinCount="100000" sheet="1" objects="1" scenarios="1"/>
  <dataConsolidate/>
  <mergeCells count="42">
    <mergeCell ref="A37:D37"/>
    <mergeCell ref="E37:P37"/>
    <mergeCell ref="A28:D29"/>
    <mergeCell ref="A30:D31"/>
    <mergeCell ref="A32:D32"/>
    <mergeCell ref="E32:P32"/>
    <mergeCell ref="A33:D34"/>
    <mergeCell ref="A35:D36"/>
    <mergeCell ref="A27:D27"/>
    <mergeCell ref="E27:P27"/>
    <mergeCell ref="A16:D16"/>
    <mergeCell ref="E16:P16"/>
    <mergeCell ref="A17:D18"/>
    <mergeCell ref="A19:D20"/>
    <mergeCell ref="A21:D21"/>
    <mergeCell ref="E21:P21"/>
    <mergeCell ref="A22:D23"/>
    <mergeCell ref="A24:D24"/>
    <mergeCell ref="E24:P24"/>
    <mergeCell ref="A26:D26"/>
    <mergeCell ref="E26:P26"/>
    <mergeCell ref="A25:D25"/>
    <mergeCell ref="E25:P25"/>
    <mergeCell ref="A13:D13"/>
    <mergeCell ref="E13:P13"/>
    <mergeCell ref="A14:D14"/>
    <mergeCell ref="E14:P14"/>
    <mergeCell ref="A15:D15"/>
    <mergeCell ref="E15:P15"/>
    <mergeCell ref="A10:D10"/>
    <mergeCell ref="E10:P10"/>
    <mergeCell ref="A11:D11"/>
    <mergeCell ref="E11:P11"/>
    <mergeCell ref="A12:D12"/>
    <mergeCell ref="E12:P12"/>
    <mergeCell ref="A2:B2"/>
    <mergeCell ref="A4:Q4"/>
    <mergeCell ref="A6:Q6"/>
    <mergeCell ref="M8:Q8"/>
    <mergeCell ref="A9:D9"/>
    <mergeCell ref="E9:P9"/>
    <mergeCell ref="C2:D2"/>
  </mergeCells>
  <phoneticPr fontId="3"/>
  <conditionalFormatting sqref="E37:P37">
    <cfRule type="cellIs" dxfId="36" priority="2" operator="greaterThan">
      <formula>$E$32</formula>
    </cfRule>
  </conditionalFormatting>
  <conditionalFormatting sqref="E34:P34">
    <cfRule type="cellIs" dxfId="35" priority="1" operator="greaterThan">
      <formula>$E$15</formula>
    </cfRule>
  </conditionalFormatting>
  <dataValidations count="3">
    <dataValidation type="whole" operator="lessThanOrEqual" allowBlank="1" showInputMessage="1" showErrorMessage="1" error="送電可能電力以下の整数値で入力してください" sqref="E34" xr:uid="{7485316F-13DB-4971-9A83-88D0DDB0C9D4}">
      <formula1>$E$26</formula1>
    </dataValidation>
    <dataValidation type="whole" allowBlank="1" showInputMessage="1" showErrorMessage="1" error="期待容量以下の整数値で入力してください" sqref="E37:P37" xr:uid="{49B1288E-705F-4078-A75D-A909A744C7A5}">
      <formula1>0</formula1>
      <formula2>E32</formula2>
    </dataValidation>
    <dataValidation type="whole" operator="lessThanOrEqual" allowBlank="1" showInputMessage="1" showErrorMessage="1" error="送電可能電力以下の整数値で入力してください" sqref="F34:P34" xr:uid="{D12C68F7-8528-4845-89B2-80CE315A6C3E}">
      <formula1>$E$15</formula1>
    </dataValidation>
  </dataValidations>
  <pageMargins left="0.11811023622047245" right="0.11811023622047245" top="0.35433070866141736" bottom="0.35433070866141736" header="0.31496062992125984" footer="0.31496062992125984"/>
  <pageSetup paperSize="9" scale="4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52560-1313-4FFE-ACD5-53D36CAEA331}">
  <sheetPr codeName="Sheet10">
    <tabColor theme="0" tint="-0.499984740745262"/>
    <pageSetUpPr fitToPage="1"/>
  </sheetPr>
  <dimension ref="A1:Z54"/>
  <sheetViews>
    <sheetView showGridLines="0" zoomScale="85" zoomScaleNormal="85" workbookViewId="0"/>
  </sheetViews>
  <sheetFormatPr defaultColWidth="9" defaultRowHeight="15" x14ac:dyDescent="0.3"/>
  <cols>
    <col min="1" max="4" width="5.6640625" style="1" customWidth="1"/>
    <col min="5" max="16" width="12.77734375" style="1" customWidth="1"/>
    <col min="17" max="20" width="5.6640625" style="1" customWidth="1"/>
    <col min="21" max="16384" width="9" style="1"/>
  </cols>
  <sheetData>
    <row r="1" spans="1:26" ht="16.2" x14ac:dyDescent="0.3">
      <c r="A1" s="36" t="s">
        <v>66</v>
      </c>
      <c r="B1" s="36"/>
      <c r="C1" s="36"/>
      <c r="D1" s="36"/>
      <c r="E1" s="36"/>
      <c r="F1" s="98" t="s">
        <v>68</v>
      </c>
      <c r="G1" s="98"/>
      <c r="H1" s="98"/>
      <c r="I1" s="38" t="s">
        <v>67</v>
      </c>
      <c r="J1" s="35"/>
      <c r="K1" s="35"/>
      <c r="L1" s="35"/>
      <c r="M1" s="35"/>
      <c r="N1" s="35"/>
      <c r="O1" s="35"/>
      <c r="P1" s="35"/>
      <c r="Q1" s="35"/>
      <c r="R1" s="35"/>
      <c r="S1" s="35"/>
      <c r="T1" s="35"/>
      <c r="U1" s="35"/>
      <c r="V1" s="35"/>
      <c r="W1" s="35"/>
      <c r="X1" s="35"/>
      <c r="Y1" s="35"/>
      <c r="Z1" s="35"/>
    </row>
    <row r="2" spans="1:26" ht="16.2" x14ac:dyDescent="0.3">
      <c r="A2" s="335" t="s">
        <v>0</v>
      </c>
      <c r="B2" s="336"/>
      <c r="C2" s="333" t="s">
        <v>174</v>
      </c>
      <c r="D2" s="334"/>
      <c r="E2" s="84"/>
      <c r="F2" s="84"/>
      <c r="G2" s="84"/>
      <c r="H2" s="84"/>
      <c r="I2" s="84"/>
      <c r="J2" s="84"/>
      <c r="K2" s="84"/>
      <c r="L2" s="84"/>
      <c r="M2" s="84"/>
      <c r="N2" s="84"/>
      <c r="O2" s="84"/>
      <c r="P2" s="84"/>
      <c r="Q2" s="84"/>
      <c r="R2" s="35"/>
      <c r="S2" s="35"/>
      <c r="T2" s="35"/>
      <c r="U2" s="35"/>
      <c r="V2" s="35"/>
      <c r="W2" s="35"/>
      <c r="X2" s="35"/>
      <c r="Y2" s="35"/>
      <c r="Z2" s="35"/>
    </row>
    <row r="3" spans="1:26" ht="16.2" x14ac:dyDescent="0.3">
      <c r="A3" s="105"/>
      <c r="B3" s="85"/>
      <c r="C3" s="84"/>
      <c r="D3" s="84"/>
      <c r="E3" s="84"/>
      <c r="F3" s="84"/>
      <c r="G3" s="84"/>
      <c r="H3" s="84"/>
      <c r="I3" s="84"/>
      <c r="J3" s="84"/>
      <c r="K3" s="84"/>
      <c r="L3" s="84"/>
      <c r="M3" s="84"/>
      <c r="N3" s="84"/>
      <c r="O3" s="84"/>
      <c r="P3" s="84"/>
      <c r="Q3" s="84"/>
      <c r="R3" s="35"/>
      <c r="S3" s="35"/>
      <c r="T3" s="35"/>
      <c r="U3" s="35"/>
      <c r="V3" s="35"/>
      <c r="W3" s="35"/>
      <c r="X3" s="35"/>
      <c r="Y3" s="35"/>
      <c r="Z3" s="35"/>
    </row>
    <row r="4" spans="1:26" ht="16.2" x14ac:dyDescent="0.3">
      <c r="A4" s="169" t="s">
        <v>162</v>
      </c>
      <c r="B4" s="169"/>
      <c r="C4" s="169"/>
      <c r="D4" s="169"/>
      <c r="E4" s="169"/>
      <c r="F4" s="169"/>
      <c r="G4" s="169"/>
      <c r="H4" s="169"/>
      <c r="I4" s="169"/>
      <c r="J4" s="169"/>
      <c r="K4" s="169"/>
      <c r="L4" s="169"/>
      <c r="M4" s="169"/>
      <c r="N4" s="169"/>
      <c r="O4" s="169"/>
      <c r="P4" s="169"/>
      <c r="Q4" s="169"/>
      <c r="R4" s="35"/>
      <c r="S4" s="35"/>
      <c r="T4" s="35"/>
      <c r="U4" s="35"/>
      <c r="V4" s="35"/>
      <c r="W4" s="35"/>
      <c r="X4" s="35"/>
      <c r="Y4" s="35"/>
      <c r="Z4" s="35"/>
    </row>
    <row r="5" spans="1:26" ht="16.2" x14ac:dyDescent="0.3">
      <c r="A5" s="84"/>
      <c r="B5" s="84"/>
      <c r="C5" s="84"/>
      <c r="D5" s="84"/>
      <c r="E5" s="84"/>
      <c r="F5" s="84"/>
      <c r="G5" s="84"/>
      <c r="H5" s="84"/>
      <c r="I5" s="84"/>
      <c r="J5" s="84"/>
      <c r="K5" s="84"/>
      <c r="L5" s="84"/>
      <c r="M5" s="84"/>
      <c r="N5" s="84"/>
      <c r="O5" s="84"/>
      <c r="P5" s="84"/>
      <c r="Q5" s="84"/>
      <c r="R5" s="35"/>
      <c r="S5" s="35"/>
      <c r="T5" s="35"/>
      <c r="U5" s="35"/>
      <c r="V5" s="35"/>
      <c r="W5" s="35"/>
      <c r="X5" s="35"/>
      <c r="Y5" s="35"/>
      <c r="Z5" s="35"/>
    </row>
    <row r="6" spans="1:26" ht="16.2" x14ac:dyDescent="0.3">
      <c r="A6" s="169" t="s">
        <v>52</v>
      </c>
      <c r="B6" s="169"/>
      <c r="C6" s="169"/>
      <c r="D6" s="169"/>
      <c r="E6" s="169"/>
      <c r="F6" s="169"/>
      <c r="G6" s="169"/>
      <c r="H6" s="169"/>
      <c r="I6" s="169"/>
      <c r="J6" s="169"/>
      <c r="K6" s="169"/>
      <c r="L6" s="169"/>
      <c r="M6" s="169"/>
      <c r="N6" s="169"/>
      <c r="O6" s="169"/>
      <c r="P6" s="169"/>
      <c r="Q6" s="169"/>
      <c r="R6" s="35"/>
      <c r="S6" s="35"/>
      <c r="T6" s="35"/>
      <c r="U6" s="35"/>
      <c r="V6" s="35"/>
      <c r="W6" s="35"/>
      <c r="X6" s="35"/>
      <c r="Y6" s="35"/>
      <c r="Z6" s="35"/>
    </row>
    <row r="7" spans="1:26" ht="16.2" x14ac:dyDescent="0.3">
      <c r="A7" s="35"/>
      <c r="B7" s="35"/>
      <c r="C7" s="84"/>
      <c r="D7" s="84"/>
      <c r="E7" s="84"/>
      <c r="F7" s="84"/>
      <c r="G7" s="84"/>
      <c r="H7" s="84"/>
      <c r="I7" s="84"/>
      <c r="J7" s="84"/>
      <c r="K7" s="84"/>
      <c r="L7" s="84"/>
      <c r="M7" s="84"/>
      <c r="N7" s="84"/>
      <c r="O7" s="84"/>
      <c r="P7" s="84"/>
      <c r="Q7" s="84"/>
      <c r="R7" s="35"/>
      <c r="S7" s="35"/>
      <c r="T7" s="35"/>
      <c r="U7" s="35"/>
      <c r="V7" s="35"/>
      <c r="W7" s="35"/>
      <c r="X7" s="35"/>
      <c r="Y7" s="35"/>
      <c r="Z7" s="35"/>
    </row>
    <row r="8" spans="1:26" ht="16.2" x14ac:dyDescent="0.3">
      <c r="A8" s="108"/>
      <c r="B8" s="108"/>
      <c r="C8" s="108"/>
      <c r="D8" s="108"/>
      <c r="E8" s="108"/>
      <c r="F8" s="108"/>
      <c r="G8" s="108"/>
      <c r="H8" s="108"/>
      <c r="I8" s="108"/>
      <c r="J8" s="108"/>
      <c r="K8" s="108"/>
      <c r="L8" s="108"/>
      <c r="M8" s="217" t="str">
        <f>'記載例（合計）'!$M$11</f>
        <v>&lt;会社名&gt;</v>
      </c>
      <c r="N8" s="217"/>
      <c r="O8" s="217"/>
      <c r="P8" s="217"/>
      <c r="Q8" s="217"/>
      <c r="R8" s="35"/>
      <c r="S8" s="35"/>
      <c r="T8" s="35"/>
      <c r="U8" s="35"/>
      <c r="V8" s="35"/>
      <c r="W8" s="35"/>
      <c r="X8" s="35"/>
      <c r="Y8" s="35"/>
      <c r="Z8" s="35"/>
    </row>
    <row r="9" spans="1:26" ht="24" customHeight="1" thickBot="1" x14ac:dyDescent="0.35">
      <c r="A9" s="171" t="s">
        <v>1</v>
      </c>
      <c r="B9" s="171"/>
      <c r="C9" s="171"/>
      <c r="D9" s="171"/>
      <c r="E9" s="172" t="s">
        <v>24</v>
      </c>
      <c r="F9" s="173"/>
      <c r="G9" s="173"/>
      <c r="H9" s="173"/>
      <c r="I9" s="173"/>
      <c r="J9" s="173"/>
      <c r="K9" s="173"/>
      <c r="L9" s="173"/>
      <c r="M9" s="173"/>
      <c r="N9" s="173"/>
      <c r="O9" s="173"/>
      <c r="P9" s="174"/>
      <c r="Q9" s="102" t="s">
        <v>2</v>
      </c>
      <c r="R9" s="35"/>
      <c r="S9" s="35"/>
      <c r="T9" s="35"/>
      <c r="U9" s="35"/>
      <c r="V9" s="35"/>
      <c r="W9" s="35"/>
      <c r="X9" s="35"/>
      <c r="Y9" s="35"/>
      <c r="Z9" s="35"/>
    </row>
    <row r="10" spans="1:26" ht="24" customHeight="1" x14ac:dyDescent="0.3">
      <c r="A10" s="171" t="s">
        <v>3</v>
      </c>
      <c r="B10" s="171"/>
      <c r="C10" s="171"/>
      <c r="D10" s="175"/>
      <c r="E10" s="218">
        <v>0</v>
      </c>
      <c r="F10" s="219"/>
      <c r="G10" s="219"/>
      <c r="H10" s="219"/>
      <c r="I10" s="219"/>
      <c r="J10" s="219"/>
      <c r="K10" s="219"/>
      <c r="L10" s="219"/>
      <c r="M10" s="219"/>
      <c r="N10" s="219"/>
      <c r="O10" s="219"/>
      <c r="P10" s="220"/>
      <c r="Q10" s="89"/>
      <c r="R10" s="35"/>
      <c r="S10" s="35"/>
      <c r="T10" s="35"/>
      <c r="U10" s="35"/>
      <c r="V10" s="35"/>
      <c r="W10" s="35"/>
      <c r="X10" s="35"/>
      <c r="Y10" s="35"/>
      <c r="Z10" s="35"/>
    </row>
    <row r="11" spans="1:26" ht="30" customHeight="1" x14ac:dyDescent="0.3">
      <c r="A11" s="179" t="s">
        <v>4</v>
      </c>
      <c r="B11" s="179"/>
      <c r="C11" s="179"/>
      <c r="D11" s="180"/>
      <c r="E11" s="221" t="s">
        <v>149</v>
      </c>
      <c r="F11" s="222"/>
      <c r="G11" s="222"/>
      <c r="H11" s="222"/>
      <c r="I11" s="222"/>
      <c r="J11" s="222"/>
      <c r="K11" s="222"/>
      <c r="L11" s="222"/>
      <c r="M11" s="222"/>
      <c r="N11" s="222"/>
      <c r="O11" s="222"/>
      <c r="P11" s="223"/>
      <c r="Q11" s="89"/>
      <c r="R11" s="35"/>
      <c r="S11" s="35"/>
      <c r="T11" s="35"/>
      <c r="U11" s="35"/>
      <c r="V11" s="35"/>
      <c r="W11" s="35"/>
      <c r="X11" s="35"/>
      <c r="Y11" s="35"/>
      <c r="Z11" s="35"/>
    </row>
    <row r="12" spans="1:26" ht="24" customHeight="1" x14ac:dyDescent="0.3">
      <c r="A12" s="171" t="s">
        <v>5</v>
      </c>
      <c r="B12" s="171"/>
      <c r="C12" s="171"/>
      <c r="D12" s="175"/>
      <c r="E12" s="221" t="s">
        <v>50</v>
      </c>
      <c r="F12" s="222"/>
      <c r="G12" s="222"/>
      <c r="H12" s="222"/>
      <c r="I12" s="222"/>
      <c r="J12" s="222"/>
      <c r="K12" s="222"/>
      <c r="L12" s="222"/>
      <c r="M12" s="222"/>
      <c r="N12" s="222"/>
      <c r="O12" s="222"/>
      <c r="P12" s="223"/>
      <c r="Q12" s="89"/>
      <c r="R12" s="35"/>
      <c r="S12" s="35"/>
      <c r="T12" s="35"/>
      <c r="U12" s="35"/>
      <c r="V12" s="35"/>
      <c r="W12" s="35"/>
      <c r="X12" s="35"/>
      <c r="Y12" s="35"/>
      <c r="Z12" s="35"/>
    </row>
    <row r="13" spans="1:26" ht="24" customHeight="1" x14ac:dyDescent="0.3">
      <c r="A13" s="171" t="s">
        <v>6</v>
      </c>
      <c r="B13" s="171"/>
      <c r="C13" s="171"/>
      <c r="D13" s="175"/>
      <c r="E13" s="221" t="s">
        <v>151</v>
      </c>
      <c r="F13" s="222"/>
      <c r="G13" s="222"/>
      <c r="H13" s="222"/>
      <c r="I13" s="222"/>
      <c r="J13" s="222"/>
      <c r="K13" s="222"/>
      <c r="L13" s="222"/>
      <c r="M13" s="222"/>
      <c r="N13" s="222"/>
      <c r="O13" s="222"/>
      <c r="P13" s="223"/>
      <c r="Q13" s="89"/>
      <c r="R13" s="35"/>
      <c r="S13" s="35"/>
      <c r="T13" s="35"/>
      <c r="U13" s="35"/>
      <c r="V13" s="35"/>
      <c r="W13" s="35"/>
      <c r="X13" s="35"/>
      <c r="Y13" s="35"/>
      <c r="Z13" s="35"/>
    </row>
    <row r="14" spans="1:26" ht="24" customHeight="1" x14ac:dyDescent="0.3">
      <c r="A14" s="171" t="s">
        <v>7</v>
      </c>
      <c r="B14" s="171"/>
      <c r="C14" s="171"/>
      <c r="D14" s="175"/>
      <c r="E14" s="224">
        <v>150000</v>
      </c>
      <c r="F14" s="225"/>
      <c r="G14" s="225"/>
      <c r="H14" s="225"/>
      <c r="I14" s="225"/>
      <c r="J14" s="225"/>
      <c r="K14" s="225"/>
      <c r="L14" s="225"/>
      <c r="M14" s="225"/>
      <c r="N14" s="225"/>
      <c r="O14" s="225"/>
      <c r="P14" s="226"/>
      <c r="Q14" s="90" t="s">
        <v>23</v>
      </c>
      <c r="R14" s="35"/>
      <c r="S14" s="35"/>
      <c r="T14" s="35"/>
      <c r="U14" s="35"/>
      <c r="V14" s="35"/>
      <c r="W14" s="35"/>
      <c r="X14" s="35"/>
      <c r="Y14" s="35"/>
      <c r="Z14" s="35"/>
    </row>
    <row r="15" spans="1:26" ht="40.200000000000003" customHeight="1" x14ac:dyDescent="0.3">
      <c r="A15" s="202" t="s">
        <v>158</v>
      </c>
      <c r="B15" s="203"/>
      <c r="C15" s="203"/>
      <c r="D15" s="227"/>
      <c r="E15" s="224">
        <v>100000</v>
      </c>
      <c r="F15" s="225"/>
      <c r="G15" s="225"/>
      <c r="H15" s="225"/>
      <c r="I15" s="225"/>
      <c r="J15" s="225"/>
      <c r="K15" s="225"/>
      <c r="L15" s="225"/>
      <c r="M15" s="225"/>
      <c r="N15" s="225"/>
      <c r="O15" s="225"/>
      <c r="P15" s="226"/>
      <c r="Q15" s="93" t="s">
        <v>23</v>
      </c>
      <c r="R15" s="35"/>
      <c r="S15" s="35"/>
      <c r="T15" s="35"/>
      <c r="U15" s="35"/>
      <c r="V15" s="35"/>
      <c r="W15" s="35"/>
      <c r="X15" s="35"/>
      <c r="Y15" s="35"/>
      <c r="Z15" s="35"/>
    </row>
    <row r="16" spans="1:26" ht="36.6" customHeight="1" thickBot="1" x14ac:dyDescent="0.35">
      <c r="A16" s="179" t="s">
        <v>126</v>
      </c>
      <c r="B16" s="171"/>
      <c r="C16" s="171"/>
      <c r="D16" s="175"/>
      <c r="E16" s="231">
        <v>0.23552861959748661</v>
      </c>
      <c r="F16" s="232"/>
      <c r="G16" s="232"/>
      <c r="H16" s="232"/>
      <c r="I16" s="232"/>
      <c r="J16" s="232"/>
      <c r="K16" s="232"/>
      <c r="L16" s="232"/>
      <c r="M16" s="232"/>
      <c r="N16" s="232"/>
      <c r="O16" s="232"/>
      <c r="P16" s="233"/>
      <c r="Q16" s="93" t="s">
        <v>128</v>
      </c>
      <c r="R16" s="35"/>
      <c r="S16" s="35"/>
      <c r="T16" s="35"/>
      <c r="U16" s="35"/>
      <c r="V16" s="35"/>
      <c r="W16" s="35"/>
      <c r="X16" s="35"/>
      <c r="Y16" s="35"/>
      <c r="Z16" s="35"/>
    </row>
    <row r="17" spans="1:26" ht="24" customHeight="1" x14ac:dyDescent="0.3">
      <c r="A17" s="179" t="s">
        <v>127</v>
      </c>
      <c r="B17" s="171"/>
      <c r="C17" s="171"/>
      <c r="D17" s="171"/>
      <c r="E17" s="94" t="s">
        <v>11</v>
      </c>
      <c r="F17" s="94" t="s">
        <v>12</v>
      </c>
      <c r="G17" s="94" t="s">
        <v>13</v>
      </c>
      <c r="H17" s="94" t="s">
        <v>14</v>
      </c>
      <c r="I17" s="94" t="s">
        <v>15</v>
      </c>
      <c r="J17" s="94" t="s">
        <v>16</v>
      </c>
      <c r="K17" s="94" t="s">
        <v>17</v>
      </c>
      <c r="L17" s="94" t="s">
        <v>18</v>
      </c>
      <c r="M17" s="94" t="s">
        <v>19</v>
      </c>
      <c r="N17" s="94" t="s">
        <v>20</v>
      </c>
      <c r="O17" s="94" t="s">
        <v>21</v>
      </c>
      <c r="P17" s="94" t="s">
        <v>22</v>
      </c>
      <c r="Q17" s="78"/>
      <c r="R17" s="35"/>
      <c r="S17" s="35"/>
      <c r="T17" s="35"/>
      <c r="U17" s="35"/>
      <c r="V17" s="35"/>
      <c r="W17" s="35"/>
      <c r="X17" s="35"/>
      <c r="Y17" s="35"/>
      <c r="Z17" s="35"/>
    </row>
    <row r="18" spans="1:26" ht="24" customHeight="1" thickBot="1" x14ac:dyDescent="0.35">
      <c r="A18" s="171"/>
      <c r="B18" s="171"/>
      <c r="C18" s="171"/>
      <c r="D18" s="171"/>
      <c r="E18" s="113">
        <v>0.24484766139372252</v>
      </c>
      <c r="F18" s="113">
        <v>0.15626783111865714</v>
      </c>
      <c r="G18" s="113">
        <v>0.14654315487194955</v>
      </c>
      <c r="H18" s="113">
        <v>0.14654696964867839</v>
      </c>
      <c r="I18" s="113">
        <v>0.11080164320374156</v>
      </c>
      <c r="J18" s="113">
        <v>0.15207991922089326</v>
      </c>
      <c r="K18" s="113">
        <v>0.19100614172356128</v>
      </c>
      <c r="L18" s="113">
        <v>0.25509248765295478</v>
      </c>
      <c r="M18" s="113">
        <v>0.26697055214443927</v>
      </c>
      <c r="N18" s="113">
        <v>0.2219346289945629</v>
      </c>
      <c r="O18" s="113">
        <v>0.26297079075631996</v>
      </c>
      <c r="P18" s="113">
        <v>0.22377727720436297</v>
      </c>
      <c r="Q18" s="78" t="s">
        <v>128</v>
      </c>
      <c r="R18" s="35"/>
      <c r="S18" s="35"/>
      <c r="T18" s="35"/>
      <c r="U18" s="35"/>
      <c r="V18" s="35"/>
      <c r="W18" s="35"/>
      <c r="X18" s="35"/>
      <c r="Y18" s="35"/>
      <c r="Z18" s="35"/>
    </row>
    <row r="19" spans="1:26" ht="24" customHeight="1" x14ac:dyDescent="0.3">
      <c r="A19" s="179" t="s">
        <v>130</v>
      </c>
      <c r="B19" s="171"/>
      <c r="C19" s="171"/>
      <c r="D19" s="175"/>
      <c r="E19" s="95" t="s">
        <v>11</v>
      </c>
      <c r="F19" s="96" t="s">
        <v>12</v>
      </c>
      <c r="G19" s="96" t="s">
        <v>13</v>
      </c>
      <c r="H19" s="96" t="s">
        <v>14</v>
      </c>
      <c r="I19" s="96" t="s">
        <v>15</v>
      </c>
      <c r="J19" s="96" t="s">
        <v>16</v>
      </c>
      <c r="K19" s="96" t="s">
        <v>17</v>
      </c>
      <c r="L19" s="96" t="s">
        <v>18</v>
      </c>
      <c r="M19" s="96" t="s">
        <v>19</v>
      </c>
      <c r="N19" s="96" t="s">
        <v>20</v>
      </c>
      <c r="O19" s="96" t="s">
        <v>21</v>
      </c>
      <c r="P19" s="97" t="s">
        <v>22</v>
      </c>
      <c r="Q19" s="93"/>
      <c r="R19" s="35"/>
      <c r="S19" s="35"/>
      <c r="T19" s="35"/>
      <c r="U19" s="35"/>
      <c r="V19" s="35"/>
      <c r="W19" s="35"/>
      <c r="X19" s="35"/>
      <c r="Y19" s="35"/>
      <c r="Z19" s="35"/>
    </row>
    <row r="20" spans="1:26" ht="24" customHeight="1" x14ac:dyDescent="0.3">
      <c r="A20" s="171"/>
      <c r="B20" s="171"/>
      <c r="C20" s="171"/>
      <c r="D20" s="175"/>
      <c r="E20" s="123">
        <v>2977</v>
      </c>
      <c r="F20" s="124">
        <v>1579</v>
      </c>
      <c r="G20" s="124">
        <v>1881</v>
      </c>
      <c r="H20" s="124">
        <v>785</v>
      </c>
      <c r="I20" s="124">
        <v>1183</v>
      </c>
      <c r="J20" s="124">
        <v>1354</v>
      </c>
      <c r="K20" s="124">
        <v>1664</v>
      </c>
      <c r="L20" s="124">
        <v>2876</v>
      </c>
      <c r="M20" s="124">
        <v>2742</v>
      </c>
      <c r="N20" s="124">
        <v>3545</v>
      </c>
      <c r="O20" s="124">
        <v>3680</v>
      </c>
      <c r="P20" s="125">
        <v>3512</v>
      </c>
      <c r="Q20" s="93" t="s">
        <v>23</v>
      </c>
      <c r="R20" s="35"/>
      <c r="S20" s="35"/>
      <c r="T20" s="35"/>
      <c r="U20" s="35"/>
      <c r="V20" s="35"/>
      <c r="W20" s="35"/>
      <c r="X20" s="35"/>
      <c r="Y20" s="35"/>
      <c r="Z20" s="35"/>
    </row>
    <row r="21" spans="1:26" ht="36.75" customHeight="1" x14ac:dyDescent="0.3">
      <c r="A21" s="179" t="s">
        <v>137</v>
      </c>
      <c r="B21" s="171"/>
      <c r="C21" s="171"/>
      <c r="D21" s="175"/>
      <c r="E21" s="224">
        <v>2750</v>
      </c>
      <c r="F21" s="225"/>
      <c r="G21" s="225"/>
      <c r="H21" s="225"/>
      <c r="I21" s="225"/>
      <c r="J21" s="225"/>
      <c r="K21" s="225"/>
      <c r="L21" s="225"/>
      <c r="M21" s="225"/>
      <c r="N21" s="225"/>
      <c r="O21" s="225"/>
      <c r="P21" s="226"/>
      <c r="Q21" s="93" t="s">
        <v>23</v>
      </c>
      <c r="R21" s="35"/>
      <c r="S21" s="35"/>
      <c r="T21" s="35"/>
      <c r="U21" s="35"/>
      <c r="V21" s="35"/>
      <c r="W21" s="35"/>
      <c r="X21" s="35"/>
      <c r="Y21" s="35"/>
      <c r="Z21" s="35"/>
    </row>
    <row r="22" spans="1:26" ht="24" customHeight="1" x14ac:dyDescent="0.3">
      <c r="A22" s="179" t="s">
        <v>165</v>
      </c>
      <c r="B22" s="171"/>
      <c r="C22" s="171"/>
      <c r="D22" s="175"/>
      <c r="E22" s="91" t="s">
        <v>11</v>
      </c>
      <c r="F22" s="102" t="s">
        <v>12</v>
      </c>
      <c r="G22" s="102" t="s">
        <v>13</v>
      </c>
      <c r="H22" s="102" t="s">
        <v>14</v>
      </c>
      <c r="I22" s="102" t="s">
        <v>15</v>
      </c>
      <c r="J22" s="102" t="s">
        <v>16</v>
      </c>
      <c r="K22" s="102" t="s">
        <v>17</v>
      </c>
      <c r="L22" s="102" t="s">
        <v>18</v>
      </c>
      <c r="M22" s="102" t="s">
        <v>19</v>
      </c>
      <c r="N22" s="102" t="s">
        <v>20</v>
      </c>
      <c r="O22" s="102" t="s">
        <v>21</v>
      </c>
      <c r="P22" s="92" t="s">
        <v>22</v>
      </c>
      <c r="Q22" s="93"/>
      <c r="R22" s="35"/>
      <c r="S22" s="35"/>
      <c r="T22" s="35"/>
      <c r="U22" s="35"/>
      <c r="V22" s="35"/>
      <c r="W22" s="35"/>
      <c r="X22" s="35"/>
      <c r="Y22" s="35"/>
      <c r="Z22" s="35"/>
    </row>
    <row r="23" spans="1:26" ht="24" customHeight="1" x14ac:dyDescent="0.3">
      <c r="A23" s="171"/>
      <c r="B23" s="171"/>
      <c r="C23" s="171"/>
      <c r="D23" s="175"/>
      <c r="E23" s="123">
        <v>5000</v>
      </c>
      <c r="F23" s="124">
        <v>5000</v>
      </c>
      <c r="G23" s="124">
        <v>5000</v>
      </c>
      <c r="H23" s="124">
        <v>5000</v>
      </c>
      <c r="I23" s="124">
        <v>5000</v>
      </c>
      <c r="J23" s="124">
        <v>5000</v>
      </c>
      <c r="K23" s="124">
        <v>5000</v>
      </c>
      <c r="L23" s="124">
        <v>5000</v>
      </c>
      <c r="M23" s="124">
        <v>5000</v>
      </c>
      <c r="N23" s="124">
        <v>5000</v>
      </c>
      <c r="O23" s="124">
        <v>5000</v>
      </c>
      <c r="P23" s="125">
        <v>5000</v>
      </c>
      <c r="Q23" s="93" t="s">
        <v>23</v>
      </c>
      <c r="R23" s="35"/>
      <c r="S23" s="35"/>
      <c r="T23" s="35"/>
      <c r="U23" s="35"/>
      <c r="V23" s="35"/>
      <c r="W23" s="35"/>
      <c r="X23" s="35"/>
      <c r="Y23" s="35"/>
      <c r="Z23" s="35"/>
    </row>
    <row r="24" spans="1:26" ht="36.6" customHeight="1" thickBot="1" x14ac:dyDescent="0.35">
      <c r="A24" s="179" t="s">
        <v>129</v>
      </c>
      <c r="B24" s="171"/>
      <c r="C24" s="171"/>
      <c r="D24" s="175"/>
      <c r="E24" s="234">
        <v>1375</v>
      </c>
      <c r="F24" s="235"/>
      <c r="G24" s="235"/>
      <c r="H24" s="235"/>
      <c r="I24" s="235"/>
      <c r="J24" s="235"/>
      <c r="K24" s="235"/>
      <c r="L24" s="235"/>
      <c r="M24" s="235"/>
      <c r="N24" s="235"/>
      <c r="O24" s="235"/>
      <c r="P24" s="236"/>
      <c r="Q24" s="93" t="s">
        <v>23</v>
      </c>
      <c r="R24" s="35"/>
      <c r="S24" s="35"/>
      <c r="T24" s="35"/>
      <c r="U24" s="35"/>
      <c r="V24" s="35"/>
      <c r="W24" s="35"/>
      <c r="X24" s="35"/>
      <c r="Y24" s="35"/>
      <c r="Z24" s="35"/>
    </row>
    <row r="25" spans="1:26" s="146" customFormat="1" ht="36.6" customHeight="1" x14ac:dyDescent="0.3">
      <c r="A25" s="197" t="s">
        <v>159</v>
      </c>
      <c r="B25" s="198"/>
      <c r="C25" s="198"/>
      <c r="D25" s="198"/>
      <c r="E25" s="240">
        <v>150000</v>
      </c>
      <c r="F25" s="241"/>
      <c r="G25" s="241"/>
      <c r="H25" s="241"/>
      <c r="I25" s="241"/>
      <c r="J25" s="241"/>
      <c r="K25" s="241"/>
      <c r="L25" s="241"/>
      <c r="M25" s="241"/>
      <c r="N25" s="241"/>
      <c r="O25" s="241"/>
      <c r="P25" s="242"/>
      <c r="Q25" s="93" t="s">
        <v>23</v>
      </c>
      <c r="R25" s="35"/>
      <c r="S25" s="35"/>
      <c r="T25" s="35"/>
      <c r="U25" s="35"/>
      <c r="V25" s="35"/>
      <c r="W25" s="35"/>
      <c r="X25" s="35"/>
      <c r="Y25" s="35"/>
      <c r="Z25" s="35"/>
    </row>
    <row r="26" spans="1:26" ht="36.6" customHeight="1" x14ac:dyDescent="0.3">
      <c r="A26" s="180" t="s">
        <v>152</v>
      </c>
      <c r="B26" s="210"/>
      <c r="C26" s="210"/>
      <c r="D26" s="211"/>
      <c r="E26" s="237">
        <v>100000</v>
      </c>
      <c r="F26" s="238"/>
      <c r="G26" s="238"/>
      <c r="H26" s="238"/>
      <c r="I26" s="238"/>
      <c r="J26" s="238"/>
      <c r="K26" s="238"/>
      <c r="L26" s="238"/>
      <c r="M26" s="238"/>
      <c r="N26" s="238"/>
      <c r="O26" s="238"/>
      <c r="P26" s="239"/>
      <c r="Q26" s="78" t="s">
        <v>23</v>
      </c>
      <c r="R26" s="35"/>
      <c r="S26" s="35"/>
      <c r="T26" s="35"/>
      <c r="U26" s="35"/>
      <c r="V26" s="35"/>
      <c r="W26" s="35"/>
      <c r="X26" s="35"/>
      <c r="Y26" s="35"/>
      <c r="Z26" s="35"/>
    </row>
    <row r="27" spans="1:26" ht="36.6" customHeight="1" x14ac:dyDescent="0.3">
      <c r="A27" s="179" t="s">
        <v>139</v>
      </c>
      <c r="B27" s="171"/>
      <c r="C27" s="171"/>
      <c r="D27" s="171"/>
      <c r="E27" s="228">
        <v>0.20830623746421745</v>
      </c>
      <c r="F27" s="229"/>
      <c r="G27" s="229"/>
      <c r="H27" s="229"/>
      <c r="I27" s="229"/>
      <c r="J27" s="229"/>
      <c r="K27" s="229"/>
      <c r="L27" s="229"/>
      <c r="M27" s="229"/>
      <c r="N27" s="229"/>
      <c r="O27" s="229"/>
      <c r="P27" s="230"/>
      <c r="Q27" s="23" t="s">
        <v>80</v>
      </c>
      <c r="R27" s="35"/>
      <c r="S27" s="35"/>
      <c r="T27" s="35"/>
      <c r="U27" s="35"/>
      <c r="V27" s="35"/>
      <c r="W27" s="35"/>
      <c r="X27" s="35"/>
      <c r="Y27" s="35"/>
      <c r="Z27" s="35"/>
    </row>
    <row r="28" spans="1:26" ht="24" customHeight="1" x14ac:dyDescent="0.3">
      <c r="A28" s="179" t="s">
        <v>140</v>
      </c>
      <c r="B28" s="171"/>
      <c r="C28" s="171"/>
      <c r="D28" s="171"/>
      <c r="E28" s="102" t="s">
        <v>11</v>
      </c>
      <c r="F28" s="102" t="s">
        <v>12</v>
      </c>
      <c r="G28" s="102" t="s">
        <v>13</v>
      </c>
      <c r="H28" s="102" t="s">
        <v>14</v>
      </c>
      <c r="I28" s="102" t="s">
        <v>15</v>
      </c>
      <c r="J28" s="102" t="s">
        <v>16</v>
      </c>
      <c r="K28" s="102" t="s">
        <v>17</v>
      </c>
      <c r="L28" s="102" t="s">
        <v>18</v>
      </c>
      <c r="M28" s="102" t="s">
        <v>19</v>
      </c>
      <c r="N28" s="102" t="s">
        <v>20</v>
      </c>
      <c r="O28" s="102" t="s">
        <v>21</v>
      </c>
      <c r="P28" s="102" t="s">
        <v>22</v>
      </c>
      <c r="Q28" s="5"/>
      <c r="R28" s="35"/>
      <c r="S28" s="35"/>
      <c r="T28" s="35"/>
      <c r="U28" s="35"/>
      <c r="V28" s="35"/>
      <c r="W28" s="35"/>
      <c r="X28" s="35"/>
      <c r="Y28" s="35"/>
      <c r="Z28" s="35"/>
    </row>
    <row r="29" spans="1:26" ht="24" customHeight="1" x14ac:dyDescent="0.3">
      <c r="A29" s="171"/>
      <c r="B29" s="171"/>
      <c r="C29" s="171"/>
      <c r="D29" s="171"/>
      <c r="E29" s="42">
        <v>0.2277975678684715</v>
      </c>
      <c r="F29" s="42">
        <v>0.16329747694757171</v>
      </c>
      <c r="G29" s="42">
        <v>0.14791949309812508</v>
      </c>
      <c r="H29" s="42">
        <v>0.12114998737806655</v>
      </c>
      <c r="I29" s="42">
        <v>8.9628678778718565E-2</v>
      </c>
      <c r="J29" s="42">
        <v>0.13796705659034808</v>
      </c>
      <c r="K29" s="42">
        <v>0.18385621312005587</v>
      </c>
      <c r="L29" s="42">
        <v>0.25974562895841502</v>
      </c>
      <c r="M29" s="42">
        <v>0.29065696724454204</v>
      </c>
      <c r="N29" s="42">
        <v>0.18219635253502059</v>
      </c>
      <c r="O29" s="42">
        <v>0.25477836195579751</v>
      </c>
      <c r="P29" s="42">
        <v>0.23262898315779326</v>
      </c>
      <c r="Q29" s="23" t="s">
        <v>80</v>
      </c>
      <c r="R29" s="35"/>
      <c r="S29" s="35"/>
      <c r="T29" s="35"/>
      <c r="U29" s="35"/>
      <c r="V29" s="35"/>
      <c r="W29" s="35"/>
      <c r="X29" s="35"/>
      <c r="Y29" s="35"/>
      <c r="Z29" s="35"/>
    </row>
    <row r="30" spans="1:26" ht="24" customHeight="1" x14ac:dyDescent="0.3">
      <c r="A30" s="179" t="s">
        <v>134</v>
      </c>
      <c r="B30" s="171"/>
      <c r="C30" s="171"/>
      <c r="D30" s="171"/>
      <c r="E30" s="102" t="s">
        <v>11</v>
      </c>
      <c r="F30" s="102" t="s">
        <v>12</v>
      </c>
      <c r="G30" s="102" t="s">
        <v>13</v>
      </c>
      <c r="H30" s="102" t="s">
        <v>14</v>
      </c>
      <c r="I30" s="102" t="s">
        <v>15</v>
      </c>
      <c r="J30" s="102" t="s">
        <v>16</v>
      </c>
      <c r="K30" s="102" t="s">
        <v>17</v>
      </c>
      <c r="L30" s="102" t="s">
        <v>18</v>
      </c>
      <c r="M30" s="102" t="s">
        <v>19</v>
      </c>
      <c r="N30" s="102" t="s">
        <v>20</v>
      </c>
      <c r="O30" s="102" t="s">
        <v>21</v>
      </c>
      <c r="P30" s="102" t="s">
        <v>22</v>
      </c>
      <c r="Q30" s="5"/>
      <c r="R30" s="35"/>
      <c r="S30" s="35"/>
      <c r="T30" s="35"/>
      <c r="U30" s="35"/>
      <c r="V30" s="35"/>
      <c r="W30" s="35"/>
      <c r="X30" s="35"/>
      <c r="Y30" s="35"/>
      <c r="Z30" s="35"/>
    </row>
    <row r="31" spans="1:26" ht="24" customHeight="1" x14ac:dyDescent="0.3">
      <c r="A31" s="171"/>
      <c r="B31" s="171"/>
      <c r="C31" s="171"/>
      <c r="D31" s="171"/>
      <c r="E31" s="126">
        <v>4555.9513573694303</v>
      </c>
      <c r="F31" s="126">
        <v>3265.9495389514341</v>
      </c>
      <c r="G31" s="126">
        <v>2958.3898619625015</v>
      </c>
      <c r="H31" s="126">
        <v>2422.9997475613309</v>
      </c>
      <c r="I31" s="126">
        <v>1792.5735755743713</v>
      </c>
      <c r="J31" s="126">
        <v>2759.3411318069616</v>
      </c>
      <c r="K31" s="126">
        <v>3677.1242624011174</v>
      </c>
      <c r="L31" s="126">
        <v>5194.9125791683</v>
      </c>
      <c r="M31" s="126">
        <v>5813.1393448908411</v>
      </c>
      <c r="N31" s="126">
        <v>3643.9270507004117</v>
      </c>
      <c r="O31" s="126">
        <v>5095.5672391159505</v>
      </c>
      <c r="P31" s="126">
        <v>4652.5796631558651</v>
      </c>
      <c r="Q31" s="23" t="s">
        <v>23</v>
      </c>
      <c r="R31" s="35"/>
      <c r="S31" s="35"/>
      <c r="T31" s="35"/>
      <c r="U31" s="35"/>
      <c r="V31" s="35"/>
      <c r="W31" s="35"/>
      <c r="X31" s="35"/>
      <c r="Y31" s="35"/>
      <c r="Z31" s="35"/>
    </row>
    <row r="32" spans="1:26" ht="44.4" customHeight="1" x14ac:dyDescent="0.3">
      <c r="A32" s="179" t="s">
        <v>135</v>
      </c>
      <c r="B32" s="171"/>
      <c r="C32" s="171"/>
      <c r="D32" s="171"/>
      <c r="E32" s="246">
        <v>5541</v>
      </c>
      <c r="F32" s="247"/>
      <c r="G32" s="247"/>
      <c r="H32" s="247"/>
      <c r="I32" s="247"/>
      <c r="J32" s="247"/>
      <c r="K32" s="247"/>
      <c r="L32" s="247"/>
      <c r="M32" s="247"/>
      <c r="N32" s="247"/>
      <c r="O32" s="247"/>
      <c r="P32" s="248"/>
      <c r="Q32" s="23" t="s">
        <v>23</v>
      </c>
      <c r="R32" s="35"/>
      <c r="S32" s="35"/>
      <c r="T32" s="35"/>
      <c r="U32" s="35"/>
      <c r="V32" s="35"/>
      <c r="W32" s="35"/>
      <c r="X32" s="35"/>
      <c r="Y32" s="35"/>
      <c r="Z32" s="35"/>
    </row>
    <row r="33" spans="1:26" ht="24" customHeight="1" x14ac:dyDescent="0.3">
      <c r="A33" s="202" t="s">
        <v>136</v>
      </c>
      <c r="B33" s="203"/>
      <c r="C33" s="203"/>
      <c r="D33" s="203"/>
      <c r="E33" s="102" t="s">
        <v>11</v>
      </c>
      <c r="F33" s="102" t="s">
        <v>12</v>
      </c>
      <c r="G33" s="102" t="s">
        <v>13</v>
      </c>
      <c r="H33" s="102" t="s">
        <v>14</v>
      </c>
      <c r="I33" s="102" t="s">
        <v>15</v>
      </c>
      <c r="J33" s="102" t="s">
        <v>16</v>
      </c>
      <c r="K33" s="102" t="s">
        <v>17</v>
      </c>
      <c r="L33" s="102" t="s">
        <v>18</v>
      </c>
      <c r="M33" s="102" t="s">
        <v>19</v>
      </c>
      <c r="N33" s="102" t="s">
        <v>20</v>
      </c>
      <c r="O33" s="102" t="s">
        <v>21</v>
      </c>
      <c r="P33" s="102" t="s">
        <v>22</v>
      </c>
      <c r="Q33" s="5"/>
      <c r="R33" s="35"/>
      <c r="S33" s="35"/>
      <c r="T33" s="35"/>
      <c r="U33" s="35"/>
      <c r="V33" s="35"/>
      <c r="W33" s="35"/>
      <c r="X33" s="35"/>
      <c r="Y33" s="35"/>
      <c r="Z33" s="35"/>
    </row>
    <row r="34" spans="1:26" ht="31.95" customHeight="1" x14ac:dyDescent="0.3">
      <c r="A34" s="203"/>
      <c r="B34" s="203"/>
      <c r="C34" s="203"/>
      <c r="D34" s="203"/>
      <c r="E34" s="127">
        <v>5000</v>
      </c>
      <c r="F34" s="127">
        <v>5000</v>
      </c>
      <c r="G34" s="127">
        <v>5000</v>
      </c>
      <c r="H34" s="127">
        <v>5000</v>
      </c>
      <c r="I34" s="127">
        <v>5000</v>
      </c>
      <c r="J34" s="127">
        <v>5000</v>
      </c>
      <c r="K34" s="127">
        <v>5000</v>
      </c>
      <c r="L34" s="127">
        <v>5000</v>
      </c>
      <c r="M34" s="127">
        <v>5000</v>
      </c>
      <c r="N34" s="127">
        <v>5000</v>
      </c>
      <c r="O34" s="127">
        <v>5000</v>
      </c>
      <c r="P34" s="127">
        <v>5000</v>
      </c>
      <c r="Q34" s="78" t="s">
        <v>23</v>
      </c>
      <c r="R34" s="35"/>
      <c r="S34" s="35"/>
      <c r="T34" s="35"/>
      <c r="U34" s="35"/>
      <c r="V34" s="35"/>
      <c r="W34" s="35"/>
      <c r="X34" s="35"/>
      <c r="Y34" s="35"/>
      <c r="Z34" s="35"/>
    </row>
    <row r="35" spans="1:26" ht="24" customHeight="1" x14ac:dyDescent="0.3">
      <c r="A35" s="179" t="s">
        <v>81</v>
      </c>
      <c r="B35" s="171"/>
      <c r="C35" s="171"/>
      <c r="D35" s="171"/>
      <c r="E35" s="102" t="s">
        <v>11</v>
      </c>
      <c r="F35" s="102" t="s">
        <v>12</v>
      </c>
      <c r="G35" s="102" t="s">
        <v>13</v>
      </c>
      <c r="H35" s="102" t="s">
        <v>14</v>
      </c>
      <c r="I35" s="102" t="s">
        <v>15</v>
      </c>
      <c r="J35" s="102" t="s">
        <v>16</v>
      </c>
      <c r="K35" s="102" t="s">
        <v>17</v>
      </c>
      <c r="L35" s="102" t="s">
        <v>18</v>
      </c>
      <c r="M35" s="102" t="s">
        <v>19</v>
      </c>
      <c r="N35" s="102" t="s">
        <v>20</v>
      </c>
      <c r="O35" s="102" t="s">
        <v>21</v>
      </c>
      <c r="P35" s="102" t="s">
        <v>22</v>
      </c>
      <c r="Q35" s="5"/>
      <c r="R35" s="35"/>
      <c r="S35" s="35"/>
      <c r="T35" s="35"/>
      <c r="U35" s="35"/>
      <c r="V35" s="35"/>
      <c r="W35" s="35"/>
      <c r="X35" s="35"/>
      <c r="Y35" s="35"/>
      <c r="Z35" s="111"/>
    </row>
    <row r="36" spans="1:26" ht="24" customHeight="1" x14ac:dyDescent="0.3">
      <c r="A36" s="171"/>
      <c r="B36" s="171"/>
      <c r="C36" s="171"/>
      <c r="D36" s="171"/>
      <c r="E36" s="126">
        <v>4556</v>
      </c>
      <c r="F36" s="126">
        <v>3266</v>
      </c>
      <c r="G36" s="126">
        <v>2958</v>
      </c>
      <c r="H36" s="126">
        <v>2423</v>
      </c>
      <c r="I36" s="126">
        <v>1793</v>
      </c>
      <c r="J36" s="126">
        <v>2759</v>
      </c>
      <c r="K36" s="126">
        <v>3677</v>
      </c>
      <c r="L36" s="126">
        <v>5195</v>
      </c>
      <c r="M36" s="126">
        <v>5813</v>
      </c>
      <c r="N36" s="126">
        <v>3644</v>
      </c>
      <c r="O36" s="126">
        <v>5096</v>
      </c>
      <c r="P36" s="126">
        <v>4653</v>
      </c>
      <c r="Q36" s="23" t="s">
        <v>23</v>
      </c>
      <c r="R36" s="35"/>
      <c r="S36" s="35"/>
      <c r="T36" s="35"/>
      <c r="U36" s="35"/>
      <c r="V36" s="35"/>
      <c r="W36" s="35"/>
      <c r="X36" s="35"/>
      <c r="Y36" s="35"/>
      <c r="Z36" s="111"/>
    </row>
    <row r="37" spans="1:26" ht="43.95" customHeight="1" x14ac:dyDescent="0.3">
      <c r="A37" s="179" t="s">
        <v>141</v>
      </c>
      <c r="B37" s="171"/>
      <c r="C37" s="171"/>
      <c r="D37" s="171"/>
      <c r="E37" s="243">
        <v>4166</v>
      </c>
      <c r="F37" s="244"/>
      <c r="G37" s="244"/>
      <c r="H37" s="244"/>
      <c r="I37" s="244"/>
      <c r="J37" s="244"/>
      <c r="K37" s="244"/>
      <c r="L37" s="244"/>
      <c r="M37" s="244"/>
      <c r="N37" s="244"/>
      <c r="O37" s="244"/>
      <c r="P37" s="245"/>
      <c r="Q37" s="23" t="s">
        <v>23</v>
      </c>
      <c r="R37" s="35"/>
      <c r="S37" s="35"/>
      <c r="T37" s="35"/>
      <c r="U37" s="35"/>
      <c r="V37" s="35"/>
      <c r="W37" s="35"/>
      <c r="X37" s="35"/>
      <c r="Y37" s="35"/>
      <c r="Z37" s="35"/>
    </row>
    <row r="38" spans="1:26" x14ac:dyDescent="0.3">
      <c r="A38" s="35" t="s">
        <v>25</v>
      </c>
      <c r="B38" s="35"/>
      <c r="C38" s="35"/>
      <c r="D38" s="35"/>
      <c r="E38" s="35"/>
      <c r="F38" s="35"/>
      <c r="G38" s="35"/>
      <c r="H38" s="35"/>
      <c r="I38" s="35"/>
      <c r="J38" s="35"/>
      <c r="K38" s="35"/>
      <c r="L38" s="35"/>
      <c r="M38" s="35"/>
      <c r="N38" s="35"/>
      <c r="O38" s="35"/>
      <c r="P38" s="35"/>
      <c r="Q38" s="35"/>
      <c r="R38" s="35"/>
      <c r="S38" s="35"/>
      <c r="T38" s="35"/>
      <c r="U38" s="35"/>
      <c r="V38" s="35"/>
      <c r="W38" s="35"/>
      <c r="X38" s="35"/>
      <c r="Y38" s="35"/>
      <c r="Z38" s="35"/>
    </row>
    <row r="39" spans="1:26" x14ac:dyDescent="0.3">
      <c r="A39" s="35" t="s">
        <v>163</v>
      </c>
      <c r="B39" s="35"/>
      <c r="C39" s="35"/>
      <c r="D39" s="35"/>
      <c r="E39" s="35"/>
      <c r="F39" s="35"/>
      <c r="G39" s="35"/>
      <c r="H39" s="35"/>
      <c r="I39" s="35"/>
      <c r="J39" s="35"/>
      <c r="K39" s="35"/>
      <c r="L39" s="35"/>
      <c r="M39" s="35"/>
      <c r="N39" s="35"/>
      <c r="O39" s="35"/>
      <c r="P39" s="35"/>
      <c r="Q39" s="35"/>
      <c r="R39" s="35"/>
      <c r="S39" s="35"/>
      <c r="T39" s="35"/>
      <c r="U39" s="35"/>
      <c r="V39" s="35"/>
      <c r="W39" s="35"/>
      <c r="X39" s="35"/>
      <c r="Y39" s="35"/>
      <c r="Z39" s="35"/>
    </row>
    <row r="40" spans="1:26" x14ac:dyDescent="0.3">
      <c r="A40" s="35"/>
      <c r="B40" s="87" t="s">
        <v>71</v>
      </c>
      <c r="C40" s="87"/>
      <c r="D40" s="35"/>
      <c r="E40" s="35"/>
      <c r="F40" s="35"/>
      <c r="G40" s="35"/>
      <c r="H40" s="35"/>
      <c r="I40" s="35"/>
      <c r="J40" s="35"/>
      <c r="K40" s="35"/>
      <c r="L40" s="35"/>
      <c r="M40" s="35"/>
      <c r="N40" s="35"/>
      <c r="O40" s="35"/>
      <c r="P40" s="35"/>
      <c r="Q40" s="35"/>
      <c r="R40" s="35"/>
      <c r="S40" s="35"/>
      <c r="T40" s="35"/>
      <c r="U40" s="35"/>
      <c r="V40" s="35"/>
      <c r="W40" s="35"/>
      <c r="X40" s="35"/>
      <c r="Y40" s="35"/>
      <c r="Z40" s="35"/>
    </row>
    <row r="41" spans="1:26" x14ac:dyDescent="0.3">
      <c r="A41" s="35"/>
      <c r="B41" s="87" t="s">
        <v>147</v>
      </c>
      <c r="C41" s="87"/>
      <c r="D41" s="35"/>
      <c r="E41" s="35"/>
      <c r="F41" s="35"/>
      <c r="G41" s="35"/>
      <c r="H41" s="35"/>
      <c r="I41" s="35"/>
      <c r="J41" s="35"/>
      <c r="K41" s="35"/>
      <c r="L41" s="35"/>
      <c r="M41" s="35"/>
      <c r="N41" s="35"/>
      <c r="O41" s="35"/>
      <c r="P41" s="35"/>
      <c r="Q41" s="35"/>
      <c r="R41" s="35"/>
      <c r="S41" s="35"/>
      <c r="T41" s="35"/>
      <c r="U41" s="35"/>
      <c r="V41" s="35"/>
      <c r="W41" s="35"/>
      <c r="X41" s="35"/>
      <c r="Y41" s="35"/>
      <c r="Z41" s="35"/>
    </row>
    <row r="42" spans="1:26" x14ac:dyDescent="0.3">
      <c r="A42" s="35"/>
      <c r="B42" s="87" t="s">
        <v>166</v>
      </c>
      <c r="C42" s="87"/>
      <c r="D42" s="35"/>
      <c r="E42" s="35"/>
      <c r="F42" s="35"/>
      <c r="G42" s="35"/>
      <c r="H42" s="35"/>
      <c r="I42" s="35"/>
      <c r="J42" s="35"/>
      <c r="K42" s="35"/>
      <c r="L42" s="35"/>
      <c r="M42" s="35"/>
      <c r="N42" s="35"/>
      <c r="O42" s="35"/>
      <c r="P42" s="35"/>
      <c r="Q42" s="35"/>
      <c r="R42" s="35"/>
      <c r="S42" s="35"/>
      <c r="T42" s="35"/>
      <c r="U42" s="35"/>
      <c r="V42" s="35"/>
      <c r="W42" s="35"/>
      <c r="X42" s="35"/>
      <c r="Y42" s="35"/>
      <c r="Z42" s="35"/>
    </row>
    <row r="43" spans="1:26" x14ac:dyDescent="0.3">
      <c r="A43" s="35"/>
      <c r="B43" s="87" t="s">
        <v>70</v>
      </c>
      <c r="C43" s="87"/>
      <c r="D43" s="35"/>
      <c r="E43" s="35"/>
      <c r="F43" s="35"/>
      <c r="G43" s="35"/>
      <c r="H43" s="35"/>
      <c r="I43" s="35"/>
      <c r="J43" s="35"/>
      <c r="K43" s="35"/>
      <c r="L43" s="35"/>
      <c r="M43" s="35"/>
      <c r="N43" s="35"/>
      <c r="O43" s="35"/>
      <c r="P43" s="35"/>
      <c r="Q43" s="35"/>
      <c r="R43" s="35"/>
      <c r="S43" s="35"/>
      <c r="T43" s="35"/>
      <c r="U43" s="35"/>
      <c r="V43" s="35"/>
      <c r="W43" s="35"/>
      <c r="X43" s="35"/>
      <c r="Y43" s="35"/>
      <c r="Z43" s="35"/>
    </row>
    <row r="44" spans="1:26" x14ac:dyDescent="0.3">
      <c r="A44" s="35"/>
      <c r="B44" s="87" t="s">
        <v>56</v>
      </c>
      <c r="C44" s="87"/>
      <c r="D44" s="35"/>
      <c r="E44" s="35"/>
      <c r="F44" s="35"/>
      <c r="G44" s="35"/>
      <c r="H44" s="35"/>
      <c r="I44" s="35"/>
      <c r="J44" s="35"/>
      <c r="K44" s="35"/>
      <c r="L44" s="35"/>
      <c r="M44" s="35"/>
      <c r="N44" s="35"/>
      <c r="O44" s="35"/>
      <c r="P44" s="35"/>
      <c r="Q44" s="35"/>
      <c r="R44" s="35"/>
      <c r="S44" s="35"/>
      <c r="T44" s="35"/>
      <c r="U44" s="35"/>
      <c r="V44" s="35"/>
      <c r="W44" s="35"/>
      <c r="X44" s="35"/>
      <c r="Y44" s="35"/>
      <c r="Z44" s="35"/>
    </row>
    <row r="45" spans="1:26" x14ac:dyDescent="0.3">
      <c r="A45" s="35"/>
      <c r="B45" s="87" t="s">
        <v>63</v>
      </c>
      <c r="C45" s="87"/>
      <c r="D45" s="35"/>
      <c r="E45" s="35"/>
      <c r="F45" s="35"/>
      <c r="G45" s="35"/>
      <c r="H45" s="35"/>
      <c r="I45" s="35"/>
      <c r="J45" s="35"/>
      <c r="K45" s="35"/>
      <c r="L45" s="35"/>
      <c r="M45" s="35"/>
      <c r="N45" s="35"/>
      <c r="O45" s="35"/>
      <c r="P45" s="35"/>
      <c r="Q45" s="35"/>
      <c r="R45" s="35"/>
      <c r="S45" s="35"/>
      <c r="T45" s="35"/>
      <c r="U45" s="35"/>
      <c r="V45" s="35"/>
      <c r="W45" s="35"/>
      <c r="X45" s="35"/>
      <c r="Y45" s="35"/>
      <c r="Z45" s="35"/>
    </row>
    <row r="46" spans="1:26" x14ac:dyDescent="0.3">
      <c r="A46" s="35"/>
      <c r="B46" s="35" t="s">
        <v>172</v>
      </c>
      <c r="C46" s="87"/>
      <c r="D46" s="35"/>
      <c r="E46" s="35"/>
      <c r="F46" s="35"/>
      <c r="G46" s="35"/>
      <c r="H46" s="35"/>
      <c r="I46" s="35"/>
      <c r="J46" s="35"/>
      <c r="K46" s="35"/>
      <c r="L46" s="35"/>
      <c r="M46" s="35"/>
      <c r="N46" s="35"/>
      <c r="O46" s="35"/>
      <c r="P46" s="35"/>
      <c r="Q46" s="35"/>
      <c r="R46" s="35"/>
      <c r="S46" s="35"/>
      <c r="T46" s="35"/>
      <c r="U46" s="35"/>
      <c r="V46" s="35"/>
      <c r="W46" s="35"/>
      <c r="X46" s="35"/>
      <c r="Y46" s="35"/>
      <c r="Z46" s="35"/>
    </row>
    <row r="47" spans="1:26" x14ac:dyDescent="0.3">
      <c r="A47" s="35"/>
      <c r="B47" s="87" t="s">
        <v>167</v>
      </c>
      <c r="C47" s="87"/>
      <c r="D47" s="35"/>
      <c r="E47" s="35"/>
      <c r="F47" s="35"/>
      <c r="G47" s="35"/>
      <c r="H47" s="35"/>
      <c r="I47" s="35"/>
      <c r="J47" s="35"/>
      <c r="K47" s="35"/>
      <c r="L47" s="35"/>
      <c r="M47" s="35"/>
      <c r="N47" s="35"/>
      <c r="O47" s="35"/>
      <c r="P47" s="35"/>
      <c r="Q47" s="35"/>
      <c r="R47" s="35"/>
      <c r="S47" s="35"/>
      <c r="T47" s="35"/>
      <c r="U47" s="35"/>
      <c r="V47" s="35"/>
      <c r="W47" s="35"/>
      <c r="X47" s="35"/>
      <c r="Y47" s="35"/>
      <c r="Z47" s="35"/>
    </row>
    <row r="48" spans="1:26" x14ac:dyDescent="0.3">
      <c r="A48" s="35"/>
      <c r="B48" s="87" t="s">
        <v>168</v>
      </c>
      <c r="C48" s="87"/>
      <c r="D48" s="35"/>
      <c r="E48" s="35"/>
      <c r="F48" s="35"/>
      <c r="G48" s="35"/>
      <c r="H48" s="35"/>
      <c r="I48" s="35"/>
      <c r="J48" s="35"/>
      <c r="K48" s="35"/>
      <c r="L48" s="35"/>
      <c r="M48" s="35"/>
      <c r="N48" s="35"/>
      <c r="O48" s="35"/>
      <c r="P48" s="35"/>
      <c r="Q48" s="35"/>
      <c r="R48" s="35"/>
      <c r="S48" s="35"/>
      <c r="T48" s="35"/>
      <c r="U48" s="35"/>
      <c r="V48" s="35"/>
      <c r="W48" s="35"/>
      <c r="X48" s="35"/>
      <c r="Y48" s="35"/>
      <c r="Z48" s="35"/>
    </row>
    <row r="49" spans="1:26" x14ac:dyDescent="0.3">
      <c r="A49" s="35"/>
      <c r="B49" s="87" t="s">
        <v>169</v>
      </c>
      <c r="C49" s="87"/>
      <c r="D49" s="35"/>
      <c r="E49" s="35"/>
      <c r="F49" s="35"/>
      <c r="G49" s="35"/>
      <c r="H49" s="35"/>
      <c r="I49" s="35"/>
      <c r="J49" s="35"/>
      <c r="K49" s="35"/>
      <c r="L49" s="35"/>
      <c r="M49" s="35"/>
      <c r="N49" s="35"/>
      <c r="O49" s="35"/>
      <c r="P49" s="35"/>
      <c r="Q49" s="35"/>
      <c r="R49" s="35"/>
      <c r="S49" s="35"/>
      <c r="T49" s="35"/>
      <c r="U49" s="35"/>
      <c r="V49" s="35"/>
      <c r="W49" s="35"/>
      <c r="X49" s="35"/>
      <c r="Y49" s="35"/>
      <c r="Z49" s="35"/>
    </row>
    <row r="50" spans="1:26" x14ac:dyDescent="0.3">
      <c r="A50" s="35"/>
      <c r="B50" s="87" t="s">
        <v>170</v>
      </c>
      <c r="C50" s="87"/>
      <c r="D50" s="35"/>
      <c r="E50" s="35"/>
      <c r="F50" s="35"/>
      <c r="G50" s="35"/>
      <c r="H50" s="35"/>
      <c r="I50" s="35"/>
      <c r="J50" s="35"/>
      <c r="K50" s="35"/>
      <c r="L50" s="35"/>
      <c r="M50" s="35"/>
      <c r="N50" s="35"/>
      <c r="O50" s="35"/>
      <c r="P50" s="35"/>
      <c r="Q50" s="35"/>
      <c r="R50" s="35"/>
      <c r="S50" s="35"/>
      <c r="T50" s="35"/>
      <c r="U50" s="35"/>
      <c r="V50" s="35"/>
      <c r="W50" s="35"/>
      <c r="X50" s="35"/>
      <c r="Y50" s="35"/>
      <c r="Z50" s="35"/>
    </row>
    <row r="51" spans="1:26" x14ac:dyDescent="0.3">
      <c r="A51" s="35" t="s">
        <v>164</v>
      </c>
      <c r="B51" s="35"/>
      <c r="C51" s="35"/>
      <c r="D51" s="35"/>
      <c r="E51" s="35"/>
      <c r="F51" s="35"/>
      <c r="G51" s="35"/>
      <c r="H51" s="35"/>
      <c r="I51" s="35"/>
      <c r="J51" s="35"/>
      <c r="K51" s="35"/>
      <c r="L51" s="35"/>
      <c r="M51" s="35"/>
      <c r="N51" s="35"/>
      <c r="O51" s="35"/>
      <c r="P51" s="35"/>
      <c r="Q51" s="35"/>
      <c r="R51" s="35"/>
      <c r="S51" s="35"/>
      <c r="T51" s="35"/>
      <c r="U51" s="35"/>
      <c r="V51" s="35"/>
      <c r="W51" s="35"/>
      <c r="X51" s="35"/>
      <c r="Y51" s="35"/>
      <c r="Z51" s="35"/>
    </row>
    <row r="52" spans="1:26" x14ac:dyDescent="0.3">
      <c r="A52" s="35"/>
      <c r="B52" s="35" t="s">
        <v>97</v>
      </c>
      <c r="C52" s="35"/>
      <c r="D52" s="35"/>
      <c r="E52" s="35"/>
      <c r="F52" s="35"/>
      <c r="G52" s="35"/>
      <c r="H52" s="35"/>
      <c r="I52" s="35"/>
      <c r="J52" s="35"/>
      <c r="K52" s="35"/>
      <c r="L52" s="35"/>
      <c r="M52" s="35"/>
      <c r="N52" s="35"/>
      <c r="O52" s="35"/>
      <c r="P52" s="35"/>
      <c r="Q52" s="35"/>
      <c r="R52" s="35"/>
      <c r="S52" s="35"/>
      <c r="T52" s="35"/>
      <c r="U52" s="35"/>
      <c r="V52" s="35"/>
      <c r="W52" s="35"/>
      <c r="X52" s="35"/>
      <c r="Y52" s="35"/>
      <c r="Z52" s="35"/>
    </row>
    <row r="53" spans="1:26" x14ac:dyDescent="0.3">
      <c r="A53" s="35"/>
      <c r="B53" s="35" t="s">
        <v>146</v>
      </c>
      <c r="C53" s="35"/>
      <c r="D53" s="35"/>
      <c r="E53" s="35"/>
      <c r="F53" s="35"/>
      <c r="G53" s="35"/>
      <c r="H53" s="35"/>
      <c r="I53" s="35"/>
      <c r="J53" s="35"/>
      <c r="K53" s="35"/>
      <c r="L53" s="35"/>
      <c r="M53" s="35"/>
      <c r="N53" s="35"/>
      <c r="O53" s="35"/>
      <c r="P53" s="35"/>
      <c r="Q53" s="35"/>
      <c r="R53" s="35"/>
      <c r="S53" s="35"/>
      <c r="T53" s="35"/>
      <c r="U53" s="35"/>
      <c r="V53" s="35"/>
      <c r="W53" s="35"/>
      <c r="X53" s="35"/>
      <c r="Y53" s="35"/>
      <c r="Z53" s="35"/>
    </row>
    <row r="54" spans="1:26" x14ac:dyDescent="0.3">
      <c r="A54" s="35"/>
      <c r="B54" s="35" t="s">
        <v>99</v>
      </c>
      <c r="C54" s="35"/>
      <c r="D54" s="35"/>
      <c r="E54" s="35"/>
      <c r="F54" s="35"/>
      <c r="G54" s="35"/>
      <c r="H54" s="35"/>
      <c r="I54" s="35"/>
      <c r="J54" s="35"/>
      <c r="K54" s="35"/>
      <c r="L54" s="35"/>
      <c r="M54" s="35"/>
      <c r="N54" s="35"/>
      <c r="O54" s="35"/>
      <c r="P54" s="35"/>
      <c r="Q54" s="35"/>
      <c r="R54" s="35"/>
      <c r="S54" s="35"/>
      <c r="T54" s="35"/>
      <c r="U54" s="35"/>
      <c r="V54" s="35"/>
      <c r="W54" s="35"/>
      <c r="X54" s="35"/>
      <c r="Y54" s="35"/>
      <c r="Z54" s="35"/>
    </row>
  </sheetData>
  <sheetProtection algorithmName="SHA-512" hashValue="ZTWpKQ06NjItXDQ9nnCWimn1PquQFgvmCUAviWHNN8LLcX8/nRa8ukBbP95JCkE9ggFBsWbOyOuO4PGaxqWQRg==" saltValue="7521JEQ+9eVk2xXjld1V6Q==" spinCount="100000" sheet="1" objects="1" scenarios="1"/>
  <dataConsolidate/>
  <mergeCells count="42">
    <mergeCell ref="A37:D37"/>
    <mergeCell ref="E37:P37"/>
    <mergeCell ref="A28:D29"/>
    <mergeCell ref="A30:D31"/>
    <mergeCell ref="A32:D32"/>
    <mergeCell ref="E32:P32"/>
    <mergeCell ref="A33:D34"/>
    <mergeCell ref="A35:D36"/>
    <mergeCell ref="A27:D27"/>
    <mergeCell ref="E27:P27"/>
    <mergeCell ref="A16:D16"/>
    <mergeCell ref="E16:P16"/>
    <mergeCell ref="A17:D18"/>
    <mergeCell ref="A19:D20"/>
    <mergeCell ref="A21:D21"/>
    <mergeCell ref="E21:P21"/>
    <mergeCell ref="A22:D23"/>
    <mergeCell ref="A24:D24"/>
    <mergeCell ref="E24:P24"/>
    <mergeCell ref="A26:D26"/>
    <mergeCell ref="E26:P26"/>
    <mergeCell ref="A25:D25"/>
    <mergeCell ref="E25:P25"/>
    <mergeCell ref="A13:D13"/>
    <mergeCell ref="E13:P13"/>
    <mergeCell ref="A14:D14"/>
    <mergeCell ref="E14:P14"/>
    <mergeCell ref="A15:D15"/>
    <mergeCell ref="E15:P15"/>
    <mergeCell ref="A10:D10"/>
    <mergeCell ref="E10:P10"/>
    <mergeCell ref="A11:D11"/>
    <mergeCell ref="E11:P11"/>
    <mergeCell ref="A12:D12"/>
    <mergeCell ref="E12:P12"/>
    <mergeCell ref="A2:B2"/>
    <mergeCell ref="A4:Q4"/>
    <mergeCell ref="A6:Q6"/>
    <mergeCell ref="M8:Q8"/>
    <mergeCell ref="A9:D9"/>
    <mergeCell ref="E9:P9"/>
    <mergeCell ref="C2:D2"/>
  </mergeCells>
  <phoneticPr fontId="3"/>
  <conditionalFormatting sqref="E37:P37">
    <cfRule type="cellIs" dxfId="34" priority="2" operator="greaterThan">
      <formula>$E$32</formula>
    </cfRule>
  </conditionalFormatting>
  <conditionalFormatting sqref="E34:P34">
    <cfRule type="cellIs" dxfId="33" priority="1" operator="greaterThan">
      <formula>$E$15</formula>
    </cfRule>
  </conditionalFormatting>
  <dataValidations count="3">
    <dataValidation type="whole" operator="lessThanOrEqual" allowBlank="1" showInputMessage="1" showErrorMessage="1" error="送電可能電力以下の整数値で入力してください" sqref="F34:P34" xr:uid="{8C8097D0-1FAA-406F-ADF5-B61130495FDA}">
      <formula1>$E$15</formula1>
    </dataValidation>
    <dataValidation type="whole" allowBlank="1" showInputMessage="1" showErrorMessage="1" error="期待容量以下の整数値で入力してください" sqref="E37:P37" xr:uid="{9275C6F4-0BE6-4E7D-AEF1-918994BEA962}">
      <formula1>0</formula1>
      <formula2>E32</formula2>
    </dataValidation>
    <dataValidation type="whole" operator="lessThanOrEqual" allowBlank="1" showInputMessage="1" showErrorMessage="1" error="送電可能電力以下の整数値で入力してください" sqref="E34" xr:uid="{C4160028-7A34-48D8-9F82-FC6B8205E600}">
      <formula1>$E$26</formula1>
    </dataValidation>
  </dataValidations>
  <pageMargins left="0.11811023622047245" right="0.11811023622047245" top="0.35433070866141736" bottom="0.35433070866141736" header="0.31496062992125984" footer="0.31496062992125984"/>
  <pageSetup paperSize="9" scale="4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5BD01-17B6-40C3-8D0B-1E725EE7ED6B}">
  <sheetPr codeName="Sheet11">
    <tabColor theme="0" tint="-0.499984740745262"/>
    <pageSetUpPr fitToPage="1"/>
  </sheetPr>
  <dimension ref="A1:Z54"/>
  <sheetViews>
    <sheetView showGridLines="0" zoomScale="85" zoomScaleNormal="85" workbookViewId="0"/>
  </sheetViews>
  <sheetFormatPr defaultColWidth="9" defaultRowHeight="15" x14ac:dyDescent="0.3"/>
  <cols>
    <col min="1" max="4" width="5.6640625" style="1" customWidth="1"/>
    <col min="5" max="16" width="12.77734375" style="1" customWidth="1"/>
    <col min="17" max="20" width="5.6640625" style="1" customWidth="1"/>
    <col min="21" max="25" width="9" style="1"/>
    <col min="26" max="26" width="11.44140625" style="1" bestFit="1" customWidth="1"/>
    <col min="27" max="16384" width="9" style="1"/>
  </cols>
  <sheetData>
    <row r="1" spans="1:26" ht="16.2" x14ac:dyDescent="0.3">
      <c r="A1" s="36" t="s">
        <v>66</v>
      </c>
      <c r="B1" s="36"/>
      <c r="C1" s="36"/>
      <c r="D1" s="36"/>
      <c r="E1" s="36"/>
      <c r="F1" s="98" t="s">
        <v>68</v>
      </c>
      <c r="G1" s="98"/>
      <c r="H1" s="98"/>
      <c r="I1" s="38" t="s">
        <v>67</v>
      </c>
      <c r="J1" s="35"/>
      <c r="K1" s="35"/>
      <c r="L1" s="35"/>
      <c r="M1" s="35"/>
      <c r="N1" s="35"/>
      <c r="O1" s="35"/>
      <c r="P1" s="35"/>
      <c r="Q1" s="35"/>
      <c r="R1" s="35"/>
      <c r="S1" s="35"/>
      <c r="T1" s="35"/>
      <c r="U1" s="35"/>
      <c r="V1" s="35"/>
      <c r="W1" s="35"/>
      <c r="X1" s="35"/>
      <c r="Y1" s="35"/>
      <c r="Z1" s="35"/>
    </row>
    <row r="2" spans="1:26" ht="16.2" x14ac:dyDescent="0.3">
      <c r="A2" s="335" t="s">
        <v>0</v>
      </c>
      <c r="B2" s="336"/>
      <c r="C2" s="333" t="s">
        <v>174</v>
      </c>
      <c r="D2" s="334"/>
      <c r="E2" s="84"/>
      <c r="F2" s="84"/>
      <c r="G2" s="84"/>
      <c r="H2" s="84"/>
      <c r="I2" s="84"/>
      <c r="J2" s="84"/>
      <c r="K2" s="84"/>
      <c r="L2" s="84"/>
      <c r="M2" s="84"/>
      <c r="N2" s="84"/>
      <c r="O2" s="84"/>
      <c r="P2" s="84"/>
      <c r="Q2" s="84"/>
      <c r="R2" s="35"/>
      <c r="S2" s="35"/>
      <c r="T2" s="35"/>
      <c r="U2" s="35"/>
      <c r="V2" s="35"/>
      <c r="W2" s="35"/>
      <c r="X2" s="35"/>
      <c r="Y2" s="35"/>
      <c r="Z2" s="35"/>
    </row>
    <row r="3" spans="1:26" ht="16.2" x14ac:dyDescent="0.3">
      <c r="A3" s="105"/>
      <c r="B3" s="85"/>
      <c r="C3" s="84"/>
      <c r="D3" s="84"/>
      <c r="E3" s="84"/>
      <c r="F3" s="84"/>
      <c r="G3" s="84"/>
      <c r="H3" s="84"/>
      <c r="I3" s="84"/>
      <c r="J3" s="84"/>
      <c r="K3" s="84"/>
      <c r="L3" s="84"/>
      <c r="M3" s="84"/>
      <c r="N3" s="84"/>
      <c r="O3" s="84"/>
      <c r="P3" s="84"/>
      <c r="Q3" s="84"/>
      <c r="R3" s="35"/>
      <c r="S3" s="35"/>
      <c r="T3" s="35"/>
      <c r="U3" s="35"/>
      <c r="V3" s="35"/>
      <c r="W3" s="35"/>
      <c r="X3" s="35"/>
      <c r="Y3" s="35"/>
      <c r="Z3" s="35"/>
    </row>
    <row r="4" spans="1:26" ht="16.2" x14ac:dyDescent="0.3">
      <c r="A4" s="169" t="s">
        <v>162</v>
      </c>
      <c r="B4" s="169"/>
      <c r="C4" s="169"/>
      <c r="D4" s="169"/>
      <c r="E4" s="169"/>
      <c r="F4" s="169"/>
      <c r="G4" s="169"/>
      <c r="H4" s="169"/>
      <c r="I4" s="169"/>
      <c r="J4" s="169"/>
      <c r="K4" s="169"/>
      <c r="L4" s="169"/>
      <c r="M4" s="169"/>
      <c r="N4" s="169"/>
      <c r="O4" s="169"/>
      <c r="P4" s="169"/>
      <c r="Q4" s="169"/>
      <c r="R4" s="35"/>
      <c r="S4" s="35"/>
      <c r="T4" s="35"/>
      <c r="U4" s="35"/>
      <c r="V4" s="35"/>
      <c r="W4" s="35"/>
      <c r="X4" s="35"/>
      <c r="Y4" s="35"/>
      <c r="Z4" s="35"/>
    </row>
    <row r="5" spans="1:26" ht="16.2" x14ac:dyDescent="0.3">
      <c r="A5" s="84"/>
      <c r="B5" s="84"/>
      <c r="C5" s="84"/>
      <c r="D5" s="84"/>
      <c r="E5" s="84"/>
      <c r="F5" s="84"/>
      <c r="G5" s="84"/>
      <c r="H5" s="84"/>
      <c r="I5" s="84"/>
      <c r="J5" s="84"/>
      <c r="K5" s="84"/>
      <c r="L5" s="84"/>
      <c r="M5" s="84"/>
      <c r="N5" s="84"/>
      <c r="O5" s="84"/>
      <c r="P5" s="84"/>
      <c r="Q5" s="84"/>
      <c r="R5" s="35"/>
      <c r="S5" s="35"/>
      <c r="T5" s="35"/>
      <c r="U5" s="35"/>
      <c r="V5" s="35"/>
      <c r="W5" s="35"/>
      <c r="X5" s="35"/>
      <c r="Y5" s="35"/>
      <c r="Z5" s="35"/>
    </row>
    <row r="6" spans="1:26" ht="16.2" x14ac:dyDescent="0.3">
      <c r="A6" s="169" t="s">
        <v>52</v>
      </c>
      <c r="B6" s="169"/>
      <c r="C6" s="169"/>
      <c r="D6" s="169"/>
      <c r="E6" s="169"/>
      <c r="F6" s="169"/>
      <c r="G6" s="169"/>
      <c r="H6" s="169"/>
      <c r="I6" s="169"/>
      <c r="J6" s="169"/>
      <c r="K6" s="169"/>
      <c r="L6" s="169"/>
      <c r="M6" s="169"/>
      <c r="N6" s="169"/>
      <c r="O6" s="169"/>
      <c r="P6" s="169"/>
      <c r="Q6" s="169"/>
      <c r="R6" s="35"/>
      <c r="S6" s="35"/>
      <c r="T6" s="35"/>
      <c r="U6" s="35"/>
      <c r="V6" s="35"/>
      <c r="W6" s="35"/>
      <c r="X6" s="35"/>
      <c r="Y6" s="35"/>
      <c r="Z6" s="35"/>
    </row>
    <row r="7" spans="1:26" ht="16.2" x14ac:dyDescent="0.3">
      <c r="A7" s="35"/>
      <c r="B7" s="35"/>
      <c r="C7" s="84"/>
      <c r="D7" s="84"/>
      <c r="E7" s="84"/>
      <c r="F7" s="84"/>
      <c r="G7" s="84"/>
      <c r="H7" s="84"/>
      <c r="I7" s="84"/>
      <c r="J7" s="84"/>
      <c r="K7" s="84"/>
      <c r="L7" s="84"/>
      <c r="M7" s="84"/>
      <c r="N7" s="84"/>
      <c r="O7" s="84"/>
      <c r="P7" s="84"/>
      <c r="Q7" s="84"/>
      <c r="R7" s="35"/>
      <c r="S7" s="35"/>
      <c r="T7" s="35"/>
      <c r="U7" s="35"/>
      <c r="V7" s="35"/>
      <c r="W7" s="35"/>
      <c r="X7" s="35"/>
      <c r="Y7" s="35"/>
      <c r="Z7" s="35"/>
    </row>
    <row r="8" spans="1:26" ht="16.2" x14ac:dyDescent="0.3">
      <c r="A8" s="108"/>
      <c r="B8" s="108"/>
      <c r="C8" s="108"/>
      <c r="D8" s="108"/>
      <c r="E8" s="108"/>
      <c r="F8" s="108"/>
      <c r="G8" s="108"/>
      <c r="H8" s="108"/>
      <c r="I8" s="108"/>
      <c r="J8" s="108"/>
      <c r="K8" s="108"/>
      <c r="L8" s="108"/>
      <c r="M8" s="217" t="str">
        <f>'記載例（合計）'!$M$11</f>
        <v>&lt;会社名&gt;</v>
      </c>
      <c r="N8" s="217"/>
      <c r="O8" s="217"/>
      <c r="P8" s="217"/>
      <c r="Q8" s="217"/>
      <c r="R8" s="35"/>
      <c r="S8" s="35"/>
      <c r="T8" s="35"/>
      <c r="U8" s="35"/>
      <c r="V8" s="35"/>
      <c r="W8" s="35"/>
      <c r="X8" s="35"/>
      <c r="Y8" s="35"/>
      <c r="Z8" s="35"/>
    </row>
    <row r="9" spans="1:26" ht="24" customHeight="1" thickBot="1" x14ac:dyDescent="0.35">
      <c r="A9" s="171" t="s">
        <v>1</v>
      </c>
      <c r="B9" s="171"/>
      <c r="C9" s="171"/>
      <c r="D9" s="171"/>
      <c r="E9" s="172" t="s">
        <v>24</v>
      </c>
      <c r="F9" s="173"/>
      <c r="G9" s="173"/>
      <c r="H9" s="173"/>
      <c r="I9" s="173"/>
      <c r="J9" s="173"/>
      <c r="K9" s="173"/>
      <c r="L9" s="173"/>
      <c r="M9" s="173"/>
      <c r="N9" s="173"/>
      <c r="O9" s="173"/>
      <c r="P9" s="174"/>
      <c r="Q9" s="102" t="s">
        <v>2</v>
      </c>
      <c r="R9" s="35"/>
      <c r="S9" s="35"/>
      <c r="T9" s="35"/>
      <c r="U9" s="35"/>
      <c r="V9" s="35"/>
      <c r="W9" s="35"/>
      <c r="X9" s="35"/>
      <c r="Y9" s="35"/>
      <c r="Z9" s="35"/>
    </row>
    <row r="10" spans="1:26" ht="24" customHeight="1" x14ac:dyDescent="0.3">
      <c r="A10" s="171" t="s">
        <v>3</v>
      </c>
      <c r="B10" s="171"/>
      <c r="C10" s="171"/>
      <c r="D10" s="175"/>
      <c r="E10" s="218">
        <v>0</v>
      </c>
      <c r="F10" s="219"/>
      <c r="G10" s="219"/>
      <c r="H10" s="219"/>
      <c r="I10" s="219"/>
      <c r="J10" s="219"/>
      <c r="K10" s="219"/>
      <c r="L10" s="219"/>
      <c r="M10" s="219"/>
      <c r="N10" s="219"/>
      <c r="O10" s="219"/>
      <c r="P10" s="220"/>
      <c r="Q10" s="89"/>
      <c r="R10" s="35"/>
      <c r="S10" s="35"/>
      <c r="T10" s="35"/>
      <c r="U10" s="35"/>
      <c r="V10" s="35"/>
      <c r="W10" s="35"/>
      <c r="X10" s="35"/>
      <c r="Y10" s="35"/>
      <c r="Z10" s="35"/>
    </row>
    <row r="11" spans="1:26" ht="30" customHeight="1" x14ac:dyDescent="0.3">
      <c r="A11" s="179" t="s">
        <v>4</v>
      </c>
      <c r="B11" s="179"/>
      <c r="C11" s="179"/>
      <c r="D11" s="180"/>
      <c r="E11" s="221" t="s">
        <v>149</v>
      </c>
      <c r="F11" s="222"/>
      <c r="G11" s="222"/>
      <c r="H11" s="222"/>
      <c r="I11" s="222"/>
      <c r="J11" s="222"/>
      <c r="K11" s="222"/>
      <c r="L11" s="222"/>
      <c r="M11" s="222"/>
      <c r="N11" s="222"/>
      <c r="O11" s="222"/>
      <c r="P11" s="223"/>
      <c r="Q11" s="89"/>
      <c r="R11" s="35"/>
      <c r="S11" s="35"/>
      <c r="T11" s="35"/>
      <c r="U11" s="35"/>
      <c r="V11" s="35"/>
      <c r="W11" s="35"/>
      <c r="X11" s="35"/>
      <c r="Y11" s="35"/>
      <c r="Z11" s="35"/>
    </row>
    <row r="12" spans="1:26" ht="24" customHeight="1" x14ac:dyDescent="0.3">
      <c r="A12" s="171" t="s">
        <v>5</v>
      </c>
      <c r="B12" s="171"/>
      <c r="C12" s="171"/>
      <c r="D12" s="175"/>
      <c r="E12" s="221" t="s">
        <v>53</v>
      </c>
      <c r="F12" s="222"/>
      <c r="G12" s="222"/>
      <c r="H12" s="222"/>
      <c r="I12" s="222"/>
      <c r="J12" s="222"/>
      <c r="K12" s="222"/>
      <c r="L12" s="222"/>
      <c r="M12" s="222"/>
      <c r="N12" s="222"/>
      <c r="O12" s="222"/>
      <c r="P12" s="223"/>
      <c r="Q12" s="89"/>
      <c r="R12" s="35"/>
      <c r="S12" s="35"/>
      <c r="T12" s="35"/>
      <c r="U12" s="35"/>
      <c r="V12" s="35"/>
      <c r="W12" s="35"/>
      <c r="X12" s="35"/>
      <c r="Y12" s="35"/>
      <c r="Z12" s="35"/>
    </row>
    <row r="13" spans="1:26" ht="24" customHeight="1" x14ac:dyDescent="0.3">
      <c r="A13" s="171" t="s">
        <v>6</v>
      </c>
      <c r="B13" s="171"/>
      <c r="C13" s="171"/>
      <c r="D13" s="175"/>
      <c r="E13" s="221" t="s">
        <v>151</v>
      </c>
      <c r="F13" s="222"/>
      <c r="G13" s="222"/>
      <c r="H13" s="222"/>
      <c r="I13" s="222"/>
      <c r="J13" s="222"/>
      <c r="K13" s="222"/>
      <c r="L13" s="222"/>
      <c r="M13" s="222"/>
      <c r="N13" s="222"/>
      <c r="O13" s="222"/>
      <c r="P13" s="223"/>
      <c r="Q13" s="89"/>
      <c r="R13" s="35"/>
      <c r="S13" s="35"/>
      <c r="T13" s="35"/>
      <c r="U13" s="35"/>
      <c r="V13" s="35"/>
      <c r="W13" s="35"/>
      <c r="X13" s="35"/>
      <c r="Y13" s="35"/>
      <c r="Z13" s="35"/>
    </row>
    <row r="14" spans="1:26" ht="24" customHeight="1" x14ac:dyDescent="0.3">
      <c r="A14" s="171" t="s">
        <v>7</v>
      </c>
      <c r="B14" s="171"/>
      <c r="C14" s="171"/>
      <c r="D14" s="175"/>
      <c r="E14" s="224">
        <v>150000</v>
      </c>
      <c r="F14" s="225"/>
      <c r="G14" s="225"/>
      <c r="H14" s="225"/>
      <c r="I14" s="225"/>
      <c r="J14" s="225"/>
      <c r="K14" s="225"/>
      <c r="L14" s="225"/>
      <c r="M14" s="225"/>
      <c r="N14" s="225"/>
      <c r="O14" s="225"/>
      <c r="P14" s="226"/>
      <c r="Q14" s="90" t="s">
        <v>23</v>
      </c>
      <c r="R14" s="35"/>
      <c r="S14" s="35"/>
      <c r="T14" s="35"/>
      <c r="U14" s="35"/>
      <c r="V14" s="35"/>
      <c r="W14" s="35"/>
      <c r="X14" s="35"/>
      <c r="Y14" s="35"/>
      <c r="Z14" s="35"/>
    </row>
    <row r="15" spans="1:26" ht="40.200000000000003" customHeight="1" x14ac:dyDescent="0.3">
      <c r="A15" s="202" t="s">
        <v>158</v>
      </c>
      <c r="B15" s="203"/>
      <c r="C15" s="203"/>
      <c r="D15" s="227"/>
      <c r="E15" s="224">
        <v>100000</v>
      </c>
      <c r="F15" s="225"/>
      <c r="G15" s="225"/>
      <c r="H15" s="225"/>
      <c r="I15" s="225"/>
      <c r="J15" s="225"/>
      <c r="K15" s="225"/>
      <c r="L15" s="225"/>
      <c r="M15" s="225"/>
      <c r="N15" s="225"/>
      <c r="O15" s="225"/>
      <c r="P15" s="226"/>
      <c r="Q15" s="93" t="s">
        <v>23</v>
      </c>
      <c r="R15" s="35"/>
      <c r="S15" s="35"/>
      <c r="T15" s="35"/>
      <c r="U15" s="35"/>
      <c r="V15" s="35"/>
      <c r="W15" s="35"/>
      <c r="X15" s="35"/>
      <c r="Y15" s="35"/>
      <c r="Z15" s="35"/>
    </row>
    <row r="16" spans="1:26" ht="36.6" customHeight="1" thickBot="1" x14ac:dyDescent="0.35">
      <c r="A16" s="179" t="s">
        <v>126</v>
      </c>
      <c r="B16" s="171"/>
      <c r="C16" s="171"/>
      <c r="D16" s="175"/>
      <c r="E16" s="231">
        <v>0.47241918644635772</v>
      </c>
      <c r="F16" s="232"/>
      <c r="G16" s="232"/>
      <c r="H16" s="232"/>
      <c r="I16" s="232"/>
      <c r="J16" s="232"/>
      <c r="K16" s="232"/>
      <c r="L16" s="232"/>
      <c r="M16" s="232"/>
      <c r="N16" s="232"/>
      <c r="O16" s="232"/>
      <c r="P16" s="233"/>
      <c r="Q16" s="93" t="s">
        <v>128</v>
      </c>
      <c r="R16" s="35"/>
      <c r="S16" s="35"/>
      <c r="T16" s="35"/>
      <c r="U16" s="35"/>
      <c r="V16" s="35"/>
      <c r="W16" s="35"/>
      <c r="X16" s="35"/>
      <c r="Y16" s="35"/>
      <c r="Z16" s="35"/>
    </row>
    <row r="17" spans="1:26" ht="24" customHeight="1" x14ac:dyDescent="0.3">
      <c r="A17" s="179" t="s">
        <v>127</v>
      </c>
      <c r="B17" s="171"/>
      <c r="C17" s="171"/>
      <c r="D17" s="171"/>
      <c r="E17" s="94" t="s">
        <v>11</v>
      </c>
      <c r="F17" s="94" t="s">
        <v>12</v>
      </c>
      <c r="G17" s="94" t="s">
        <v>13</v>
      </c>
      <c r="H17" s="94" t="s">
        <v>14</v>
      </c>
      <c r="I17" s="94" t="s">
        <v>15</v>
      </c>
      <c r="J17" s="94" t="s">
        <v>16</v>
      </c>
      <c r="K17" s="94" t="s">
        <v>17</v>
      </c>
      <c r="L17" s="94" t="s">
        <v>18</v>
      </c>
      <c r="M17" s="94" t="s">
        <v>19</v>
      </c>
      <c r="N17" s="94" t="s">
        <v>20</v>
      </c>
      <c r="O17" s="94" t="s">
        <v>21</v>
      </c>
      <c r="P17" s="94" t="s">
        <v>22</v>
      </c>
      <c r="Q17" s="78"/>
      <c r="R17" s="35"/>
      <c r="S17" s="35"/>
      <c r="T17" s="35"/>
      <c r="U17" s="35"/>
      <c r="V17" s="35"/>
      <c r="W17" s="35"/>
      <c r="X17" s="35"/>
      <c r="Y17" s="35"/>
      <c r="Z17" s="35"/>
    </row>
    <row r="18" spans="1:26" ht="24" customHeight="1" thickBot="1" x14ac:dyDescent="0.35">
      <c r="A18" s="171"/>
      <c r="B18" s="171"/>
      <c r="C18" s="171"/>
      <c r="D18" s="171"/>
      <c r="E18" s="113">
        <v>0.41977306838294109</v>
      </c>
      <c r="F18" s="113">
        <v>0.69101983860834493</v>
      </c>
      <c r="G18" s="113">
        <v>0.56416212570247037</v>
      </c>
      <c r="H18" s="113">
        <v>0.42122130014391296</v>
      </c>
      <c r="I18" s="113">
        <v>0.44890356609580911</v>
      </c>
      <c r="J18" s="113">
        <v>0.37691774600004241</v>
      </c>
      <c r="K18" s="113">
        <v>0.35670088459714544</v>
      </c>
      <c r="L18" s="113">
        <v>0.34588614793754086</v>
      </c>
      <c r="M18" s="113">
        <v>0.32862824298032811</v>
      </c>
      <c r="N18" s="113">
        <v>0.29220270814934396</v>
      </c>
      <c r="O18" s="113">
        <v>0.27354390103200849</v>
      </c>
      <c r="P18" s="113">
        <v>0.25247425347787522</v>
      </c>
      <c r="Q18" s="78" t="s">
        <v>128</v>
      </c>
      <c r="R18" s="35"/>
      <c r="S18" s="35"/>
      <c r="T18" s="35"/>
      <c r="U18" s="35"/>
      <c r="V18" s="35"/>
      <c r="W18" s="35"/>
      <c r="X18" s="35"/>
      <c r="Y18" s="35"/>
      <c r="Z18" s="35"/>
    </row>
    <row r="19" spans="1:26" ht="24" customHeight="1" x14ac:dyDescent="0.3">
      <c r="A19" s="179" t="s">
        <v>130</v>
      </c>
      <c r="B19" s="171"/>
      <c r="C19" s="171"/>
      <c r="D19" s="175"/>
      <c r="E19" s="95" t="s">
        <v>11</v>
      </c>
      <c r="F19" s="96" t="s">
        <v>12</v>
      </c>
      <c r="G19" s="96" t="s">
        <v>13</v>
      </c>
      <c r="H19" s="96" t="s">
        <v>14</v>
      </c>
      <c r="I19" s="96" t="s">
        <v>15</v>
      </c>
      <c r="J19" s="96" t="s">
        <v>16</v>
      </c>
      <c r="K19" s="96" t="s">
        <v>17</v>
      </c>
      <c r="L19" s="96" t="s">
        <v>18</v>
      </c>
      <c r="M19" s="96" t="s">
        <v>19</v>
      </c>
      <c r="N19" s="96" t="s">
        <v>20</v>
      </c>
      <c r="O19" s="96" t="s">
        <v>21</v>
      </c>
      <c r="P19" s="97" t="s">
        <v>22</v>
      </c>
      <c r="Q19" s="93"/>
      <c r="R19" s="35"/>
      <c r="S19" s="35"/>
      <c r="T19" s="35"/>
      <c r="U19" s="35"/>
      <c r="V19" s="35"/>
      <c r="W19" s="35"/>
      <c r="X19" s="35"/>
      <c r="Y19" s="35"/>
      <c r="Z19" s="35"/>
    </row>
    <row r="20" spans="1:26" ht="24" customHeight="1" x14ac:dyDescent="0.3">
      <c r="A20" s="171"/>
      <c r="B20" s="171"/>
      <c r="C20" s="171"/>
      <c r="D20" s="175"/>
      <c r="E20" s="123">
        <v>5204</v>
      </c>
      <c r="F20" s="124">
        <v>5840</v>
      </c>
      <c r="G20" s="124">
        <v>5644</v>
      </c>
      <c r="H20" s="124">
        <v>5981</v>
      </c>
      <c r="I20" s="124">
        <v>4793</v>
      </c>
      <c r="J20" s="124">
        <v>4323</v>
      </c>
      <c r="K20" s="124">
        <v>3269</v>
      </c>
      <c r="L20" s="124">
        <v>3030</v>
      </c>
      <c r="M20" s="124">
        <v>3463</v>
      </c>
      <c r="N20" s="124">
        <v>3383</v>
      </c>
      <c r="O20" s="124">
        <v>3656</v>
      </c>
      <c r="P20" s="125">
        <v>4256</v>
      </c>
      <c r="Q20" s="93" t="s">
        <v>23</v>
      </c>
      <c r="R20" s="35"/>
      <c r="S20" s="35"/>
      <c r="T20" s="35"/>
      <c r="U20" s="35"/>
      <c r="V20" s="35"/>
      <c r="W20" s="35"/>
      <c r="X20" s="35"/>
      <c r="Y20" s="35"/>
      <c r="Z20" s="35"/>
    </row>
    <row r="21" spans="1:26" ht="36.75" customHeight="1" x14ac:dyDescent="0.3">
      <c r="A21" s="179" t="s">
        <v>137</v>
      </c>
      <c r="B21" s="171"/>
      <c r="C21" s="171"/>
      <c r="D21" s="175"/>
      <c r="E21" s="224">
        <v>5232</v>
      </c>
      <c r="F21" s="225"/>
      <c r="G21" s="225"/>
      <c r="H21" s="225"/>
      <c r="I21" s="225"/>
      <c r="J21" s="225"/>
      <c r="K21" s="225"/>
      <c r="L21" s="225"/>
      <c r="M21" s="225"/>
      <c r="N21" s="225"/>
      <c r="O21" s="225"/>
      <c r="P21" s="226"/>
      <c r="Q21" s="93" t="s">
        <v>23</v>
      </c>
      <c r="R21" s="35"/>
      <c r="S21" s="35"/>
      <c r="T21" s="35"/>
      <c r="U21" s="35"/>
      <c r="V21" s="35"/>
      <c r="W21" s="35"/>
      <c r="X21" s="35"/>
      <c r="Y21" s="35"/>
      <c r="Z21" s="35"/>
    </row>
    <row r="22" spans="1:26" ht="24" customHeight="1" x14ac:dyDescent="0.3">
      <c r="A22" s="179" t="s">
        <v>165</v>
      </c>
      <c r="B22" s="171"/>
      <c r="C22" s="171"/>
      <c r="D22" s="175"/>
      <c r="E22" s="91" t="s">
        <v>11</v>
      </c>
      <c r="F22" s="102" t="s">
        <v>12</v>
      </c>
      <c r="G22" s="102" t="s">
        <v>13</v>
      </c>
      <c r="H22" s="102" t="s">
        <v>14</v>
      </c>
      <c r="I22" s="102" t="s">
        <v>15</v>
      </c>
      <c r="J22" s="102" t="s">
        <v>16</v>
      </c>
      <c r="K22" s="102" t="s">
        <v>17</v>
      </c>
      <c r="L22" s="102" t="s">
        <v>18</v>
      </c>
      <c r="M22" s="102" t="s">
        <v>19</v>
      </c>
      <c r="N22" s="102" t="s">
        <v>20</v>
      </c>
      <c r="O22" s="102" t="s">
        <v>21</v>
      </c>
      <c r="P22" s="92" t="s">
        <v>22</v>
      </c>
      <c r="Q22" s="93"/>
      <c r="R22" s="35"/>
      <c r="S22" s="35"/>
      <c r="T22" s="35"/>
      <c r="U22" s="35"/>
      <c r="V22" s="35"/>
      <c r="W22" s="35"/>
      <c r="X22" s="35"/>
      <c r="Y22" s="35"/>
      <c r="Z22" s="35"/>
    </row>
    <row r="23" spans="1:26" ht="24" customHeight="1" x14ac:dyDescent="0.3">
      <c r="A23" s="171"/>
      <c r="B23" s="171"/>
      <c r="C23" s="171"/>
      <c r="D23" s="175"/>
      <c r="E23" s="123">
        <v>5000</v>
      </c>
      <c r="F23" s="124">
        <v>5000</v>
      </c>
      <c r="G23" s="124">
        <v>5000</v>
      </c>
      <c r="H23" s="124">
        <v>5000</v>
      </c>
      <c r="I23" s="124">
        <v>5000</v>
      </c>
      <c r="J23" s="124">
        <v>5000</v>
      </c>
      <c r="K23" s="124">
        <v>5000</v>
      </c>
      <c r="L23" s="124">
        <v>5000</v>
      </c>
      <c r="M23" s="124">
        <v>5000</v>
      </c>
      <c r="N23" s="124">
        <v>5000</v>
      </c>
      <c r="O23" s="124">
        <v>5000</v>
      </c>
      <c r="P23" s="125">
        <v>5000</v>
      </c>
      <c r="Q23" s="93" t="s">
        <v>23</v>
      </c>
      <c r="R23" s="35"/>
      <c r="S23" s="35"/>
      <c r="T23" s="35"/>
      <c r="U23" s="35"/>
      <c r="V23" s="35"/>
      <c r="W23" s="35"/>
      <c r="X23" s="35"/>
      <c r="Y23" s="35"/>
      <c r="Z23" s="35"/>
    </row>
    <row r="24" spans="1:26" ht="36.6" customHeight="1" thickBot="1" x14ac:dyDescent="0.35">
      <c r="A24" s="179" t="s">
        <v>129</v>
      </c>
      <c r="B24" s="171"/>
      <c r="C24" s="171"/>
      <c r="D24" s="175"/>
      <c r="E24" s="234">
        <v>2616</v>
      </c>
      <c r="F24" s="235"/>
      <c r="G24" s="235"/>
      <c r="H24" s="235"/>
      <c r="I24" s="235"/>
      <c r="J24" s="235"/>
      <c r="K24" s="235"/>
      <c r="L24" s="235"/>
      <c r="M24" s="235"/>
      <c r="N24" s="235"/>
      <c r="O24" s="235"/>
      <c r="P24" s="236"/>
      <c r="Q24" s="93" t="s">
        <v>23</v>
      </c>
      <c r="R24" s="35"/>
      <c r="S24" s="35"/>
      <c r="T24" s="35"/>
      <c r="U24" s="35"/>
      <c r="V24" s="35"/>
      <c r="W24" s="35"/>
      <c r="X24" s="35"/>
      <c r="Y24" s="35"/>
      <c r="Z24" s="35"/>
    </row>
    <row r="25" spans="1:26" s="146" customFormat="1" ht="36.6" customHeight="1" x14ac:dyDescent="0.3">
      <c r="A25" s="197" t="s">
        <v>159</v>
      </c>
      <c r="B25" s="198"/>
      <c r="C25" s="198"/>
      <c r="D25" s="198"/>
      <c r="E25" s="240">
        <v>150000</v>
      </c>
      <c r="F25" s="241"/>
      <c r="G25" s="241"/>
      <c r="H25" s="241"/>
      <c r="I25" s="241"/>
      <c r="J25" s="241"/>
      <c r="K25" s="241"/>
      <c r="L25" s="241"/>
      <c r="M25" s="241"/>
      <c r="N25" s="241"/>
      <c r="O25" s="241"/>
      <c r="P25" s="242"/>
      <c r="Q25" s="93" t="s">
        <v>23</v>
      </c>
      <c r="R25" s="35"/>
      <c r="S25" s="35"/>
      <c r="T25" s="35"/>
      <c r="U25" s="35"/>
      <c r="V25" s="35"/>
      <c r="W25" s="35"/>
      <c r="X25" s="35"/>
      <c r="Y25" s="35"/>
      <c r="Z25" s="35"/>
    </row>
    <row r="26" spans="1:26" ht="36.6" customHeight="1" x14ac:dyDescent="0.3">
      <c r="A26" s="180" t="s">
        <v>152</v>
      </c>
      <c r="B26" s="210"/>
      <c r="C26" s="210"/>
      <c r="D26" s="211"/>
      <c r="E26" s="237">
        <v>100000</v>
      </c>
      <c r="F26" s="238"/>
      <c r="G26" s="238"/>
      <c r="H26" s="238"/>
      <c r="I26" s="238"/>
      <c r="J26" s="238"/>
      <c r="K26" s="238"/>
      <c r="L26" s="238"/>
      <c r="M26" s="238"/>
      <c r="N26" s="238"/>
      <c r="O26" s="238"/>
      <c r="P26" s="239"/>
      <c r="Q26" s="78" t="s">
        <v>23</v>
      </c>
      <c r="R26" s="35"/>
      <c r="S26" s="35"/>
      <c r="T26" s="35"/>
      <c r="U26" s="35"/>
      <c r="V26" s="35"/>
      <c r="W26" s="35"/>
      <c r="X26" s="35"/>
      <c r="Y26" s="35"/>
      <c r="Z26" s="35"/>
    </row>
    <row r="27" spans="1:26" ht="36.6" customHeight="1" x14ac:dyDescent="0.3">
      <c r="A27" s="179" t="s">
        <v>139</v>
      </c>
      <c r="B27" s="171"/>
      <c r="C27" s="171"/>
      <c r="D27" s="171"/>
      <c r="E27" s="228">
        <v>0.44526893390290306</v>
      </c>
      <c r="F27" s="229"/>
      <c r="G27" s="229"/>
      <c r="H27" s="229"/>
      <c r="I27" s="229"/>
      <c r="J27" s="229"/>
      <c r="K27" s="229"/>
      <c r="L27" s="229"/>
      <c r="M27" s="229"/>
      <c r="N27" s="229"/>
      <c r="O27" s="229"/>
      <c r="P27" s="230"/>
      <c r="Q27" s="23" t="s">
        <v>80</v>
      </c>
      <c r="R27" s="35"/>
      <c r="S27" s="35"/>
      <c r="T27" s="35"/>
      <c r="U27" s="35"/>
      <c r="V27" s="35"/>
      <c r="W27" s="35"/>
      <c r="X27" s="35"/>
      <c r="Y27" s="35"/>
      <c r="Z27" s="35"/>
    </row>
    <row r="28" spans="1:26" ht="24" customHeight="1" x14ac:dyDescent="0.3">
      <c r="A28" s="179" t="s">
        <v>140</v>
      </c>
      <c r="B28" s="171"/>
      <c r="C28" s="171"/>
      <c r="D28" s="171"/>
      <c r="E28" s="102" t="s">
        <v>11</v>
      </c>
      <c r="F28" s="102" t="s">
        <v>12</v>
      </c>
      <c r="G28" s="102" t="s">
        <v>13</v>
      </c>
      <c r="H28" s="102" t="s">
        <v>14</v>
      </c>
      <c r="I28" s="102" t="s">
        <v>15</v>
      </c>
      <c r="J28" s="102" t="s">
        <v>16</v>
      </c>
      <c r="K28" s="102" t="s">
        <v>17</v>
      </c>
      <c r="L28" s="102" t="s">
        <v>18</v>
      </c>
      <c r="M28" s="102" t="s">
        <v>19</v>
      </c>
      <c r="N28" s="102" t="s">
        <v>20</v>
      </c>
      <c r="O28" s="102" t="s">
        <v>21</v>
      </c>
      <c r="P28" s="102" t="s">
        <v>22</v>
      </c>
      <c r="Q28" s="5"/>
      <c r="R28" s="35"/>
      <c r="S28" s="35"/>
      <c r="T28" s="35"/>
      <c r="U28" s="35"/>
      <c r="V28" s="35"/>
      <c r="W28" s="35"/>
      <c r="X28" s="35"/>
      <c r="Y28" s="35"/>
      <c r="Z28" s="35"/>
    </row>
    <row r="29" spans="1:26" ht="24" customHeight="1" x14ac:dyDescent="0.3">
      <c r="A29" s="171"/>
      <c r="B29" s="171"/>
      <c r="C29" s="171"/>
      <c r="D29" s="171"/>
      <c r="E29" s="42">
        <v>0.39902672910538373</v>
      </c>
      <c r="F29" s="42">
        <v>0.67442735162016987</v>
      </c>
      <c r="G29" s="42">
        <v>0.55108926832203076</v>
      </c>
      <c r="H29" s="42">
        <v>0.38072867617059719</v>
      </c>
      <c r="I29" s="42">
        <v>0.40643381355835584</v>
      </c>
      <c r="J29" s="42">
        <v>0.34157966831506009</v>
      </c>
      <c r="K29" s="42">
        <v>0.31683989883896707</v>
      </c>
      <c r="L29" s="42">
        <v>0.30708864096979172</v>
      </c>
      <c r="M29" s="42">
        <v>0.31105566860620576</v>
      </c>
      <c r="N29" s="42">
        <v>0.2595532830332265</v>
      </c>
      <c r="O29" s="42">
        <v>0.25302574068815292</v>
      </c>
      <c r="P29" s="42">
        <v>0.25252360854971995</v>
      </c>
      <c r="Q29" s="23" t="s">
        <v>80</v>
      </c>
      <c r="R29" s="35"/>
      <c r="S29" s="35"/>
      <c r="T29" s="35"/>
      <c r="U29" s="35"/>
      <c r="V29" s="35"/>
      <c r="W29" s="35"/>
      <c r="X29" s="35"/>
      <c r="Y29" s="35"/>
      <c r="Z29" s="35"/>
    </row>
    <row r="30" spans="1:26" ht="24" customHeight="1" x14ac:dyDescent="0.3">
      <c r="A30" s="179" t="s">
        <v>134</v>
      </c>
      <c r="B30" s="171"/>
      <c r="C30" s="171"/>
      <c r="D30" s="171"/>
      <c r="E30" s="102" t="s">
        <v>11</v>
      </c>
      <c r="F30" s="102" t="s">
        <v>12</v>
      </c>
      <c r="G30" s="102" t="s">
        <v>13</v>
      </c>
      <c r="H30" s="102" t="s">
        <v>14</v>
      </c>
      <c r="I30" s="102" t="s">
        <v>15</v>
      </c>
      <c r="J30" s="102" t="s">
        <v>16</v>
      </c>
      <c r="K30" s="102" t="s">
        <v>17</v>
      </c>
      <c r="L30" s="102" t="s">
        <v>18</v>
      </c>
      <c r="M30" s="102" t="s">
        <v>19</v>
      </c>
      <c r="N30" s="102" t="s">
        <v>20</v>
      </c>
      <c r="O30" s="102" t="s">
        <v>21</v>
      </c>
      <c r="P30" s="102" t="s">
        <v>22</v>
      </c>
      <c r="Q30" s="5"/>
      <c r="R30" s="35"/>
      <c r="S30" s="35"/>
      <c r="T30" s="35"/>
      <c r="U30" s="35"/>
      <c r="V30" s="35"/>
      <c r="W30" s="35"/>
      <c r="X30" s="35"/>
      <c r="Y30" s="35"/>
      <c r="Z30" s="35"/>
    </row>
    <row r="31" spans="1:26" ht="24" customHeight="1" x14ac:dyDescent="0.3">
      <c r="A31" s="171"/>
      <c r="B31" s="171"/>
      <c r="C31" s="171"/>
      <c r="D31" s="171"/>
      <c r="E31" s="126">
        <v>7980.5345821076744</v>
      </c>
      <c r="F31" s="126">
        <v>13488.547032403398</v>
      </c>
      <c r="G31" s="126">
        <v>11021.785366440616</v>
      </c>
      <c r="H31" s="126">
        <v>7614.5735234119438</v>
      </c>
      <c r="I31" s="126">
        <v>8128.6762711671181</v>
      </c>
      <c r="J31" s="126">
        <v>6831.593366301202</v>
      </c>
      <c r="K31" s="126">
        <v>6336.7979767793413</v>
      </c>
      <c r="L31" s="126">
        <v>6141.7728193958346</v>
      </c>
      <c r="M31" s="126">
        <v>6221.1133721241149</v>
      </c>
      <c r="N31" s="126">
        <v>5191.0656606645298</v>
      </c>
      <c r="O31" s="126">
        <v>5060.5148137630586</v>
      </c>
      <c r="P31" s="126">
        <v>5050.4721709943988</v>
      </c>
      <c r="Q31" s="23" t="s">
        <v>23</v>
      </c>
      <c r="R31" s="35"/>
      <c r="S31" s="35"/>
      <c r="T31" s="35"/>
      <c r="U31" s="35"/>
      <c r="V31" s="35"/>
      <c r="W31" s="35"/>
      <c r="X31" s="35"/>
      <c r="Y31" s="35"/>
      <c r="Z31" s="35"/>
    </row>
    <row r="32" spans="1:26" ht="44.4" customHeight="1" x14ac:dyDescent="0.3">
      <c r="A32" s="179" t="s">
        <v>135</v>
      </c>
      <c r="B32" s="171"/>
      <c r="C32" s="171"/>
      <c r="D32" s="171"/>
      <c r="E32" s="246">
        <v>11521</v>
      </c>
      <c r="F32" s="247"/>
      <c r="G32" s="247"/>
      <c r="H32" s="247"/>
      <c r="I32" s="247"/>
      <c r="J32" s="247"/>
      <c r="K32" s="247"/>
      <c r="L32" s="247"/>
      <c r="M32" s="247"/>
      <c r="N32" s="247"/>
      <c r="O32" s="247"/>
      <c r="P32" s="248"/>
      <c r="Q32" s="23" t="s">
        <v>23</v>
      </c>
      <c r="R32" s="35"/>
      <c r="S32" s="35"/>
      <c r="T32" s="35"/>
      <c r="U32" s="35"/>
      <c r="V32" s="35"/>
      <c r="W32" s="35"/>
      <c r="X32" s="35"/>
      <c r="Y32" s="35"/>
      <c r="Z32" s="35"/>
    </row>
    <row r="33" spans="1:26" ht="24" customHeight="1" x14ac:dyDescent="0.3">
      <c r="A33" s="202" t="s">
        <v>136</v>
      </c>
      <c r="B33" s="203"/>
      <c r="C33" s="203"/>
      <c r="D33" s="203"/>
      <c r="E33" s="102" t="s">
        <v>11</v>
      </c>
      <c r="F33" s="102" t="s">
        <v>12</v>
      </c>
      <c r="G33" s="102" t="s">
        <v>13</v>
      </c>
      <c r="H33" s="102" t="s">
        <v>14</v>
      </c>
      <c r="I33" s="102" t="s">
        <v>15</v>
      </c>
      <c r="J33" s="102" t="s">
        <v>16</v>
      </c>
      <c r="K33" s="102" t="s">
        <v>17</v>
      </c>
      <c r="L33" s="102" t="s">
        <v>18</v>
      </c>
      <c r="M33" s="102" t="s">
        <v>19</v>
      </c>
      <c r="N33" s="102" t="s">
        <v>20</v>
      </c>
      <c r="O33" s="102" t="s">
        <v>21</v>
      </c>
      <c r="P33" s="102" t="s">
        <v>22</v>
      </c>
      <c r="Q33" s="5"/>
      <c r="R33" s="35"/>
      <c r="S33" s="35"/>
      <c r="T33" s="35"/>
      <c r="U33" s="35"/>
      <c r="V33" s="35"/>
      <c r="W33" s="35"/>
      <c r="X33" s="35"/>
      <c r="Y33" s="35"/>
      <c r="Z33" s="35"/>
    </row>
    <row r="34" spans="1:26" ht="31.95" customHeight="1" x14ac:dyDescent="0.3">
      <c r="A34" s="203"/>
      <c r="B34" s="203"/>
      <c r="C34" s="203"/>
      <c r="D34" s="203"/>
      <c r="E34" s="127">
        <v>5000</v>
      </c>
      <c r="F34" s="127">
        <v>5000</v>
      </c>
      <c r="G34" s="127">
        <v>5000</v>
      </c>
      <c r="H34" s="127">
        <v>5000</v>
      </c>
      <c r="I34" s="127">
        <v>5000</v>
      </c>
      <c r="J34" s="127">
        <v>5000</v>
      </c>
      <c r="K34" s="127">
        <v>5000</v>
      </c>
      <c r="L34" s="127">
        <v>5000</v>
      </c>
      <c r="M34" s="127">
        <v>5000</v>
      </c>
      <c r="N34" s="127">
        <v>5000</v>
      </c>
      <c r="O34" s="127">
        <v>5000</v>
      </c>
      <c r="P34" s="127">
        <v>5000</v>
      </c>
      <c r="Q34" s="78" t="s">
        <v>23</v>
      </c>
      <c r="R34" s="35"/>
      <c r="S34" s="35"/>
      <c r="T34" s="35"/>
      <c r="U34" s="35"/>
      <c r="V34" s="35"/>
      <c r="W34" s="35"/>
      <c r="X34" s="35"/>
      <c r="Y34" s="35"/>
      <c r="Z34" s="35"/>
    </row>
    <row r="35" spans="1:26" ht="24" customHeight="1" x14ac:dyDescent="0.3">
      <c r="A35" s="179" t="s">
        <v>81</v>
      </c>
      <c r="B35" s="171"/>
      <c r="C35" s="171"/>
      <c r="D35" s="171"/>
      <c r="E35" s="102" t="s">
        <v>11</v>
      </c>
      <c r="F35" s="102" t="s">
        <v>12</v>
      </c>
      <c r="G35" s="102" t="s">
        <v>13</v>
      </c>
      <c r="H35" s="102" t="s">
        <v>14</v>
      </c>
      <c r="I35" s="102" t="s">
        <v>15</v>
      </c>
      <c r="J35" s="102" t="s">
        <v>16</v>
      </c>
      <c r="K35" s="102" t="s">
        <v>17</v>
      </c>
      <c r="L35" s="102" t="s">
        <v>18</v>
      </c>
      <c r="M35" s="102" t="s">
        <v>19</v>
      </c>
      <c r="N35" s="102" t="s">
        <v>20</v>
      </c>
      <c r="O35" s="102" t="s">
        <v>21</v>
      </c>
      <c r="P35" s="102" t="s">
        <v>22</v>
      </c>
      <c r="Q35" s="5"/>
      <c r="R35" s="35"/>
      <c r="S35" s="35"/>
      <c r="T35" s="35"/>
      <c r="U35" s="35"/>
      <c r="V35" s="35"/>
      <c r="W35" s="35"/>
      <c r="X35" s="35"/>
      <c r="Y35" s="35"/>
      <c r="Z35" s="111"/>
    </row>
    <row r="36" spans="1:26" ht="24" customHeight="1" x14ac:dyDescent="0.3">
      <c r="A36" s="171"/>
      <c r="B36" s="171"/>
      <c r="C36" s="171"/>
      <c r="D36" s="171"/>
      <c r="E36" s="126">
        <v>3990</v>
      </c>
      <c r="F36" s="126">
        <v>13489</v>
      </c>
      <c r="G36" s="126">
        <v>16533</v>
      </c>
      <c r="H36" s="126">
        <v>1523</v>
      </c>
      <c r="I36" s="126">
        <v>1626</v>
      </c>
      <c r="J36" s="126">
        <v>1366</v>
      </c>
      <c r="K36" s="126">
        <v>1267</v>
      </c>
      <c r="L36" s="126">
        <v>1228</v>
      </c>
      <c r="M36" s="126">
        <v>1244</v>
      </c>
      <c r="N36" s="126">
        <v>1038</v>
      </c>
      <c r="O36" s="126">
        <v>1012</v>
      </c>
      <c r="P36" s="126">
        <v>1010</v>
      </c>
      <c r="Q36" s="23" t="s">
        <v>23</v>
      </c>
      <c r="R36" s="35"/>
      <c r="S36" s="35"/>
      <c r="T36" s="35"/>
      <c r="U36" s="35"/>
      <c r="V36" s="35"/>
      <c r="W36" s="35"/>
      <c r="X36" s="35"/>
      <c r="Y36" s="35"/>
      <c r="Z36" s="111"/>
    </row>
    <row r="37" spans="1:26" ht="43.95" customHeight="1" x14ac:dyDescent="0.3">
      <c r="A37" s="179" t="s">
        <v>141</v>
      </c>
      <c r="B37" s="171"/>
      <c r="C37" s="171"/>
      <c r="D37" s="171"/>
      <c r="E37" s="243">
        <v>3562</v>
      </c>
      <c r="F37" s="244"/>
      <c r="G37" s="244"/>
      <c r="H37" s="244"/>
      <c r="I37" s="244"/>
      <c r="J37" s="244"/>
      <c r="K37" s="244"/>
      <c r="L37" s="244"/>
      <c r="M37" s="244"/>
      <c r="N37" s="244"/>
      <c r="O37" s="244"/>
      <c r="P37" s="245"/>
      <c r="Q37" s="23" t="s">
        <v>23</v>
      </c>
      <c r="R37" s="35"/>
      <c r="S37" s="35"/>
      <c r="T37" s="35"/>
      <c r="U37" s="35"/>
      <c r="V37" s="35"/>
      <c r="W37" s="35"/>
      <c r="X37" s="35"/>
      <c r="Y37" s="35"/>
      <c r="Z37" s="35"/>
    </row>
    <row r="38" spans="1:26" x14ac:dyDescent="0.3">
      <c r="A38" s="35" t="s">
        <v>25</v>
      </c>
      <c r="B38" s="35"/>
      <c r="C38" s="35"/>
      <c r="D38" s="35"/>
      <c r="E38" s="35"/>
      <c r="F38" s="35"/>
      <c r="G38" s="35"/>
      <c r="H38" s="35"/>
      <c r="I38" s="35"/>
      <c r="J38" s="35"/>
      <c r="K38" s="35"/>
      <c r="L38" s="35"/>
      <c r="M38" s="35"/>
      <c r="N38" s="35"/>
      <c r="O38" s="35"/>
      <c r="P38" s="35"/>
      <c r="Q38" s="35"/>
      <c r="R38" s="35"/>
      <c r="S38" s="35"/>
      <c r="T38" s="35"/>
      <c r="U38" s="35"/>
      <c r="V38" s="35"/>
      <c r="W38" s="35"/>
      <c r="X38" s="35"/>
      <c r="Y38" s="35"/>
      <c r="Z38" s="35"/>
    </row>
    <row r="39" spans="1:26" x14ac:dyDescent="0.3">
      <c r="A39" s="35" t="s">
        <v>163</v>
      </c>
      <c r="B39" s="35"/>
      <c r="C39" s="35"/>
      <c r="D39" s="35"/>
      <c r="E39" s="35"/>
      <c r="F39" s="35"/>
      <c r="G39" s="35"/>
      <c r="H39" s="35"/>
      <c r="I39" s="35"/>
      <c r="J39" s="35"/>
      <c r="K39" s="35"/>
      <c r="L39" s="35"/>
      <c r="M39" s="35"/>
      <c r="N39" s="35"/>
      <c r="O39" s="35"/>
      <c r="P39" s="35"/>
      <c r="Q39" s="35"/>
      <c r="R39" s="35"/>
      <c r="S39" s="35"/>
      <c r="T39" s="35"/>
      <c r="U39" s="35"/>
      <c r="V39" s="35"/>
      <c r="W39" s="35"/>
      <c r="X39" s="35"/>
      <c r="Y39" s="35"/>
      <c r="Z39" s="35"/>
    </row>
    <row r="40" spans="1:26" x14ac:dyDescent="0.3">
      <c r="A40" s="35"/>
      <c r="B40" s="87" t="s">
        <v>71</v>
      </c>
      <c r="C40" s="35"/>
      <c r="D40" s="35"/>
      <c r="E40" s="35"/>
      <c r="F40" s="35"/>
      <c r="G40" s="35"/>
      <c r="H40" s="35"/>
      <c r="I40" s="35"/>
      <c r="J40" s="35"/>
      <c r="K40" s="35"/>
      <c r="L40" s="35"/>
      <c r="M40" s="35"/>
      <c r="N40" s="35"/>
      <c r="O40" s="35"/>
      <c r="P40" s="35"/>
      <c r="Q40" s="35"/>
      <c r="R40" s="35"/>
      <c r="S40" s="35"/>
      <c r="T40" s="35"/>
      <c r="U40" s="35"/>
      <c r="V40" s="35"/>
      <c r="W40" s="35"/>
      <c r="X40" s="35"/>
      <c r="Y40" s="35"/>
      <c r="Z40" s="35"/>
    </row>
    <row r="41" spans="1:26" x14ac:dyDescent="0.3">
      <c r="A41" s="35"/>
      <c r="B41" s="87" t="s">
        <v>147</v>
      </c>
      <c r="C41" s="87"/>
      <c r="D41" s="87"/>
      <c r="E41" s="35"/>
      <c r="F41" s="35"/>
      <c r="G41" s="35"/>
      <c r="H41" s="35"/>
      <c r="I41" s="35"/>
      <c r="J41" s="35"/>
      <c r="K41" s="35"/>
      <c r="L41" s="35"/>
      <c r="M41" s="35"/>
      <c r="N41" s="35"/>
      <c r="O41" s="35"/>
      <c r="P41" s="35"/>
      <c r="Q41" s="35"/>
      <c r="R41" s="35"/>
      <c r="S41" s="35"/>
      <c r="T41" s="35"/>
      <c r="U41" s="35"/>
      <c r="V41" s="35"/>
      <c r="W41" s="35"/>
      <c r="X41" s="35"/>
      <c r="Y41" s="35"/>
      <c r="Z41" s="35"/>
    </row>
    <row r="42" spans="1:26" x14ac:dyDescent="0.3">
      <c r="A42" s="35"/>
      <c r="B42" s="87" t="s">
        <v>166</v>
      </c>
      <c r="C42" s="87"/>
      <c r="D42" s="87"/>
      <c r="E42" s="35"/>
      <c r="F42" s="35"/>
      <c r="G42" s="35"/>
      <c r="H42" s="35"/>
      <c r="I42" s="35"/>
      <c r="J42" s="35"/>
      <c r="K42" s="35"/>
      <c r="L42" s="35"/>
      <c r="M42" s="35"/>
      <c r="N42" s="35"/>
      <c r="O42" s="35"/>
      <c r="P42" s="35"/>
      <c r="Q42" s="35"/>
      <c r="R42" s="35"/>
      <c r="S42" s="35"/>
      <c r="T42" s="35"/>
      <c r="U42" s="35"/>
      <c r="V42" s="35"/>
      <c r="W42" s="35"/>
      <c r="X42" s="35"/>
      <c r="Y42" s="35"/>
      <c r="Z42" s="35"/>
    </row>
    <row r="43" spans="1:26" x14ac:dyDescent="0.3">
      <c r="A43" s="35"/>
      <c r="B43" s="87" t="s">
        <v>142</v>
      </c>
      <c r="C43" s="87"/>
      <c r="D43" s="87"/>
      <c r="E43" s="35"/>
      <c r="F43" s="35"/>
      <c r="G43" s="35"/>
      <c r="H43" s="35"/>
      <c r="I43" s="35"/>
      <c r="J43" s="35"/>
      <c r="K43" s="35"/>
      <c r="L43" s="35"/>
      <c r="M43" s="35"/>
      <c r="N43" s="35"/>
      <c r="O43" s="35"/>
      <c r="P43" s="35"/>
      <c r="Q43" s="35"/>
      <c r="R43" s="35"/>
      <c r="S43" s="35"/>
      <c r="T43" s="35"/>
      <c r="U43" s="35"/>
      <c r="V43" s="35"/>
      <c r="W43" s="35"/>
      <c r="X43" s="35"/>
      <c r="Y43" s="35"/>
      <c r="Z43" s="35"/>
    </row>
    <row r="44" spans="1:26" x14ac:dyDescent="0.3">
      <c r="A44" s="35"/>
      <c r="B44" s="87" t="s">
        <v>56</v>
      </c>
      <c r="C44" s="87"/>
      <c r="D44" s="87"/>
      <c r="E44" s="35"/>
      <c r="F44" s="35"/>
      <c r="G44" s="35"/>
      <c r="H44" s="35"/>
      <c r="I44" s="35"/>
      <c r="J44" s="35"/>
      <c r="K44" s="35"/>
      <c r="L44" s="35"/>
      <c r="M44" s="35"/>
      <c r="N44" s="35"/>
      <c r="O44" s="35"/>
      <c r="P44" s="35"/>
      <c r="Q44" s="35"/>
      <c r="R44" s="35"/>
      <c r="S44" s="35"/>
      <c r="T44" s="35"/>
      <c r="U44" s="35"/>
      <c r="V44" s="35"/>
      <c r="W44" s="35"/>
      <c r="X44" s="35"/>
      <c r="Y44" s="35"/>
      <c r="Z44" s="35"/>
    </row>
    <row r="45" spans="1:26" x14ac:dyDescent="0.3">
      <c r="A45" s="35"/>
      <c r="B45" s="87" t="s">
        <v>63</v>
      </c>
      <c r="C45" s="87"/>
      <c r="D45" s="87"/>
      <c r="E45" s="35"/>
      <c r="F45" s="35"/>
      <c r="G45" s="35"/>
      <c r="H45" s="35"/>
      <c r="I45" s="35"/>
      <c r="J45" s="35"/>
      <c r="K45" s="35"/>
      <c r="L45" s="35"/>
      <c r="M45" s="35"/>
      <c r="N45" s="35"/>
      <c r="O45" s="35"/>
      <c r="P45" s="35"/>
      <c r="Q45" s="35"/>
      <c r="R45" s="35"/>
      <c r="S45" s="35"/>
      <c r="T45" s="35"/>
      <c r="U45" s="35"/>
      <c r="V45" s="35"/>
      <c r="W45" s="35"/>
      <c r="X45" s="35"/>
      <c r="Y45" s="35"/>
      <c r="Z45" s="35"/>
    </row>
    <row r="46" spans="1:26" x14ac:dyDescent="0.3">
      <c r="A46" s="35"/>
      <c r="B46" s="35" t="s">
        <v>172</v>
      </c>
      <c r="C46" s="87"/>
      <c r="D46" s="87"/>
      <c r="E46" s="35"/>
      <c r="F46" s="35"/>
      <c r="G46" s="35"/>
      <c r="H46" s="35"/>
      <c r="I46" s="35"/>
      <c r="J46" s="35"/>
      <c r="K46" s="35"/>
      <c r="L46" s="35"/>
      <c r="M46" s="35"/>
      <c r="N46" s="35"/>
      <c r="O46" s="35"/>
      <c r="P46" s="35"/>
      <c r="Q46" s="35"/>
      <c r="R46" s="35"/>
      <c r="S46" s="35"/>
      <c r="T46" s="35"/>
      <c r="U46" s="35"/>
      <c r="V46" s="35"/>
      <c r="W46" s="35"/>
      <c r="X46" s="35"/>
      <c r="Y46" s="35"/>
      <c r="Z46" s="35"/>
    </row>
    <row r="47" spans="1:26" x14ac:dyDescent="0.3">
      <c r="A47" s="35"/>
      <c r="B47" s="87" t="s">
        <v>167</v>
      </c>
      <c r="C47" s="87"/>
      <c r="D47" s="87"/>
      <c r="E47" s="35"/>
      <c r="F47" s="35"/>
      <c r="G47" s="35"/>
      <c r="H47" s="35"/>
      <c r="I47" s="35"/>
      <c r="J47" s="35"/>
      <c r="K47" s="35"/>
      <c r="L47" s="35"/>
      <c r="M47" s="35"/>
      <c r="N47" s="35"/>
      <c r="O47" s="35"/>
      <c r="P47" s="35"/>
      <c r="Q47" s="35"/>
      <c r="R47" s="35"/>
      <c r="S47" s="35"/>
      <c r="T47" s="35"/>
      <c r="U47" s="35"/>
      <c r="V47" s="35"/>
      <c r="W47" s="35"/>
      <c r="X47" s="35"/>
      <c r="Y47" s="35"/>
      <c r="Z47" s="35"/>
    </row>
    <row r="48" spans="1:26" x14ac:dyDescent="0.3">
      <c r="A48" s="35"/>
      <c r="B48" s="87" t="s">
        <v>168</v>
      </c>
      <c r="C48" s="87"/>
      <c r="D48" s="87"/>
      <c r="E48" s="35"/>
      <c r="F48" s="35"/>
      <c r="G48" s="35"/>
      <c r="H48" s="35"/>
      <c r="I48" s="35"/>
      <c r="J48" s="35"/>
      <c r="K48" s="35"/>
      <c r="L48" s="35"/>
      <c r="M48" s="35"/>
      <c r="N48" s="35"/>
      <c r="O48" s="35"/>
      <c r="P48" s="35"/>
      <c r="Q48" s="35"/>
      <c r="R48" s="35"/>
      <c r="S48" s="35"/>
      <c r="T48" s="35"/>
      <c r="U48" s="35"/>
      <c r="V48" s="35"/>
      <c r="W48" s="35"/>
      <c r="X48" s="35"/>
      <c r="Y48" s="35"/>
      <c r="Z48" s="35"/>
    </row>
    <row r="49" spans="1:26" x14ac:dyDescent="0.3">
      <c r="A49" s="35"/>
      <c r="B49" s="87" t="s">
        <v>169</v>
      </c>
      <c r="C49" s="87"/>
      <c r="D49" s="87"/>
      <c r="E49" s="35"/>
      <c r="F49" s="35"/>
      <c r="G49" s="35"/>
      <c r="H49" s="35"/>
      <c r="I49" s="35"/>
      <c r="J49" s="35"/>
      <c r="K49" s="35"/>
      <c r="L49" s="35"/>
      <c r="M49" s="35"/>
      <c r="N49" s="35"/>
      <c r="O49" s="35"/>
      <c r="P49" s="35"/>
      <c r="Q49" s="35"/>
      <c r="R49" s="35"/>
      <c r="S49" s="35"/>
      <c r="T49" s="35"/>
      <c r="U49" s="35"/>
      <c r="V49" s="35"/>
      <c r="W49" s="35"/>
      <c r="X49" s="35"/>
      <c r="Y49" s="35"/>
      <c r="Z49" s="35"/>
    </row>
    <row r="50" spans="1:26" x14ac:dyDescent="0.3">
      <c r="A50" s="35"/>
      <c r="B50" s="87" t="s">
        <v>170</v>
      </c>
      <c r="C50" s="87"/>
      <c r="D50" s="87"/>
      <c r="E50" s="35"/>
      <c r="F50" s="35"/>
      <c r="G50" s="35"/>
      <c r="H50" s="35"/>
      <c r="I50" s="35"/>
      <c r="J50" s="35"/>
      <c r="K50" s="35"/>
      <c r="L50" s="35"/>
      <c r="M50" s="35"/>
      <c r="N50" s="35"/>
      <c r="O50" s="35"/>
      <c r="P50" s="35"/>
      <c r="Q50" s="35"/>
      <c r="R50" s="35"/>
      <c r="S50" s="35"/>
      <c r="T50" s="35"/>
      <c r="U50" s="35"/>
      <c r="V50" s="35"/>
      <c r="W50" s="35"/>
      <c r="X50" s="35"/>
      <c r="Y50" s="35"/>
      <c r="Z50" s="35"/>
    </row>
    <row r="51" spans="1:26" x14ac:dyDescent="0.3">
      <c r="A51" s="35" t="s">
        <v>164</v>
      </c>
      <c r="B51" s="35"/>
      <c r="C51" s="35"/>
      <c r="D51" s="35"/>
      <c r="E51" s="35"/>
      <c r="F51" s="35"/>
      <c r="G51" s="35"/>
      <c r="H51" s="35"/>
      <c r="I51" s="35"/>
      <c r="J51" s="35"/>
      <c r="K51" s="35"/>
      <c r="L51" s="35"/>
      <c r="M51" s="35"/>
      <c r="N51" s="35"/>
      <c r="O51" s="35"/>
      <c r="P51" s="35"/>
      <c r="Q51" s="35"/>
      <c r="R51" s="35"/>
      <c r="S51" s="35"/>
      <c r="T51" s="35"/>
      <c r="U51" s="35"/>
      <c r="V51" s="35"/>
      <c r="W51" s="35"/>
      <c r="X51" s="35"/>
      <c r="Y51" s="35"/>
      <c r="Z51" s="35"/>
    </row>
    <row r="52" spans="1:26" x14ac:dyDescent="0.3">
      <c r="A52" s="35"/>
      <c r="B52" s="35" t="s">
        <v>97</v>
      </c>
      <c r="C52" s="35"/>
      <c r="D52" s="35"/>
      <c r="E52" s="35"/>
      <c r="F52" s="35"/>
      <c r="G52" s="35"/>
      <c r="H52" s="35"/>
      <c r="I52" s="35"/>
      <c r="J52" s="35"/>
      <c r="K52" s="35"/>
      <c r="L52" s="35"/>
      <c r="M52" s="35"/>
      <c r="N52" s="35"/>
      <c r="O52" s="35"/>
      <c r="P52" s="35"/>
      <c r="Q52" s="35"/>
      <c r="R52" s="35"/>
      <c r="S52" s="35"/>
      <c r="T52" s="35"/>
      <c r="U52" s="35"/>
      <c r="V52" s="35"/>
      <c r="W52" s="35"/>
      <c r="X52" s="35"/>
      <c r="Y52" s="35"/>
      <c r="Z52" s="35"/>
    </row>
    <row r="53" spans="1:26" x14ac:dyDescent="0.3">
      <c r="A53" s="35"/>
      <c r="B53" s="35" t="s">
        <v>146</v>
      </c>
      <c r="C53" s="35"/>
      <c r="D53" s="35"/>
      <c r="E53" s="35"/>
      <c r="F53" s="35"/>
      <c r="G53" s="35"/>
      <c r="H53" s="35"/>
      <c r="I53" s="35"/>
      <c r="J53" s="35"/>
      <c r="K53" s="35"/>
      <c r="L53" s="35"/>
      <c r="M53" s="35"/>
      <c r="N53" s="35"/>
      <c r="O53" s="35"/>
      <c r="P53" s="35"/>
      <c r="Q53" s="35"/>
      <c r="R53" s="35"/>
      <c r="S53" s="35"/>
      <c r="T53" s="35"/>
      <c r="U53" s="35"/>
      <c r="V53" s="35"/>
      <c r="W53" s="35"/>
      <c r="X53" s="35"/>
      <c r="Y53" s="35"/>
      <c r="Z53" s="35"/>
    </row>
    <row r="54" spans="1:26" x14ac:dyDescent="0.3">
      <c r="A54" s="35"/>
      <c r="B54" s="35" t="s">
        <v>99</v>
      </c>
      <c r="C54" s="35"/>
      <c r="D54" s="35"/>
      <c r="E54" s="35"/>
      <c r="F54" s="35"/>
      <c r="G54" s="35"/>
      <c r="H54" s="35"/>
      <c r="I54" s="35"/>
      <c r="J54" s="35"/>
      <c r="K54" s="35"/>
      <c r="L54" s="35"/>
      <c r="M54" s="35"/>
      <c r="N54" s="35"/>
      <c r="O54" s="35"/>
      <c r="P54" s="35"/>
      <c r="Q54" s="35"/>
      <c r="R54" s="35"/>
      <c r="S54" s="35"/>
      <c r="T54" s="35"/>
      <c r="U54" s="35"/>
      <c r="V54" s="35"/>
      <c r="W54" s="35"/>
      <c r="X54" s="35"/>
      <c r="Y54" s="35"/>
      <c r="Z54" s="35"/>
    </row>
  </sheetData>
  <sheetProtection algorithmName="SHA-512" hashValue="wMPZ3K9cIfgqdA2JZxfHBoA0V9KIhjcGpX3kbGPYzGRIZq/f0a7lwJHJ2HItnUPXLkPhr3VehWhXUlSLxXMn9w==" saltValue="xniWSGgX/7XWr9jP4OEJiQ==" spinCount="100000" sheet="1" objects="1" scenarios="1"/>
  <dataConsolidate/>
  <mergeCells count="42">
    <mergeCell ref="A37:D37"/>
    <mergeCell ref="E37:P37"/>
    <mergeCell ref="A28:D29"/>
    <mergeCell ref="A30:D31"/>
    <mergeCell ref="A32:D32"/>
    <mergeCell ref="E32:P32"/>
    <mergeCell ref="A33:D34"/>
    <mergeCell ref="A35:D36"/>
    <mergeCell ref="A27:D27"/>
    <mergeCell ref="E27:P27"/>
    <mergeCell ref="A16:D16"/>
    <mergeCell ref="E16:P16"/>
    <mergeCell ref="A17:D18"/>
    <mergeCell ref="A19:D20"/>
    <mergeCell ref="A21:D21"/>
    <mergeCell ref="E21:P21"/>
    <mergeCell ref="A22:D23"/>
    <mergeCell ref="A24:D24"/>
    <mergeCell ref="E24:P24"/>
    <mergeCell ref="A26:D26"/>
    <mergeCell ref="E26:P26"/>
    <mergeCell ref="A25:D25"/>
    <mergeCell ref="E25:P25"/>
    <mergeCell ref="A13:D13"/>
    <mergeCell ref="E13:P13"/>
    <mergeCell ref="A14:D14"/>
    <mergeCell ref="E14:P14"/>
    <mergeCell ref="A15:D15"/>
    <mergeCell ref="E15:P15"/>
    <mergeCell ref="A10:D10"/>
    <mergeCell ref="E10:P10"/>
    <mergeCell ref="A11:D11"/>
    <mergeCell ref="E11:P11"/>
    <mergeCell ref="A12:D12"/>
    <mergeCell ref="E12:P12"/>
    <mergeCell ref="A2:B2"/>
    <mergeCell ref="A4:Q4"/>
    <mergeCell ref="A6:Q6"/>
    <mergeCell ref="M8:Q8"/>
    <mergeCell ref="A9:D9"/>
    <mergeCell ref="E9:P9"/>
    <mergeCell ref="C2:D2"/>
  </mergeCells>
  <phoneticPr fontId="3"/>
  <conditionalFormatting sqref="E37:P37">
    <cfRule type="cellIs" dxfId="32" priority="2" operator="greaterThan">
      <formula>$E$32</formula>
    </cfRule>
  </conditionalFormatting>
  <conditionalFormatting sqref="E34:P34">
    <cfRule type="cellIs" dxfId="31" priority="1" operator="greaterThan">
      <formula>$E$15</formula>
    </cfRule>
  </conditionalFormatting>
  <dataValidations count="3">
    <dataValidation type="whole" operator="lessThanOrEqual" allowBlank="1" showInputMessage="1" showErrorMessage="1" error="送電可能電力以下の整数値で入力してください" sqref="E34" xr:uid="{A7133245-EDD7-4D74-8C7F-0AEFD2589464}">
      <formula1>$E$26</formula1>
    </dataValidation>
    <dataValidation type="whole" allowBlank="1" showInputMessage="1" showErrorMessage="1" error="期待容量以下の整数値で入力してください" sqref="E37:P37" xr:uid="{AE3F9E49-F44B-40EF-8014-AD66CE9A2665}">
      <formula1>0</formula1>
      <formula2>E32</formula2>
    </dataValidation>
    <dataValidation type="whole" operator="lessThanOrEqual" allowBlank="1" showInputMessage="1" showErrorMessage="1" error="送電可能電力以下の整数値で入力してください" sqref="F34:P34" xr:uid="{79EF9E79-FE9C-4CEA-84C9-5B49D5D82EC5}">
      <formula1>$E$15</formula1>
    </dataValidation>
  </dataValidations>
  <pageMargins left="0.11811023622047245" right="0.11811023622047245" top="0.35433070866141736" bottom="0.35433070866141736" header="0.31496062992125984" footer="0.31496062992125984"/>
  <pageSetup paperSize="9" scale="48"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F28F4-0D18-4831-8FDC-76BC83F206DA}">
  <sheetPr codeName="Sheet13">
    <tabColor rgb="FF0000FF"/>
    <pageSetUpPr fitToPage="1"/>
  </sheetPr>
  <dimension ref="A1:Z49"/>
  <sheetViews>
    <sheetView showGridLines="0" tabSelected="1" zoomScale="85" zoomScaleNormal="85" workbookViewId="0"/>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26" ht="16.2" x14ac:dyDescent="0.3">
      <c r="A1" s="36" t="s">
        <v>66</v>
      </c>
      <c r="B1" s="36"/>
      <c r="C1" s="36"/>
      <c r="D1" s="36"/>
      <c r="E1" s="36"/>
      <c r="F1" s="98" t="s">
        <v>68</v>
      </c>
      <c r="G1" s="98"/>
      <c r="H1" s="98"/>
      <c r="I1" s="38" t="s">
        <v>67</v>
      </c>
      <c r="J1" s="35"/>
      <c r="K1" s="35"/>
      <c r="L1" s="35"/>
      <c r="M1" s="35"/>
      <c r="N1" s="35"/>
      <c r="O1" s="35"/>
      <c r="P1" s="35"/>
      <c r="Q1" s="35"/>
      <c r="R1" s="35"/>
      <c r="S1" s="35"/>
      <c r="T1" s="35"/>
      <c r="U1" s="35"/>
      <c r="V1" s="35"/>
      <c r="W1" s="35"/>
      <c r="X1" s="35"/>
      <c r="Y1" s="35"/>
      <c r="Z1" s="35"/>
    </row>
    <row r="2" spans="1:26" ht="16.2" x14ac:dyDescent="0.3">
      <c r="A2" s="335" t="s">
        <v>0</v>
      </c>
      <c r="B2" s="336"/>
      <c r="C2" s="333" t="s">
        <v>174</v>
      </c>
      <c r="D2" s="334"/>
      <c r="E2" s="84"/>
      <c r="F2" s="84"/>
      <c r="G2" s="84"/>
      <c r="H2" s="84"/>
      <c r="I2" s="84"/>
      <c r="J2" s="84"/>
      <c r="K2" s="84"/>
      <c r="L2" s="84"/>
      <c r="M2" s="84"/>
      <c r="N2" s="84"/>
      <c r="O2" s="84"/>
      <c r="P2" s="84"/>
      <c r="Q2" s="84"/>
      <c r="R2" s="35"/>
      <c r="S2" s="35"/>
      <c r="T2" s="35"/>
      <c r="U2" s="35"/>
      <c r="V2" s="35"/>
      <c r="W2" s="35"/>
      <c r="X2" s="35"/>
      <c r="Y2" s="35"/>
      <c r="Z2" s="35"/>
    </row>
    <row r="3" spans="1:26" ht="16.2" x14ac:dyDescent="0.3">
      <c r="A3" s="105"/>
      <c r="B3" s="85"/>
      <c r="C3" s="84"/>
      <c r="D3" s="84"/>
      <c r="E3" s="84"/>
      <c r="F3" s="84"/>
      <c r="G3" s="84"/>
      <c r="H3" s="84"/>
      <c r="I3" s="84"/>
      <c r="J3" s="84"/>
      <c r="K3" s="84"/>
      <c r="L3" s="84"/>
      <c r="M3" s="84"/>
      <c r="N3" s="84"/>
      <c r="O3" s="84"/>
      <c r="P3" s="84"/>
      <c r="Q3" s="84"/>
      <c r="R3" s="35"/>
      <c r="S3" s="35"/>
      <c r="T3" s="35"/>
      <c r="U3" s="35"/>
      <c r="V3" s="35"/>
      <c r="W3" s="35"/>
      <c r="X3" s="35"/>
      <c r="Y3" s="35"/>
      <c r="Z3" s="35"/>
    </row>
    <row r="4" spans="1:26" ht="16.2" x14ac:dyDescent="0.3">
      <c r="A4" s="169" t="s">
        <v>162</v>
      </c>
      <c r="B4" s="169"/>
      <c r="C4" s="169"/>
      <c r="D4" s="169"/>
      <c r="E4" s="169"/>
      <c r="F4" s="169"/>
      <c r="G4" s="169"/>
      <c r="H4" s="169"/>
      <c r="I4" s="169"/>
      <c r="J4" s="169"/>
      <c r="K4" s="169"/>
      <c r="L4" s="169"/>
      <c r="M4" s="169"/>
      <c r="N4" s="169"/>
      <c r="O4" s="169"/>
      <c r="P4" s="169"/>
      <c r="Q4" s="169"/>
      <c r="R4" s="35"/>
      <c r="S4" s="35"/>
      <c r="T4" s="35"/>
      <c r="U4" s="35"/>
      <c r="V4" s="35"/>
      <c r="W4" s="35"/>
      <c r="X4" s="35"/>
      <c r="Y4" s="35"/>
      <c r="Z4" s="35"/>
    </row>
    <row r="5" spans="1:26" ht="16.2" x14ac:dyDescent="0.3">
      <c r="A5" s="84"/>
      <c r="B5" s="84"/>
      <c r="C5" s="84"/>
      <c r="D5" s="84"/>
      <c r="E5" s="84"/>
      <c r="F5" s="84"/>
      <c r="G5" s="84"/>
      <c r="H5" s="84"/>
      <c r="I5" s="84"/>
      <c r="J5" s="84"/>
      <c r="K5" s="84"/>
      <c r="L5" s="84"/>
      <c r="M5" s="84"/>
      <c r="N5" s="84"/>
      <c r="O5" s="84"/>
      <c r="P5" s="84"/>
      <c r="Q5" s="84"/>
      <c r="R5" s="35"/>
      <c r="S5" s="35"/>
      <c r="T5" s="35"/>
      <c r="U5" s="35"/>
      <c r="V5" s="35"/>
      <c r="W5" s="35"/>
      <c r="X5" s="35"/>
      <c r="Y5" s="35"/>
      <c r="Z5" s="35"/>
    </row>
    <row r="6" spans="1:26" ht="16.2" x14ac:dyDescent="0.3">
      <c r="A6" s="169" t="s">
        <v>40</v>
      </c>
      <c r="B6" s="169"/>
      <c r="C6" s="169"/>
      <c r="D6" s="169"/>
      <c r="E6" s="169"/>
      <c r="F6" s="169"/>
      <c r="G6" s="169"/>
      <c r="H6" s="169"/>
      <c r="I6" s="169"/>
      <c r="J6" s="169"/>
      <c r="K6" s="169"/>
      <c r="L6" s="169"/>
      <c r="M6" s="169"/>
      <c r="N6" s="169"/>
      <c r="O6" s="169"/>
      <c r="P6" s="169"/>
      <c r="Q6" s="169"/>
      <c r="R6" s="35"/>
      <c r="S6" s="35"/>
      <c r="T6" s="35"/>
      <c r="U6" s="35"/>
      <c r="V6" s="35"/>
      <c r="W6" s="35"/>
      <c r="X6" s="35"/>
      <c r="Y6" s="35"/>
      <c r="Z6" s="35"/>
    </row>
    <row r="7" spans="1:26" ht="16.2" x14ac:dyDescent="0.3">
      <c r="A7" s="103"/>
      <c r="B7" s="103"/>
      <c r="C7" s="103"/>
      <c r="D7" s="103"/>
      <c r="E7" s="103"/>
      <c r="F7" s="103"/>
      <c r="G7" s="103"/>
      <c r="H7" s="103"/>
      <c r="I7" s="103"/>
      <c r="J7" s="103"/>
      <c r="K7" s="103"/>
      <c r="L7" s="103"/>
      <c r="M7" s="103"/>
      <c r="N7" s="103"/>
      <c r="O7" s="103"/>
      <c r="P7" s="103"/>
      <c r="Q7" s="103"/>
      <c r="R7" s="35"/>
      <c r="S7" s="35"/>
      <c r="T7" s="35"/>
      <c r="U7" s="35"/>
      <c r="V7" s="35"/>
      <c r="W7" s="35"/>
      <c r="X7" s="35"/>
      <c r="Y7" s="35"/>
      <c r="Z7" s="35"/>
    </row>
    <row r="8" spans="1:26" ht="16.2" x14ac:dyDescent="0.3">
      <c r="A8" s="106" t="s">
        <v>153</v>
      </c>
      <c r="B8" s="103"/>
      <c r="C8" s="103"/>
      <c r="D8" s="103"/>
      <c r="E8" s="103"/>
      <c r="F8" s="103"/>
      <c r="G8" s="103"/>
      <c r="H8" s="103"/>
      <c r="I8" s="103"/>
      <c r="J8" s="103"/>
      <c r="K8" s="103"/>
      <c r="L8" s="103"/>
      <c r="M8" s="103"/>
      <c r="N8" s="103"/>
      <c r="O8" s="103"/>
      <c r="P8" s="103"/>
      <c r="Q8" s="103"/>
      <c r="R8" s="35"/>
      <c r="S8" s="35"/>
      <c r="T8" s="35"/>
      <c r="U8" s="35"/>
      <c r="V8" s="35"/>
      <c r="W8" s="35"/>
      <c r="X8" s="35"/>
      <c r="Y8" s="35"/>
      <c r="Z8" s="35"/>
    </row>
    <row r="9" spans="1:26" ht="18.600000000000001" x14ac:dyDescent="0.3">
      <c r="A9" s="103"/>
      <c r="B9" s="107" t="s">
        <v>103</v>
      </c>
      <c r="C9" s="103"/>
      <c r="D9" s="103"/>
      <c r="E9" s="103"/>
      <c r="F9" s="103"/>
      <c r="G9" s="103"/>
      <c r="H9" s="103"/>
      <c r="I9" s="103"/>
      <c r="J9" s="103"/>
      <c r="K9" s="103"/>
      <c r="L9" s="103"/>
      <c r="M9" s="103"/>
      <c r="N9" s="103"/>
      <c r="O9" s="103"/>
      <c r="P9" s="103"/>
      <c r="Q9" s="103"/>
      <c r="R9" s="35"/>
      <c r="S9" s="35"/>
      <c r="T9" s="35"/>
      <c r="U9" s="35"/>
      <c r="V9" s="35"/>
      <c r="W9" s="35"/>
      <c r="X9" s="35"/>
      <c r="Y9" s="35"/>
      <c r="Z9" s="35"/>
    </row>
    <row r="10" spans="1:26" ht="16.2" x14ac:dyDescent="0.3">
      <c r="A10" s="35"/>
      <c r="B10" s="35"/>
      <c r="C10" s="84"/>
      <c r="D10" s="84"/>
      <c r="E10" s="84"/>
      <c r="F10" s="84"/>
      <c r="G10" s="84"/>
      <c r="H10" s="84"/>
      <c r="I10" s="84"/>
      <c r="J10" s="84"/>
      <c r="K10" s="84"/>
      <c r="L10" s="84"/>
      <c r="M10" s="84"/>
      <c r="N10" s="84"/>
      <c r="O10" s="84"/>
      <c r="P10" s="84"/>
      <c r="Q10" s="84"/>
      <c r="R10" s="35"/>
      <c r="S10" s="35"/>
      <c r="T10" s="35"/>
      <c r="U10" s="35"/>
      <c r="V10" s="35"/>
      <c r="W10" s="35"/>
      <c r="X10" s="35"/>
      <c r="Y10" s="35"/>
      <c r="Z10" s="35"/>
    </row>
    <row r="11" spans="1:26" ht="16.2" x14ac:dyDescent="0.3">
      <c r="A11" s="86"/>
      <c r="B11" s="86"/>
      <c r="C11" s="86"/>
      <c r="D11" s="86"/>
      <c r="E11" s="86"/>
      <c r="F11" s="86"/>
      <c r="G11" s="86"/>
      <c r="H11" s="86"/>
      <c r="I11" s="86"/>
      <c r="J11" s="86"/>
      <c r="K11" s="86"/>
      <c r="L11" s="86"/>
      <c r="M11" s="170" t="s">
        <v>75</v>
      </c>
      <c r="N11" s="170"/>
      <c r="O11" s="170"/>
      <c r="P11" s="170"/>
      <c r="Q11" s="170"/>
      <c r="R11" s="35"/>
      <c r="S11" s="35"/>
      <c r="T11" s="35"/>
      <c r="U11" s="35"/>
      <c r="V11" s="35"/>
      <c r="W11" s="35"/>
      <c r="X11" s="35"/>
      <c r="Y11" s="35"/>
      <c r="Z11" s="35"/>
    </row>
    <row r="12" spans="1:26" ht="24" customHeight="1" thickBot="1" x14ac:dyDescent="0.35">
      <c r="A12" s="171" t="s">
        <v>1</v>
      </c>
      <c r="B12" s="171"/>
      <c r="C12" s="171"/>
      <c r="D12" s="171"/>
      <c r="E12" s="172" t="s">
        <v>24</v>
      </c>
      <c r="F12" s="173"/>
      <c r="G12" s="173"/>
      <c r="H12" s="173"/>
      <c r="I12" s="173"/>
      <c r="J12" s="173"/>
      <c r="K12" s="173"/>
      <c r="L12" s="173"/>
      <c r="M12" s="173"/>
      <c r="N12" s="173"/>
      <c r="O12" s="173"/>
      <c r="P12" s="174"/>
      <c r="Q12" s="82" t="s">
        <v>2</v>
      </c>
      <c r="R12" s="35"/>
      <c r="S12" s="35"/>
      <c r="T12" s="35"/>
      <c r="U12" s="35"/>
      <c r="V12" s="35"/>
      <c r="W12" s="35"/>
      <c r="X12" s="35"/>
      <c r="Y12" s="35"/>
      <c r="Z12" s="35"/>
    </row>
    <row r="13" spans="1:26" ht="24" customHeight="1" x14ac:dyDescent="0.3">
      <c r="A13" s="171" t="s">
        <v>3</v>
      </c>
      <c r="B13" s="171"/>
      <c r="C13" s="171"/>
      <c r="D13" s="175"/>
      <c r="E13" s="176"/>
      <c r="F13" s="177"/>
      <c r="G13" s="177"/>
      <c r="H13" s="177"/>
      <c r="I13" s="177"/>
      <c r="J13" s="177"/>
      <c r="K13" s="177"/>
      <c r="L13" s="177"/>
      <c r="M13" s="177"/>
      <c r="N13" s="177"/>
      <c r="O13" s="177"/>
      <c r="P13" s="178"/>
      <c r="Q13" s="89"/>
      <c r="R13" s="35"/>
      <c r="S13" s="35"/>
      <c r="T13" s="35"/>
      <c r="U13" s="35"/>
      <c r="V13" s="35"/>
      <c r="W13" s="35"/>
      <c r="X13" s="35"/>
      <c r="Y13" s="35"/>
      <c r="Z13" s="35"/>
    </row>
    <row r="14" spans="1:26" ht="30" customHeight="1" x14ac:dyDescent="0.3">
      <c r="A14" s="179" t="s">
        <v>4</v>
      </c>
      <c r="B14" s="179"/>
      <c r="C14" s="179"/>
      <c r="D14" s="180"/>
      <c r="E14" s="181"/>
      <c r="F14" s="182"/>
      <c r="G14" s="182"/>
      <c r="H14" s="182"/>
      <c r="I14" s="182"/>
      <c r="J14" s="182"/>
      <c r="K14" s="182"/>
      <c r="L14" s="182"/>
      <c r="M14" s="182"/>
      <c r="N14" s="182"/>
      <c r="O14" s="182"/>
      <c r="P14" s="183"/>
      <c r="Q14" s="89"/>
      <c r="R14" s="35"/>
      <c r="S14" s="35"/>
      <c r="T14" s="35"/>
      <c r="U14" s="35"/>
      <c r="V14" s="35"/>
      <c r="W14" s="35"/>
      <c r="X14" s="35"/>
      <c r="Y14" s="35"/>
      <c r="Z14" s="35"/>
    </row>
    <row r="15" spans="1:26" ht="24" customHeight="1" x14ac:dyDescent="0.3">
      <c r="A15" s="171" t="s">
        <v>5</v>
      </c>
      <c r="B15" s="171"/>
      <c r="C15" s="171"/>
      <c r="D15" s="175"/>
      <c r="E15" s="181"/>
      <c r="F15" s="182"/>
      <c r="G15" s="182"/>
      <c r="H15" s="182"/>
      <c r="I15" s="182"/>
      <c r="J15" s="182"/>
      <c r="K15" s="182"/>
      <c r="L15" s="182"/>
      <c r="M15" s="182"/>
      <c r="N15" s="182"/>
      <c r="O15" s="182"/>
      <c r="P15" s="183"/>
      <c r="Q15" s="89"/>
      <c r="R15" s="35"/>
      <c r="S15" s="35"/>
      <c r="T15" s="35"/>
      <c r="U15" s="35"/>
      <c r="V15" s="35"/>
      <c r="W15" s="35"/>
      <c r="X15" s="35"/>
      <c r="Y15" s="35"/>
      <c r="Z15" s="35"/>
    </row>
    <row r="16" spans="1:26" ht="24" customHeight="1" x14ac:dyDescent="0.3">
      <c r="A16" s="171" t="s">
        <v>6</v>
      </c>
      <c r="B16" s="171"/>
      <c r="C16" s="171"/>
      <c r="D16" s="175"/>
      <c r="E16" s="181"/>
      <c r="F16" s="182"/>
      <c r="G16" s="182"/>
      <c r="H16" s="182"/>
      <c r="I16" s="182"/>
      <c r="J16" s="182"/>
      <c r="K16" s="182"/>
      <c r="L16" s="182"/>
      <c r="M16" s="182"/>
      <c r="N16" s="182"/>
      <c r="O16" s="182"/>
      <c r="P16" s="183"/>
      <c r="Q16" s="89"/>
      <c r="R16" s="35"/>
      <c r="S16" s="35"/>
      <c r="T16" s="35"/>
      <c r="U16" s="35"/>
      <c r="V16" s="35"/>
      <c r="W16" s="35"/>
      <c r="X16" s="35"/>
      <c r="Y16" s="35"/>
      <c r="Z16" s="35"/>
    </row>
    <row r="17" spans="1:26" ht="24" customHeight="1" x14ac:dyDescent="0.3">
      <c r="A17" s="171" t="s">
        <v>7</v>
      </c>
      <c r="B17" s="171"/>
      <c r="C17" s="171"/>
      <c r="D17" s="175"/>
      <c r="E17" s="184"/>
      <c r="F17" s="185"/>
      <c r="G17" s="185"/>
      <c r="H17" s="185"/>
      <c r="I17" s="185"/>
      <c r="J17" s="185"/>
      <c r="K17" s="185"/>
      <c r="L17" s="185"/>
      <c r="M17" s="185"/>
      <c r="N17" s="185"/>
      <c r="O17" s="185"/>
      <c r="P17" s="186"/>
      <c r="Q17" s="90" t="s">
        <v>23</v>
      </c>
      <c r="R17" s="35"/>
      <c r="S17" s="35"/>
      <c r="T17" s="35"/>
      <c r="U17" s="35"/>
      <c r="V17" s="35"/>
      <c r="W17" s="35"/>
      <c r="X17" s="35"/>
      <c r="Y17" s="35"/>
      <c r="Z17" s="35"/>
    </row>
    <row r="18" spans="1:26" ht="39" customHeight="1" thickBot="1" x14ac:dyDescent="0.35">
      <c r="A18" s="179" t="s">
        <v>158</v>
      </c>
      <c r="B18" s="171"/>
      <c r="C18" s="171"/>
      <c r="D18" s="175"/>
      <c r="E18" s="187"/>
      <c r="F18" s="188"/>
      <c r="G18" s="188"/>
      <c r="H18" s="188"/>
      <c r="I18" s="188"/>
      <c r="J18" s="188"/>
      <c r="K18" s="188"/>
      <c r="L18" s="188"/>
      <c r="M18" s="188"/>
      <c r="N18" s="188"/>
      <c r="O18" s="188"/>
      <c r="P18" s="189"/>
      <c r="Q18" s="90" t="s">
        <v>23</v>
      </c>
      <c r="R18" s="35"/>
      <c r="S18" s="35"/>
      <c r="T18" s="35"/>
      <c r="U18" s="35"/>
      <c r="V18" s="35"/>
      <c r="W18" s="35"/>
      <c r="X18" s="35"/>
      <c r="Y18" s="35"/>
      <c r="Z18" s="35"/>
    </row>
    <row r="19" spans="1:26" ht="24" customHeight="1" x14ac:dyDescent="0.3">
      <c r="A19" s="175" t="s">
        <v>42</v>
      </c>
      <c r="B19" s="190"/>
      <c r="C19" s="190"/>
      <c r="D19" s="190"/>
      <c r="E19" s="191" t="s">
        <v>143</v>
      </c>
      <c r="F19" s="192"/>
      <c r="G19" s="192"/>
      <c r="H19" s="192"/>
      <c r="I19" s="192"/>
      <c r="J19" s="192"/>
      <c r="K19" s="192"/>
      <c r="L19" s="192"/>
      <c r="M19" s="192"/>
      <c r="N19" s="192"/>
      <c r="O19" s="192"/>
      <c r="P19" s="193"/>
      <c r="Q19" s="90" t="s">
        <v>173</v>
      </c>
      <c r="R19" s="35"/>
      <c r="S19" s="35"/>
      <c r="T19" s="35"/>
      <c r="U19" s="35"/>
      <c r="V19" s="35"/>
      <c r="W19" s="35"/>
      <c r="X19" s="35"/>
      <c r="Y19" s="35"/>
      <c r="Z19" s="35"/>
    </row>
    <row r="20" spans="1:26" ht="24" customHeight="1" x14ac:dyDescent="0.3">
      <c r="A20" s="179" t="s">
        <v>130</v>
      </c>
      <c r="B20" s="171"/>
      <c r="C20" s="171"/>
      <c r="D20" s="175"/>
      <c r="E20" s="118" t="s">
        <v>11</v>
      </c>
      <c r="F20" s="104" t="s">
        <v>12</v>
      </c>
      <c r="G20" s="104" t="s">
        <v>13</v>
      </c>
      <c r="H20" s="104" t="s">
        <v>14</v>
      </c>
      <c r="I20" s="104" t="s">
        <v>15</v>
      </c>
      <c r="J20" s="104" t="s">
        <v>16</v>
      </c>
      <c r="K20" s="104" t="s">
        <v>17</v>
      </c>
      <c r="L20" s="104" t="s">
        <v>18</v>
      </c>
      <c r="M20" s="104" t="s">
        <v>19</v>
      </c>
      <c r="N20" s="104" t="s">
        <v>20</v>
      </c>
      <c r="O20" s="104" t="s">
        <v>21</v>
      </c>
      <c r="P20" s="119" t="s">
        <v>22</v>
      </c>
      <c r="Q20" s="89"/>
      <c r="R20" s="35"/>
      <c r="S20" s="35"/>
      <c r="T20" s="35"/>
      <c r="U20" s="35"/>
      <c r="V20" s="35"/>
      <c r="W20" s="35"/>
      <c r="X20" s="35"/>
      <c r="Y20" s="35"/>
      <c r="Z20" s="35"/>
    </row>
    <row r="21" spans="1:26" ht="24" customHeight="1" x14ac:dyDescent="0.3">
      <c r="A21" s="171"/>
      <c r="B21" s="171"/>
      <c r="C21" s="171"/>
      <c r="D21" s="175"/>
      <c r="E21" s="128">
        <f>'【調達AX】入力(太陽光)'!E20+'【調達AX】入力(風力)'!E20+'【調達AX】入力(水力)'!E20</f>
        <v>0</v>
      </c>
      <c r="F21" s="126">
        <f>'【調達AX】入力(太陽光)'!F20+'【調達AX】入力(風力)'!F20+'【調達AX】入力(水力)'!F20</f>
        <v>0</v>
      </c>
      <c r="G21" s="126">
        <f>'【調達AX】入力(太陽光)'!G20+'【調達AX】入力(風力)'!G20+'【調達AX】入力(水力)'!G20</f>
        <v>0</v>
      </c>
      <c r="H21" s="126">
        <f>'【調達AX】入力(太陽光)'!H20+'【調達AX】入力(風力)'!H20+'【調達AX】入力(水力)'!H20</f>
        <v>0</v>
      </c>
      <c r="I21" s="126">
        <f>'【調達AX】入力(太陽光)'!I20+'【調達AX】入力(風力)'!I20+'【調達AX】入力(水力)'!I20</f>
        <v>0</v>
      </c>
      <c r="J21" s="126">
        <f>'【調達AX】入力(太陽光)'!J20+'【調達AX】入力(風力)'!J20+'【調達AX】入力(水力)'!J20</f>
        <v>0</v>
      </c>
      <c r="K21" s="126">
        <f>'【調達AX】入力(太陽光)'!K20+'【調達AX】入力(風力)'!K20+'【調達AX】入力(水力)'!K20</f>
        <v>0</v>
      </c>
      <c r="L21" s="126">
        <f>'【調達AX】入力(太陽光)'!L20+'【調達AX】入力(風力)'!L20+'【調達AX】入力(水力)'!L20</f>
        <v>0</v>
      </c>
      <c r="M21" s="126">
        <f>'【調達AX】入力(太陽光)'!M20+'【調達AX】入力(風力)'!M20+'【調達AX】入力(水力)'!M20</f>
        <v>0</v>
      </c>
      <c r="N21" s="126">
        <f>'【調達AX】入力(太陽光)'!N20+'【調達AX】入力(風力)'!N20+'【調達AX】入力(水力)'!N20</f>
        <v>0</v>
      </c>
      <c r="O21" s="126">
        <f>'【調達AX】入力(太陽光)'!O20+'【調達AX】入力(風力)'!O20+'【調達AX】入力(水力)'!O20</f>
        <v>0</v>
      </c>
      <c r="P21" s="129">
        <f>'【調達AX】入力(太陽光)'!P20+'【調達AX】入力(風力)'!P20+'【調達AX】入力(水力)'!P20</f>
        <v>0</v>
      </c>
      <c r="Q21" s="90" t="s">
        <v>23</v>
      </c>
      <c r="R21" s="35"/>
      <c r="S21" s="35"/>
      <c r="T21" s="35"/>
      <c r="U21" s="35"/>
      <c r="V21" s="35"/>
      <c r="W21" s="35"/>
      <c r="X21" s="35"/>
      <c r="Y21" s="35"/>
      <c r="Z21" s="35"/>
    </row>
    <row r="22" spans="1:26" ht="37.950000000000003" customHeight="1" x14ac:dyDescent="0.3">
      <c r="A22" s="179" t="s">
        <v>137</v>
      </c>
      <c r="B22" s="171"/>
      <c r="C22" s="171"/>
      <c r="D22" s="175"/>
      <c r="E22" s="249">
        <f>'【調達AX】入力(太陽光)'!E21:P21+'【調達AX】入力(風力)'!E21:P21+'【調達AX】入力(水力)'!E21:P21</f>
        <v>0</v>
      </c>
      <c r="F22" s="250"/>
      <c r="G22" s="250"/>
      <c r="H22" s="250"/>
      <c r="I22" s="250"/>
      <c r="J22" s="250"/>
      <c r="K22" s="250"/>
      <c r="L22" s="250"/>
      <c r="M22" s="250"/>
      <c r="N22" s="250"/>
      <c r="O22" s="250"/>
      <c r="P22" s="251"/>
      <c r="Q22" s="90" t="s">
        <v>23</v>
      </c>
      <c r="R22" s="35"/>
      <c r="S22" s="35"/>
      <c r="T22" s="35"/>
      <c r="U22" s="35"/>
      <c r="V22" s="35"/>
      <c r="W22" s="35"/>
      <c r="X22" s="35"/>
      <c r="Y22" s="35"/>
      <c r="Z22" s="35"/>
    </row>
    <row r="23" spans="1:26" ht="24" customHeight="1" x14ac:dyDescent="0.3">
      <c r="A23" s="179" t="s">
        <v>165</v>
      </c>
      <c r="B23" s="171"/>
      <c r="C23" s="171"/>
      <c r="D23" s="175"/>
      <c r="E23" s="118" t="s">
        <v>11</v>
      </c>
      <c r="F23" s="104" t="s">
        <v>12</v>
      </c>
      <c r="G23" s="104" t="s">
        <v>13</v>
      </c>
      <c r="H23" s="104" t="s">
        <v>14</v>
      </c>
      <c r="I23" s="104" t="s">
        <v>15</v>
      </c>
      <c r="J23" s="104" t="s">
        <v>16</v>
      </c>
      <c r="K23" s="104" t="s">
        <v>17</v>
      </c>
      <c r="L23" s="104" t="s">
        <v>18</v>
      </c>
      <c r="M23" s="104" t="s">
        <v>19</v>
      </c>
      <c r="N23" s="104" t="s">
        <v>20</v>
      </c>
      <c r="O23" s="104" t="s">
        <v>21</v>
      </c>
      <c r="P23" s="119" t="s">
        <v>22</v>
      </c>
      <c r="Q23" s="89"/>
      <c r="R23" s="35"/>
      <c r="S23" s="35"/>
      <c r="T23" s="35"/>
      <c r="U23" s="35"/>
      <c r="V23" s="35"/>
      <c r="W23" s="35"/>
      <c r="X23" s="35"/>
      <c r="Y23" s="35"/>
      <c r="Z23" s="35"/>
    </row>
    <row r="24" spans="1:26" ht="24" customHeight="1" x14ac:dyDescent="0.3">
      <c r="A24" s="171"/>
      <c r="B24" s="171"/>
      <c r="C24" s="171"/>
      <c r="D24" s="175"/>
      <c r="E24" s="128">
        <f>'【調達AX】入力(太陽光)'!E23+'【調達AX】入力(風力)'!E23+'【調達AX】入力(水力)'!E23</f>
        <v>0</v>
      </c>
      <c r="F24" s="126">
        <f>'【調達AX】入力(太陽光)'!F23+'【調達AX】入力(風力)'!F23+'【調達AX】入力(水力)'!F23</f>
        <v>0</v>
      </c>
      <c r="G24" s="126">
        <f>'【調達AX】入力(太陽光)'!G23+'【調達AX】入力(風力)'!G23+'【調達AX】入力(水力)'!G23</f>
        <v>0</v>
      </c>
      <c r="H24" s="126">
        <f>'【調達AX】入力(太陽光)'!H23+'【調達AX】入力(風力)'!H23+'【調達AX】入力(水力)'!H23</f>
        <v>0</v>
      </c>
      <c r="I24" s="126">
        <f>'【調達AX】入力(太陽光)'!I23+'【調達AX】入力(風力)'!I23+'【調達AX】入力(水力)'!I23</f>
        <v>0</v>
      </c>
      <c r="J24" s="126">
        <f>'【調達AX】入力(太陽光)'!J23+'【調達AX】入力(風力)'!J23+'【調達AX】入力(水力)'!J23</f>
        <v>0</v>
      </c>
      <c r="K24" s="126">
        <f>'【調達AX】入力(太陽光)'!K23+'【調達AX】入力(風力)'!K23+'【調達AX】入力(水力)'!K23</f>
        <v>0</v>
      </c>
      <c r="L24" s="126">
        <f>'【調達AX】入力(太陽光)'!L23+'【調達AX】入力(風力)'!L23+'【調達AX】入力(水力)'!L23</f>
        <v>0</v>
      </c>
      <c r="M24" s="126">
        <f>'【調達AX】入力(太陽光)'!M23+'【調達AX】入力(風力)'!M23+'【調達AX】入力(水力)'!M23</f>
        <v>0</v>
      </c>
      <c r="N24" s="126">
        <f>'【調達AX】入力(太陽光)'!N23+'【調達AX】入力(風力)'!N23+'【調達AX】入力(水力)'!N23</f>
        <v>0</v>
      </c>
      <c r="O24" s="126">
        <f>'【調達AX】入力(太陽光)'!O23+'【調達AX】入力(風力)'!O23+'【調達AX】入力(水力)'!O23</f>
        <v>0</v>
      </c>
      <c r="P24" s="129">
        <f>'【調達AX】入力(太陽光)'!P23+'【調達AX】入力(風力)'!P23+'【調達AX】入力(水力)'!P23</f>
        <v>0</v>
      </c>
      <c r="Q24" s="90" t="s">
        <v>23</v>
      </c>
      <c r="R24" s="35"/>
      <c r="S24" s="35"/>
      <c r="T24" s="35"/>
      <c r="U24" s="35"/>
      <c r="V24" s="35"/>
      <c r="W24" s="35"/>
      <c r="X24" s="35"/>
      <c r="Y24" s="35"/>
      <c r="Z24" s="35"/>
    </row>
    <row r="25" spans="1:26" ht="40.950000000000003" customHeight="1" x14ac:dyDescent="0.3">
      <c r="A25" s="179" t="s">
        <v>129</v>
      </c>
      <c r="B25" s="171"/>
      <c r="C25" s="171"/>
      <c r="D25" s="175"/>
      <c r="E25" s="252">
        <f>'【調達AX】入力(太陽光)'!E24:P24+'【調達AX】入力(風力)'!E24:P24+'【調達AX】入力(水力)'!E24:P24</f>
        <v>0</v>
      </c>
      <c r="F25" s="253"/>
      <c r="G25" s="253"/>
      <c r="H25" s="253"/>
      <c r="I25" s="253"/>
      <c r="J25" s="253"/>
      <c r="K25" s="253"/>
      <c r="L25" s="253"/>
      <c r="M25" s="253"/>
      <c r="N25" s="253"/>
      <c r="O25" s="253"/>
      <c r="P25" s="254"/>
      <c r="Q25" s="90" t="s">
        <v>23</v>
      </c>
      <c r="R25" s="35"/>
      <c r="S25" s="35"/>
      <c r="T25" s="35"/>
      <c r="U25" s="35"/>
      <c r="V25" s="35"/>
      <c r="W25" s="35"/>
      <c r="X25" s="35"/>
      <c r="Y25" s="35"/>
      <c r="Z25" s="35"/>
    </row>
    <row r="26" spans="1:26" s="146" customFormat="1" ht="40.950000000000003" customHeight="1" x14ac:dyDescent="0.3">
      <c r="A26" s="197" t="s">
        <v>159</v>
      </c>
      <c r="B26" s="198"/>
      <c r="C26" s="198"/>
      <c r="D26" s="198"/>
      <c r="E26" s="258" t="s">
        <v>138</v>
      </c>
      <c r="F26" s="259"/>
      <c r="G26" s="259"/>
      <c r="H26" s="259"/>
      <c r="I26" s="259"/>
      <c r="J26" s="259"/>
      <c r="K26" s="259"/>
      <c r="L26" s="259"/>
      <c r="M26" s="259"/>
      <c r="N26" s="259"/>
      <c r="O26" s="259"/>
      <c r="P26" s="260"/>
      <c r="Q26" s="93" t="s">
        <v>23</v>
      </c>
      <c r="R26" s="35"/>
      <c r="S26" s="35"/>
      <c r="T26" s="35"/>
      <c r="U26" s="35"/>
      <c r="V26" s="35"/>
      <c r="W26" s="35"/>
      <c r="X26" s="35"/>
      <c r="Y26" s="35"/>
      <c r="Z26" s="35"/>
    </row>
    <row r="27" spans="1:26" ht="48.6" customHeight="1" x14ac:dyDescent="0.3">
      <c r="A27" s="180" t="s">
        <v>152</v>
      </c>
      <c r="B27" s="210"/>
      <c r="C27" s="210"/>
      <c r="D27" s="211"/>
      <c r="E27" s="255">
        <f>'【調達AX】入力(太陽光)'!E26:P26+'【調達AX】入力(風力)'!E26:P26+'【調達AX】入力(水力)'!E26:P26</f>
        <v>0</v>
      </c>
      <c r="F27" s="256"/>
      <c r="G27" s="256"/>
      <c r="H27" s="256"/>
      <c r="I27" s="256"/>
      <c r="J27" s="256"/>
      <c r="K27" s="256"/>
      <c r="L27" s="256"/>
      <c r="M27" s="256"/>
      <c r="N27" s="256"/>
      <c r="O27" s="256"/>
      <c r="P27" s="257"/>
      <c r="Q27" s="23" t="s">
        <v>23</v>
      </c>
      <c r="R27" s="35"/>
      <c r="S27" s="35"/>
      <c r="T27" s="35"/>
      <c r="U27" s="35"/>
      <c r="V27" s="35"/>
      <c r="W27" s="35"/>
      <c r="X27" s="35"/>
      <c r="Y27" s="35"/>
      <c r="Z27" s="35"/>
    </row>
    <row r="28" spans="1:26" ht="24" customHeight="1" x14ac:dyDescent="0.3">
      <c r="A28" s="179" t="s">
        <v>134</v>
      </c>
      <c r="B28" s="171"/>
      <c r="C28" s="171"/>
      <c r="D28" s="171"/>
      <c r="E28" s="82" t="s">
        <v>11</v>
      </c>
      <c r="F28" s="82" t="s">
        <v>12</v>
      </c>
      <c r="G28" s="82" t="s">
        <v>13</v>
      </c>
      <c r="H28" s="82" t="s">
        <v>14</v>
      </c>
      <c r="I28" s="82" t="s">
        <v>15</v>
      </c>
      <c r="J28" s="82" t="s">
        <v>16</v>
      </c>
      <c r="K28" s="82" t="s">
        <v>17</v>
      </c>
      <c r="L28" s="82" t="s">
        <v>18</v>
      </c>
      <c r="M28" s="82" t="s">
        <v>19</v>
      </c>
      <c r="N28" s="82" t="s">
        <v>20</v>
      </c>
      <c r="O28" s="82" t="s">
        <v>21</v>
      </c>
      <c r="P28" s="82" t="s">
        <v>22</v>
      </c>
      <c r="Q28" s="5"/>
      <c r="R28" s="35"/>
      <c r="S28" s="35"/>
      <c r="T28" s="35"/>
      <c r="U28" s="35"/>
      <c r="V28" s="35"/>
      <c r="W28" s="35"/>
      <c r="X28" s="35"/>
      <c r="Y28" s="35"/>
      <c r="Z28" s="35"/>
    </row>
    <row r="29" spans="1:26" ht="24" customHeight="1" x14ac:dyDescent="0.3">
      <c r="A29" s="171"/>
      <c r="B29" s="171"/>
      <c r="C29" s="171"/>
      <c r="D29" s="171"/>
      <c r="E29" s="126">
        <f>'【調達AX】入力(太陽光)'!E31+'【調達AX】入力(風力)'!E31+'【調達AX】入力(水力)'!E31</f>
        <v>0</v>
      </c>
      <c r="F29" s="126">
        <f>'【調達AX】入力(太陽光)'!F31+'【調達AX】入力(風力)'!F31+'【調達AX】入力(水力)'!F31</f>
        <v>0</v>
      </c>
      <c r="G29" s="126">
        <f>'【調達AX】入力(太陽光)'!G31+'【調達AX】入力(風力)'!G31+'【調達AX】入力(水力)'!G31</f>
        <v>0</v>
      </c>
      <c r="H29" s="126">
        <f>'【調達AX】入力(太陽光)'!H31+'【調達AX】入力(風力)'!H31+'【調達AX】入力(水力)'!H31</f>
        <v>0</v>
      </c>
      <c r="I29" s="126">
        <f>'【調達AX】入力(太陽光)'!I31+'【調達AX】入力(風力)'!I31+'【調達AX】入力(水力)'!I31</f>
        <v>0</v>
      </c>
      <c r="J29" s="126">
        <f>'【調達AX】入力(太陽光)'!J31+'【調達AX】入力(風力)'!J31+'【調達AX】入力(水力)'!J31</f>
        <v>0</v>
      </c>
      <c r="K29" s="126">
        <f>'【調達AX】入力(太陽光)'!K31+'【調達AX】入力(風力)'!K31+'【調達AX】入力(水力)'!K31</f>
        <v>0</v>
      </c>
      <c r="L29" s="126">
        <f>'【調達AX】入力(太陽光)'!L31+'【調達AX】入力(風力)'!L31+'【調達AX】入力(水力)'!L31</f>
        <v>0</v>
      </c>
      <c r="M29" s="126">
        <f>'【調達AX】入力(太陽光)'!M31+'【調達AX】入力(風力)'!M31+'【調達AX】入力(水力)'!M31</f>
        <v>0</v>
      </c>
      <c r="N29" s="126">
        <f>'【調達AX】入力(太陽光)'!N31+'【調達AX】入力(風力)'!N31+'【調達AX】入力(水力)'!N31</f>
        <v>0</v>
      </c>
      <c r="O29" s="126">
        <f>'【調達AX】入力(太陽光)'!O31+'【調達AX】入力(風力)'!O31+'【調達AX】入力(水力)'!O31</f>
        <v>0</v>
      </c>
      <c r="P29" s="126">
        <f>'【調達AX】入力(太陽光)'!P31+'【調達AX】入力(風力)'!P31+'【調達AX】入力(水力)'!P31</f>
        <v>0</v>
      </c>
      <c r="Q29" s="23" t="s">
        <v>23</v>
      </c>
      <c r="R29" s="35"/>
      <c r="S29" s="35"/>
      <c r="T29" s="35"/>
      <c r="U29" s="35"/>
      <c r="V29" s="35"/>
      <c r="W29" s="35"/>
      <c r="X29" s="35"/>
      <c r="Y29" s="35"/>
      <c r="Z29" s="35"/>
    </row>
    <row r="30" spans="1:26" ht="39.6" customHeight="1" x14ac:dyDescent="0.3">
      <c r="A30" s="179" t="s">
        <v>135</v>
      </c>
      <c r="B30" s="171"/>
      <c r="C30" s="171"/>
      <c r="D30" s="171"/>
      <c r="E30" s="261" t="e">
        <f>'【調達AX】入力(太陽光)'!E32:P32+'【調達AX】入力(風力)'!E32:P32+'【調達AX】入力(水力)'!E32:P32</f>
        <v>#N/A</v>
      </c>
      <c r="F30" s="250"/>
      <c r="G30" s="250"/>
      <c r="H30" s="250"/>
      <c r="I30" s="250"/>
      <c r="J30" s="250"/>
      <c r="K30" s="250"/>
      <c r="L30" s="250"/>
      <c r="M30" s="250"/>
      <c r="N30" s="250"/>
      <c r="O30" s="250"/>
      <c r="P30" s="262"/>
      <c r="Q30" s="23" t="s">
        <v>23</v>
      </c>
      <c r="R30" s="35"/>
      <c r="S30" s="35"/>
      <c r="T30" s="35"/>
      <c r="U30" s="35"/>
      <c r="V30" s="35"/>
      <c r="W30" s="35"/>
      <c r="X30" s="35"/>
      <c r="Y30" s="35"/>
      <c r="Z30" s="35"/>
    </row>
    <row r="31" spans="1:26" ht="24" customHeight="1" x14ac:dyDescent="0.3">
      <c r="A31" s="202" t="s">
        <v>136</v>
      </c>
      <c r="B31" s="203"/>
      <c r="C31" s="203"/>
      <c r="D31" s="203"/>
      <c r="E31" s="82" t="s">
        <v>11</v>
      </c>
      <c r="F31" s="82" t="s">
        <v>12</v>
      </c>
      <c r="G31" s="82" t="s">
        <v>13</v>
      </c>
      <c r="H31" s="82" t="s">
        <v>14</v>
      </c>
      <c r="I31" s="82" t="s">
        <v>15</v>
      </c>
      <c r="J31" s="82" t="s">
        <v>16</v>
      </c>
      <c r="K31" s="82" t="s">
        <v>17</v>
      </c>
      <c r="L31" s="82" t="s">
        <v>18</v>
      </c>
      <c r="M31" s="82" t="s">
        <v>19</v>
      </c>
      <c r="N31" s="82" t="s">
        <v>20</v>
      </c>
      <c r="O31" s="82" t="s">
        <v>21</v>
      </c>
      <c r="P31" s="82" t="s">
        <v>22</v>
      </c>
      <c r="Q31" s="23"/>
      <c r="R31" s="35"/>
      <c r="S31" s="35"/>
      <c r="T31" s="35"/>
      <c r="U31" s="35"/>
      <c r="V31" s="35"/>
      <c r="W31" s="35"/>
      <c r="X31" s="35"/>
      <c r="Y31" s="35"/>
      <c r="Z31" s="35"/>
    </row>
    <row r="32" spans="1:26" ht="24" customHeight="1" x14ac:dyDescent="0.3">
      <c r="A32" s="203"/>
      <c r="B32" s="203"/>
      <c r="C32" s="203"/>
      <c r="D32" s="203"/>
      <c r="E32" s="126">
        <f>ROUND('【調達AX】入力(太陽光)'!E34,0)+ROUND('【調達AX】入力(風力)'!E34,0)+ROUND('【調達AX】入力(水力)'!E34,0)</f>
        <v>0</v>
      </c>
      <c r="F32" s="126">
        <f>ROUND('【調達AX】入力(太陽光)'!F34,0)+ROUND('【調達AX】入力(風力)'!F34,0)+ROUND('【調達AX】入力(水力)'!F34,0)</f>
        <v>0</v>
      </c>
      <c r="G32" s="126">
        <f>ROUND('【調達AX】入力(太陽光)'!G34,0)+ROUND('【調達AX】入力(風力)'!G34,0)+ROUND('【調達AX】入力(水力)'!G34,0)</f>
        <v>0</v>
      </c>
      <c r="H32" s="126">
        <f>ROUND('【調達AX】入力(太陽光)'!H34,0)+ROUND('【調達AX】入力(風力)'!H34,0)+ROUND('【調達AX】入力(水力)'!H34,0)</f>
        <v>0</v>
      </c>
      <c r="I32" s="126">
        <f>ROUND('【調達AX】入力(太陽光)'!I34,0)+ROUND('【調達AX】入力(風力)'!I34,0)+ROUND('【調達AX】入力(水力)'!I34,0)</f>
        <v>0</v>
      </c>
      <c r="J32" s="126">
        <f>ROUND('【調達AX】入力(太陽光)'!J34,0)+ROUND('【調達AX】入力(風力)'!J34,0)+ROUND('【調達AX】入力(水力)'!J34,0)</f>
        <v>0</v>
      </c>
      <c r="K32" s="126">
        <f>ROUND('【調達AX】入力(太陽光)'!K34,0)+ROUND('【調達AX】入力(風力)'!K34,0)+ROUND('【調達AX】入力(水力)'!K34,0)</f>
        <v>0</v>
      </c>
      <c r="L32" s="126">
        <f>ROUND('【調達AX】入力(太陽光)'!L34,0)+ROUND('【調達AX】入力(風力)'!L34,0)+ROUND('【調達AX】入力(水力)'!L34,0)</f>
        <v>0</v>
      </c>
      <c r="M32" s="126">
        <f>ROUND('【調達AX】入力(太陽光)'!M34,0)+ROUND('【調達AX】入力(風力)'!M34,0)+ROUND('【調達AX】入力(水力)'!M34,0)</f>
        <v>0</v>
      </c>
      <c r="N32" s="126">
        <f>ROUND('【調達AX】入力(太陽光)'!N34,0)+ROUND('【調達AX】入力(風力)'!N34,0)+ROUND('【調達AX】入力(水力)'!N34,0)</f>
        <v>0</v>
      </c>
      <c r="O32" s="126">
        <f>ROUND('【調達AX】入力(太陽光)'!O34,0)+ROUND('【調達AX】入力(風力)'!O34,0)+ROUND('【調達AX】入力(水力)'!O34,0)</f>
        <v>0</v>
      </c>
      <c r="P32" s="126">
        <f>ROUND('【調達AX】入力(太陽光)'!P34,0)+ROUND('【調達AX】入力(風力)'!P34,0)+ROUND('【調達AX】入力(水力)'!P34,0)</f>
        <v>0</v>
      </c>
      <c r="Q32" s="23" t="s">
        <v>23</v>
      </c>
      <c r="R32" s="35"/>
      <c r="S32" s="35"/>
      <c r="T32" s="35"/>
      <c r="U32" s="35"/>
      <c r="V32" s="35"/>
      <c r="W32" s="35"/>
      <c r="X32" s="35"/>
      <c r="Y32" s="35"/>
      <c r="Z32" s="35"/>
    </row>
    <row r="33" spans="1:26" ht="24" customHeight="1" x14ac:dyDescent="0.3">
      <c r="A33" s="179" t="s">
        <v>81</v>
      </c>
      <c r="B33" s="171"/>
      <c r="C33" s="171"/>
      <c r="D33" s="171"/>
      <c r="E33" s="82" t="s">
        <v>11</v>
      </c>
      <c r="F33" s="82" t="s">
        <v>12</v>
      </c>
      <c r="G33" s="82" t="s">
        <v>13</v>
      </c>
      <c r="H33" s="82" t="s">
        <v>14</v>
      </c>
      <c r="I33" s="82" t="s">
        <v>15</v>
      </c>
      <c r="J33" s="82" t="s">
        <v>16</v>
      </c>
      <c r="K33" s="82" t="s">
        <v>17</v>
      </c>
      <c r="L33" s="82" t="s">
        <v>18</v>
      </c>
      <c r="M33" s="82" t="s">
        <v>19</v>
      </c>
      <c r="N33" s="82" t="s">
        <v>20</v>
      </c>
      <c r="O33" s="82" t="s">
        <v>21</v>
      </c>
      <c r="P33" s="82" t="s">
        <v>22</v>
      </c>
      <c r="Q33" s="23"/>
      <c r="R33" s="35"/>
      <c r="S33" s="35"/>
      <c r="T33" s="35"/>
      <c r="U33" s="35"/>
      <c r="V33" s="35"/>
      <c r="W33" s="35"/>
      <c r="X33" s="35"/>
      <c r="Y33" s="35"/>
      <c r="Z33" s="35"/>
    </row>
    <row r="34" spans="1:26" ht="24" customHeight="1" x14ac:dyDescent="0.3">
      <c r="A34" s="171"/>
      <c r="B34" s="171"/>
      <c r="C34" s="171"/>
      <c r="D34" s="171"/>
      <c r="E34" s="126">
        <f>'【調達AX】入力(太陽光)'!E36+'【調達AX】入力(風力)'!E36+'【調達AX】入力(水力)'!E36</f>
        <v>0</v>
      </c>
      <c r="F34" s="126">
        <f>'【調達AX】入力(太陽光)'!F36+'【調達AX】入力(風力)'!F36+'【調達AX】入力(水力)'!F36</f>
        <v>0</v>
      </c>
      <c r="G34" s="126">
        <f>'【調達AX】入力(太陽光)'!G36+'【調達AX】入力(風力)'!G36+'【調達AX】入力(水力)'!G36</f>
        <v>0</v>
      </c>
      <c r="H34" s="126">
        <f>'【調達AX】入力(太陽光)'!H36+'【調達AX】入力(風力)'!H36+'【調達AX】入力(水力)'!H36</f>
        <v>0</v>
      </c>
      <c r="I34" s="126">
        <f>'【調達AX】入力(太陽光)'!I36+'【調達AX】入力(風力)'!I36+'【調達AX】入力(水力)'!I36</f>
        <v>0</v>
      </c>
      <c r="J34" s="126">
        <f>'【調達AX】入力(太陽光)'!J36+'【調達AX】入力(風力)'!J36+'【調達AX】入力(水力)'!J36</f>
        <v>0</v>
      </c>
      <c r="K34" s="126">
        <f>'【調達AX】入力(太陽光)'!K36+'【調達AX】入力(風力)'!K36+'【調達AX】入力(水力)'!K36</f>
        <v>0</v>
      </c>
      <c r="L34" s="126">
        <f>'【調達AX】入力(太陽光)'!L36+'【調達AX】入力(風力)'!L36+'【調達AX】入力(水力)'!L36</f>
        <v>0</v>
      </c>
      <c r="M34" s="126">
        <f>'【調達AX】入力(太陽光)'!M36+'【調達AX】入力(風力)'!M36+'【調達AX】入力(水力)'!M36</f>
        <v>0</v>
      </c>
      <c r="N34" s="126">
        <f>'【調達AX】入力(太陽光)'!N36+'【調達AX】入力(風力)'!N36+'【調達AX】入力(水力)'!N36</f>
        <v>0</v>
      </c>
      <c r="O34" s="126">
        <f>'【調達AX】入力(太陽光)'!O36+'【調達AX】入力(風力)'!O36+'【調達AX】入力(水力)'!O36</f>
        <v>0</v>
      </c>
      <c r="P34" s="126">
        <f>'【調達AX】入力(太陽光)'!P36+'【調達AX】入力(風力)'!P36+'【調達AX】入力(水力)'!P36</f>
        <v>0</v>
      </c>
      <c r="Q34" s="23" t="s">
        <v>23</v>
      </c>
      <c r="R34" s="35"/>
      <c r="S34" s="35"/>
      <c r="T34" s="35"/>
      <c r="U34" s="35"/>
      <c r="V34" s="35"/>
      <c r="W34" s="35"/>
      <c r="X34" s="35"/>
      <c r="Y34" s="35"/>
      <c r="Z34" s="35"/>
    </row>
    <row r="35" spans="1:26" ht="24" customHeight="1" x14ac:dyDescent="0.3">
      <c r="A35" s="171" t="s">
        <v>10</v>
      </c>
      <c r="B35" s="171"/>
      <c r="C35" s="171"/>
      <c r="D35" s="171"/>
      <c r="E35" s="243">
        <f>'【調達AX】入力(太陽光)'!E37:P37+'【調達AX】入力(風力)'!E37:P37+'【調達AX】入力(水力)'!E37:P37</f>
        <v>0</v>
      </c>
      <c r="F35" s="244"/>
      <c r="G35" s="244"/>
      <c r="H35" s="244"/>
      <c r="I35" s="244"/>
      <c r="J35" s="244"/>
      <c r="K35" s="244"/>
      <c r="L35" s="244"/>
      <c r="M35" s="244"/>
      <c r="N35" s="244"/>
      <c r="O35" s="244"/>
      <c r="P35" s="245"/>
      <c r="Q35" s="23" t="s">
        <v>23</v>
      </c>
      <c r="R35" s="35"/>
      <c r="S35" s="35"/>
      <c r="T35" s="35"/>
      <c r="U35" s="35"/>
      <c r="V35" s="35"/>
      <c r="W35" s="35"/>
      <c r="X35" s="35"/>
      <c r="Y35" s="35"/>
      <c r="Z35" s="35"/>
    </row>
    <row r="36" spans="1:26" x14ac:dyDescent="0.3">
      <c r="A36" s="35" t="s">
        <v>25</v>
      </c>
      <c r="B36" s="35"/>
      <c r="C36" s="35"/>
      <c r="D36" s="35"/>
      <c r="E36" s="35"/>
      <c r="F36" s="35"/>
      <c r="G36" s="35"/>
      <c r="H36" s="35"/>
      <c r="I36" s="35"/>
      <c r="J36" s="35"/>
      <c r="K36" s="35"/>
      <c r="L36" s="35"/>
      <c r="M36" s="35"/>
      <c r="N36" s="35"/>
      <c r="O36" s="35"/>
      <c r="P36" s="35"/>
      <c r="Q36" s="35"/>
      <c r="R36" s="35"/>
      <c r="S36" s="35"/>
      <c r="T36" s="35"/>
      <c r="U36" s="35"/>
      <c r="V36" s="35"/>
      <c r="W36" s="35"/>
      <c r="X36" s="35"/>
      <c r="Y36" s="35"/>
      <c r="Z36" s="35"/>
    </row>
    <row r="37" spans="1:26" x14ac:dyDescent="0.3">
      <c r="A37" s="35" t="s">
        <v>163</v>
      </c>
      <c r="B37" s="35"/>
      <c r="C37" s="35"/>
      <c r="D37" s="35"/>
      <c r="E37" s="35"/>
      <c r="F37" s="35"/>
      <c r="G37" s="35"/>
      <c r="H37" s="35"/>
      <c r="I37" s="35"/>
      <c r="J37" s="35"/>
      <c r="K37" s="35"/>
      <c r="L37" s="35"/>
      <c r="M37" s="35"/>
      <c r="N37" s="35"/>
      <c r="O37" s="35"/>
      <c r="P37" s="35"/>
      <c r="Q37" s="35"/>
      <c r="R37" s="35"/>
      <c r="S37" s="35"/>
      <c r="T37" s="35"/>
      <c r="U37" s="35"/>
      <c r="V37" s="35"/>
      <c r="W37" s="35"/>
      <c r="X37" s="35"/>
      <c r="Y37" s="35"/>
      <c r="Z37" s="35"/>
    </row>
    <row r="38" spans="1:26" x14ac:dyDescent="0.3">
      <c r="A38" s="35"/>
      <c r="B38" s="87" t="s">
        <v>147</v>
      </c>
      <c r="C38" s="35"/>
      <c r="D38" s="35"/>
      <c r="E38" s="35"/>
      <c r="F38" s="35"/>
      <c r="G38" s="35"/>
      <c r="H38" s="35"/>
      <c r="I38" s="35"/>
      <c r="J38" s="35"/>
      <c r="K38" s="35"/>
      <c r="L38" s="35"/>
      <c r="M38" s="35"/>
      <c r="N38" s="35"/>
      <c r="O38" s="35"/>
      <c r="P38" s="35"/>
      <c r="Q38" s="35"/>
      <c r="R38" s="35"/>
      <c r="S38" s="35"/>
      <c r="T38" s="35"/>
      <c r="U38" s="35"/>
      <c r="V38" s="35"/>
      <c r="W38" s="35"/>
      <c r="X38" s="35"/>
      <c r="Y38" s="35"/>
      <c r="Z38" s="35"/>
    </row>
    <row r="39" spans="1:26" x14ac:dyDescent="0.3">
      <c r="A39" s="35"/>
      <c r="B39" s="35" t="s">
        <v>59</v>
      </c>
      <c r="C39" s="35"/>
      <c r="D39" s="35"/>
      <c r="E39" s="35"/>
      <c r="F39" s="35"/>
      <c r="G39" s="35"/>
      <c r="H39" s="35"/>
      <c r="I39" s="35"/>
      <c r="J39" s="35"/>
      <c r="K39" s="35"/>
      <c r="L39" s="35"/>
      <c r="M39" s="35"/>
      <c r="N39" s="35"/>
      <c r="O39" s="35"/>
      <c r="P39" s="35"/>
      <c r="Q39" s="35"/>
      <c r="R39" s="35"/>
      <c r="S39" s="35"/>
      <c r="T39" s="35"/>
      <c r="U39" s="35"/>
      <c r="V39" s="35"/>
      <c r="W39" s="35"/>
      <c r="X39" s="35"/>
      <c r="Y39" s="35"/>
      <c r="Z39" s="35"/>
    </row>
    <row r="40" spans="1:26" x14ac:dyDescent="0.3">
      <c r="A40" s="35"/>
      <c r="B40" s="87" t="s">
        <v>171</v>
      </c>
      <c r="C40" s="35"/>
      <c r="D40" s="35"/>
      <c r="E40" s="35"/>
      <c r="F40" s="35"/>
      <c r="G40" s="35"/>
      <c r="H40" s="35"/>
      <c r="I40" s="35"/>
      <c r="J40" s="35"/>
      <c r="K40" s="35"/>
      <c r="L40" s="35"/>
      <c r="M40" s="35"/>
      <c r="N40" s="35"/>
      <c r="O40" s="35"/>
      <c r="P40" s="35"/>
      <c r="Q40" s="35"/>
      <c r="R40" s="35"/>
      <c r="S40" s="35"/>
      <c r="T40" s="35"/>
      <c r="U40" s="35"/>
      <c r="V40" s="35"/>
      <c r="W40" s="35"/>
      <c r="X40" s="35"/>
      <c r="Y40" s="35"/>
      <c r="Z40" s="35"/>
    </row>
    <row r="41" spans="1:26" x14ac:dyDescent="0.3">
      <c r="A41" s="35"/>
      <c r="B41" s="35" t="s">
        <v>56</v>
      </c>
      <c r="C41" s="35"/>
      <c r="D41" s="35"/>
      <c r="E41" s="35"/>
      <c r="F41" s="35"/>
      <c r="G41" s="35"/>
      <c r="H41" s="35"/>
      <c r="I41" s="35"/>
      <c r="J41" s="35"/>
      <c r="K41" s="35"/>
      <c r="L41" s="35"/>
      <c r="M41" s="35"/>
      <c r="N41" s="35"/>
      <c r="O41" s="35"/>
      <c r="P41" s="35"/>
      <c r="Q41" s="35"/>
      <c r="R41" s="35"/>
      <c r="S41" s="35"/>
      <c r="T41" s="35"/>
      <c r="U41" s="35"/>
      <c r="V41" s="35"/>
      <c r="W41" s="35"/>
      <c r="X41" s="35"/>
      <c r="Y41" s="35"/>
      <c r="Z41" s="35"/>
    </row>
    <row r="42" spans="1:26" s="168" customFormat="1" x14ac:dyDescent="0.3">
      <c r="A42" s="35"/>
      <c r="B42" s="35" t="s">
        <v>172</v>
      </c>
      <c r="C42" s="35"/>
      <c r="D42" s="35"/>
      <c r="E42" s="35"/>
      <c r="F42" s="35"/>
      <c r="G42" s="35"/>
      <c r="H42" s="35"/>
      <c r="I42" s="35"/>
      <c r="J42" s="35"/>
      <c r="K42" s="35"/>
      <c r="L42" s="35"/>
      <c r="M42" s="35"/>
      <c r="N42" s="35"/>
      <c r="O42" s="35"/>
      <c r="P42" s="35"/>
      <c r="Q42" s="35"/>
      <c r="R42" s="35"/>
      <c r="S42" s="35"/>
      <c r="T42" s="35"/>
      <c r="U42" s="35"/>
      <c r="V42" s="35"/>
      <c r="W42" s="35"/>
      <c r="X42" s="35"/>
      <c r="Y42" s="35"/>
      <c r="Z42" s="35"/>
    </row>
    <row r="43" spans="1:26" x14ac:dyDescent="0.3">
      <c r="A43" s="35"/>
      <c r="B43" s="87" t="s">
        <v>101</v>
      </c>
      <c r="C43" s="35"/>
      <c r="D43" s="35"/>
      <c r="E43" s="35"/>
      <c r="F43" s="35"/>
      <c r="G43" s="35"/>
      <c r="H43" s="35"/>
      <c r="I43" s="35"/>
      <c r="J43" s="35"/>
      <c r="K43" s="35"/>
      <c r="L43" s="35"/>
      <c r="M43" s="35"/>
      <c r="N43" s="35"/>
      <c r="O43" s="35"/>
      <c r="P43" s="35"/>
      <c r="Q43" s="35"/>
      <c r="R43" s="35"/>
      <c r="S43" s="35"/>
      <c r="T43" s="35"/>
      <c r="U43" s="35"/>
      <c r="V43" s="35"/>
      <c r="W43" s="35"/>
      <c r="X43" s="35"/>
      <c r="Y43" s="35"/>
      <c r="Z43" s="35"/>
    </row>
    <row r="44" spans="1:26" x14ac:dyDescent="0.3">
      <c r="A44" s="35"/>
      <c r="B44" s="35" t="s">
        <v>145</v>
      </c>
      <c r="C44" s="35"/>
      <c r="D44" s="35"/>
      <c r="E44" s="35"/>
      <c r="F44" s="35"/>
      <c r="G44" s="35"/>
      <c r="H44" s="35"/>
      <c r="I44" s="35"/>
      <c r="J44" s="35"/>
      <c r="K44" s="35"/>
      <c r="L44" s="35"/>
      <c r="M44" s="35"/>
      <c r="N44" s="35"/>
      <c r="O44" s="35"/>
      <c r="P44" s="35"/>
      <c r="Q44" s="35"/>
      <c r="R44" s="35"/>
      <c r="S44" s="35"/>
      <c r="T44" s="35"/>
      <c r="U44" s="35"/>
      <c r="V44" s="35"/>
      <c r="W44" s="35"/>
      <c r="X44" s="35"/>
      <c r="Y44" s="35"/>
      <c r="Z44" s="35"/>
    </row>
    <row r="45" spans="1:26" x14ac:dyDescent="0.3">
      <c r="A45" s="35" t="s">
        <v>164</v>
      </c>
      <c r="B45" s="35"/>
      <c r="C45" s="35"/>
      <c r="D45" s="35"/>
      <c r="E45" s="35"/>
      <c r="F45" s="35"/>
      <c r="G45" s="35"/>
      <c r="H45" s="35"/>
      <c r="I45" s="35"/>
      <c r="J45" s="35"/>
      <c r="K45" s="35"/>
      <c r="L45" s="35"/>
      <c r="M45" s="35"/>
      <c r="N45" s="35"/>
      <c r="O45" s="35"/>
      <c r="P45" s="35"/>
      <c r="Q45" s="35"/>
      <c r="R45" s="35"/>
      <c r="S45" s="35"/>
      <c r="T45" s="35"/>
      <c r="U45" s="35"/>
      <c r="V45" s="35"/>
      <c r="W45" s="35"/>
      <c r="X45" s="35"/>
      <c r="Y45" s="35"/>
      <c r="Z45" s="35"/>
    </row>
    <row r="46" spans="1:26" x14ac:dyDescent="0.3">
      <c r="A46" s="35"/>
      <c r="B46" s="35" t="s">
        <v>100</v>
      </c>
      <c r="C46" s="35"/>
      <c r="D46" s="35"/>
      <c r="E46" s="35"/>
      <c r="F46" s="35"/>
      <c r="G46" s="35"/>
      <c r="H46" s="35"/>
      <c r="I46" s="35"/>
      <c r="J46" s="35"/>
      <c r="K46" s="35"/>
      <c r="L46" s="35"/>
      <c r="M46" s="35"/>
      <c r="N46" s="35"/>
      <c r="O46" s="35"/>
      <c r="P46" s="35"/>
      <c r="Q46" s="35"/>
      <c r="R46" s="35"/>
      <c r="S46" s="35"/>
      <c r="T46" s="35"/>
      <c r="U46" s="35"/>
      <c r="V46" s="35"/>
      <c r="W46" s="35"/>
      <c r="X46" s="35"/>
      <c r="Y46" s="35"/>
      <c r="Z46" s="35"/>
    </row>
    <row r="47" spans="1:26" x14ac:dyDescent="0.3">
      <c r="A47" s="35"/>
      <c r="B47" s="35" t="s">
        <v>146</v>
      </c>
      <c r="C47" s="35"/>
      <c r="D47" s="35"/>
      <c r="E47" s="35"/>
      <c r="F47" s="35"/>
      <c r="G47" s="35"/>
      <c r="H47" s="35"/>
      <c r="I47" s="35"/>
      <c r="J47" s="35"/>
      <c r="K47" s="35"/>
      <c r="L47" s="35"/>
      <c r="M47" s="35"/>
      <c r="N47" s="35"/>
      <c r="O47" s="35"/>
      <c r="P47" s="35"/>
      <c r="Q47" s="35"/>
      <c r="R47" s="35"/>
      <c r="S47" s="35"/>
      <c r="T47" s="35"/>
      <c r="U47" s="35"/>
      <c r="V47" s="35"/>
      <c r="W47" s="35"/>
      <c r="X47" s="35"/>
      <c r="Y47" s="35"/>
      <c r="Z47" s="35"/>
    </row>
    <row r="48" spans="1:26" x14ac:dyDescent="0.3">
      <c r="A48" s="35"/>
      <c r="B48" s="35" t="s">
        <v>99</v>
      </c>
      <c r="C48" s="35"/>
      <c r="D48" s="35"/>
      <c r="E48" s="35"/>
      <c r="F48" s="35"/>
      <c r="G48" s="35"/>
      <c r="H48" s="35"/>
      <c r="I48" s="35"/>
      <c r="J48" s="35"/>
      <c r="K48" s="35"/>
      <c r="L48" s="35"/>
      <c r="M48" s="35"/>
      <c r="N48" s="35"/>
      <c r="O48" s="35"/>
      <c r="P48" s="35"/>
      <c r="Q48" s="35"/>
      <c r="R48" s="35"/>
      <c r="S48" s="35"/>
      <c r="T48" s="35"/>
      <c r="U48" s="35"/>
      <c r="V48" s="35"/>
      <c r="W48" s="35"/>
      <c r="X48" s="35"/>
      <c r="Y48" s="35"/>
      <c r="Z48" s="35"/>
    </row>
    <row r="49" spans="1:26" x14ac:dyDescent="0.3">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row>
  </sheetData>
  <sheetProtection algorithmName="SHA-512" hashValue="cobIcR33ukCyVPqQoD6KTC4AGz6Zy1Ne6oCKULUu5qpPUvZmT7z3FZOKOuuB8sy7Z6/FABA6OcPbaTxd+C3zIg==" saltValue="LHhil256ISXzskeQAMxl3A==" spinCount="100000" sheet="1" objects="1" scenarios="1"/>
  <dataConsolidate/>
  <mergeCells count="38">
    <mergeCell ref="A33:D34"/>
    <mergeCell ref="E30:P30"/>
    <mergeCell ref="A28:D29"/>
    <mergeCell ref="A35:D35"/>
    <mergeCell ref="E35:P35"/>
    <mergeCell ref="A30:D30"/>
    <mergeCell ref="A25:D25"/>
    <mergeCell ref="E25:P25"/>
    <mergeCell ref="A27:D27"/>
    <mergeCell ref="E27:P27"/>
    <mergeCell ref="A31:D32"/>
    <mergeCell ref="A26:D26"/>
    <mergeCell ref="E26:P26"/>
    <mergeCell ref="A19:D19"/>
    <mergeCell ref="E19:P19"/>
    <mergeCell ref="A23:D24"/>
    <mergeCell ref="A16:D16"/>
    <mergeCell ref="E16:P16"/>
    <mergeCell ref="A17:D17"/>
    <mergeCell ref="E17:P17"/>
    <mergeCell ref="A18:D18"/>
    <mergeCell ref="E18:P18"/>
    <mergeCell ref="A20:D21"/>
    <mergeCell ref="A22:D22"/>
    <mergeCell ref="E22:P22"/>
    <mergeCell ref="A13:D13"/>
    <mergeCell ref="E13:P13"/>
    <mergeCell ref="A14:D14"/>
    <mergeCell ref="E14:P14"/>
    <mergeCell ref="A15:D15"/>
    <mergeCell ref="E15:P15"/>
    <mergeCell ref="A2:B2"/>
    <mergeCell ref="A4:Q4"/>
    <mergeCell ref="A6:Q6"/>
    <mergeCell ref="M11:Q11"/>
    <mergeCell ref="A12:D12"/>
    <mergeCell ref="E12:P12"/>
    <mergeCell ref="C2:D2"/>
  </mergeCells>
  <phoneticPr fontId="3"/>
  <conditionalFormatting sqref="E35:P35">
    <cfRule type="cellIs" dxfId="30" priority="3" operator="lessThan">
      <formula>1000</formula>
    </cfRule>
    <cfRule type="cellIs" dxfId="29" priority="5" operator="greaterThan">
      <formula>$E$30-$E$25</formula>
    </cfRule>
  </conditionalFormatting>
  <conditionalFormatting sqref="E30:P30">
    <cfRule type="cellIs" dxfId="28" priority="2" operator="lessThan">
      <formula>1000</formula>
    </cfRule>
  </conditionalFormatting>
  <conditionalFormatting sqref="E32:P32">
    <cfRule type="cellIs" dxfId="27" priority="1" operator="greaterThan">
      <formula>$E$27</formula>
    </cfRule>
  </conditionalFormatting>
  <dataValidations count="2">
    <dataValidation type="list" allowBlank="1" showInputMessage="1" showErrorMessage="1" sqref="E14:P14" xr:uid="{175E6CCB-0C64-43A2-BD46-8B600ADBD8A0}">
      <formula1>"変動電源（単独）,変動電源（アグリゲート）"</formula1>
    </dataValidation>
    <dataValidation type="list" allowBlank="1" showInputMessage="1" showErrorMessage="1" sqref="E16:P16" xr:uid="{F6A856F9-C960-44CA-A992-23ECB7EF3F51}">
      <formula1>"北海道,東北,東京,中部,北陸,関西,中国,四国,九州"</formula1>
    </dataValidation>
  </dataValidations>
  <pageMargins left="0.11811023622047245" right="0.11811023622047245" top="0.35433070866141736" bottom="0.35433070866141736" header="0.31496062992125984" footer="0.31496062992125984"/>
  <pageSetup paperSize="9" scale="5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0</xdr:col>
                    <xdr:colOff>160020</xdr:colOff>
                    <xdr:row>7</xdr:row>
                    <xdr:rowOff>152400</xdr:rowOff>
                  </from>
                  <to>
                    <xdr:col>1</xdr:col>
                    <xdr:colOff>99060</xdr:colOff>
                    <xdr:row>9</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CDC2A-B627-4C1B-A8AB-677B39199BF1}">
  <sheetPr codeName="Sheet14">
    <tabColor rgb="FF0000FF"/>
    <pageSetUpPr fitToPage="1"/>
  </sheetPr>
  <dimension ref="A1:AC55"/>
  <sheetViews>
    <sheetView showGridLines="0" zoomScale="85" zoomScaleNormal="85" workbookViewId="0"/>
  </sheetViews>
  <sheetFormatPr defaultColWidth="9" defaultRowHeight="15" x14ac:dyDescent="0.3"/>
  <cols>
    <col min="1" max="4" width="5.6640625" style="1" customWidth="1"/>
    <col min="5" max="16" width="12.77734375" style="1" customWidth="1"/>
    <col min="17" max="20" width="5.6640625" style="1" customWidth="1"/>
    <col min="21" max="16384" width="9" style="1"/>
  </cols>
  <sheetData>
    <row r="1" spans="1:26" ht="16.2" x14ac:dyDescent="0.3">
      <c r="A1" s="36" t="s">
        <v>66</v>
      </c>
      <c r="B1" s="36"/>
      <c r="C1" s="36"/>
      <c r="D1" s="36"/>
      <c r="E1" s="36"/>
      <c r="F1" s="98" t="s">
        <v>68</v>
      </c>
      <c r="G1" s="98"/>
      <c r="H1" s="98"/>
      <c r="I1" s="38" t="s">
        <v>67</v>
      </c>
      <c r="J1" s="35"/>
      <c r="K1" s="35"/>
      <c r="L1" s="35"/>
      <c r="M1" s="35"/>
      <c r="N1" s="35"/>
      <c r="O1" s="35"/>
      <c r="P1" s="35"/>
      <c r="Q1" s="35"/>
      <c r="R1" s="35"/>
      <c r="S1" s="35"/>
      <c r="T1" s="35"/>
      <c r="U1" s="35"/>
      <c r="V1" s="35"/>
      <c r="W1" s="35"/>
      <c r="X1" s="35"/>
      <c r="Y1" s="35"/>
      <c r="Z1" s="35"/>
    </row>
    <row r="2" spans="1:26" ht="16.2" x14ac:dyDescent="0.3">
      <c r="A2" s="335" t="s">
        <v>0</v>
      </c>
      <c r="B2" s="336"/>
      <c r="C2" s="333" t="s">
        <v>174</v>
      </c>
      <c r="D2" s="334"/>
      <c r="E2" s="84"/>
      <c r="F2" s="84"/>
      <c r="G2" s="84"/>
      <c r="H2" s="84"/>
      <c r="I2" s="84"/>
      <c r="J2" s="84"/>
      <c r="K2" s="84"/>
      <c r="L2" s="84"/>
      <c r="M2" s="84"/>
      <c r="N2" s="84"/>
      <c r="O2" s="84"/>
      <c r="P2" s="84"/>
      <c r="Q2" s="84"/>
      <c r="R2" s="35"/>
      <c r="S2" s="35"/>
      <c r="T2" s="35"/>
      <c r="U2" s="35"/>
      <c r="V2" s="35"/>
      <c r="W2" s="35"/>
      <c r="X2" s="35"/>
      <c r="Y2" s="35"/>
      <c r="Z2" s="35"/>
    </row>
    <row r="3" spans="1:26" ht="16.2" x14ac:dyDescent="0.3">
      <c r="A3" s="105"/>
      <c r="B3" s="85"/>
      <c r="C3" s="84"/>
      <c r="D3" s="84"/>
      <c r="E3" s="84"/>
      <c r="F3" s="84"/>
      <c r="G3" s="84"/>
      <c r="H3" s="84"/>
      <c r="I3" s="84"/>
      <c r="J3" s="84"/>
      <c r="K3" s="84"/>
      <c r="L3" s="84"/>
      <c r="M3" s="84"/>
      <c r="N3" s="84"/>
      <c r="O3" s="84"/>
      <c r="P3" s="84"/>
      <c r="Q3" s="84"/>
      <c r="R3" s="35"/>
      <c r="S3" s="35"/>
      <c r="T3" s="35"/>
      <c r="U3" s="35"/>
      <c r="V3" s="35"/>
      <c r="W3" s="35"/>
      <c r="X3" s="35"/>
      <c r="Y3" s="35"/>
      <c r="Z3" s="35"/>
    </row>
    <row r="4" spans="1:26" ht="16.2" x14ac:dyDescent="0.3">
      <c r="A4" s="169" t="s">
        <v>162</v>
      </c>
      <c r="B4" s="169"/>
      <c r="C4" s="169"/>
      <c r="D4" s="169"/>
      <c r="E4" s="169"/>
      <c r="F4" s="169"/>
      <c r="G4" s="169"/>
      <c r="H4" s="169"/>
      <c r="I4" s="169"/>
      <c r="J4" s="169"/>
      <c r="K4" s="169"/>
      <c r="L4" s="169"/>
      <c r="M4" s="169"/>
      <c r="N4" s="169"/>
      <c r="O4" s="169"/>
      <c r="P4" s="169"/>
      <c r="Q4" s="169"/>
      <c r="R4" s="35"/>
      <c r="S4" s="35"/>
      <c r="T4" s="35"/>
      <c r="U4" s="35"/>
      <c r="V4" s="35"/>
      <c r="W4" s="35"/>
      <c r="X4" s="35"/>
      <c r="Y4" s="35"/>
      <c r="Z4" s="35"/>
    </row>
    <row r="5" spans="1:26" ht="16.2" x14ac:dyDescent="0.3">
      <c r="A5" s="84"/>
      <c r="B5" s="84"/>
      <c r="C5" s="84"/>
      <c r="D5" s="84"/>
      <c r="E5" s="84"/>
      <c r="F5" s="84"/>
      <c r="G5" s="84"/>
      <c r="H5" s="84"/>
      <c r="I5" s="84"/>
      <c r="J5" s="84"/>
      <c r="K5" s="84"/>
      <c r="L5" s="84"/>
      <c r="M5" s="84"/>
      <c r="N5" s="84"/>
      <c r="O5" s="84"/>
      <c r="P5" s="84"/>
      <c r="Q5" s="84"/>
      <c r="R5" s="35"/>
      <c r="S5" s="35"/>
      <c r="T5" s="35"/>
      <c r="U5" s="35"/>
      <c r="V5" s="35"/>
      <c r="W5" s="35"/>
      <c r="X5" s="35"/>
      <c r="Y5" s="35"/>
      <c r="Z5" s="35"/>
    </row>
    <row r="6" spans="1:26" ht="16.2" x14ac:dyDescent="0.3">
      <c r="A6" s="169" t="s">
        <v>52</v>
      </c>
      <c r="B6" s="169"/>
      <c r="C6" s="169"/>
      <c r="D6" s="169"/>
      <c r="E6" s="169"/>
      <c r="F6" s="169"/>
      <c r="G6" s="169"/>
      <c r="H6" s="169"/>
      <c r="I6" s="169"/>
      <c r="J6" s="169"/>
      <c r="K6" s="169"/>
      <c r="L6" s="169"/>
      <c r="M6" s="169"/>
      <c r="N6" s="169"/>
      <c r="O6" s="169"/>
      <c r="P6" s="169"/>
      <c r="Q6" s="169"/>
      <c r="R6" s="35"/>
      <c r="S6" s="35"/>
      <c r="T6" s="35"/>
      <c r="U6" s="35"/>
      <c r="V6" s="35"/>
      <c r="W6" s="35"/>
      <c r="X6" s="35"/>
      <c r="Y6" s="35"/>
      <c r="Z6" s="35"/>
    </row>
    <row r="7" spans="1:26" ht="16.2" x14ac:dyDescent="0.3">
      <c r="A7" s="35"/>
      <c r="B7" s="35"/>
      <c r="C7" s="84"/>
      <c r="D7" s="84"/>
      <c r="E7" s="84"/>
      <c r="F7" s="84"/>
      <c r="G7" s="84"/>
      <c r="H7" s="84"/>
      <c r="I7" s="84"/>
      <c r="J7" s="84"/>
      <c r="K7" s="84"/>
      <c r="L7" s="84"/>
      <c r="M7" s="84"/>
      <c r="N7" s="84"/>
      <c r="O7" s="84"/>
      <c r="P7" s="84"/>
      <c r="Q7" s="84"/>
      <c r="R7" s="35"/>
      <c r="S7" s="35"/>
      <c r="T7" s="35"/>
      <c r="U7" s="35"/>
      <c r="V7" s="35"/>
      <c r="W7" s="35"/>
      <c r="X7" s="35"/>
      <c r="Y7" s="35"/>
      <c r="Z7" s="35"/>
    </row>
    <row r="8" spans="1:26" ht="16.2" x14ac:dyDescent="0.3">
      <c r="A8" s="108"/>
      <c r="B8" s="108"/>
      <c r="C8" s="108"/>
      <c r="D8" s="108"/>
      <c r="E8" s="162" t="str">
        <f>IF(OR($R$24=1,$R$33=1),"！！！入力エラーがあります。R列のコメントを確認してください。！！！","")</f>
        <v/>
      </c>
      <c r="F8" s="108"/>
      <c r="G8" s="108"/>
      <c r="H8" s="108"/>
      <c r="I8" s="108"/>
      <c r="J8" s="108"/>
      <c r="K8" s="109"/>
      <c r="L8" s="108"/>
      <c r="M8" s="217" t="str">
        <f>【調達AX】合計!$M$11</f>
        <v>&lt;会社名&gt;</v>
      </c>
      <c r="N8" s="217"/>
      <c r="O8" s="217"/>
      <c r="P8" s="217"/>
      <c r="Q8" s="217"/>
      <c r="R8" s="35"/>
      <c r="S8" s="35"/>
      <c r="T8" s="35"/>
      <c r="U8" s="35"/>
      <c r="V8" s="35"/>
      <c r="W8" s="35"/>
      <c r="X8" s="35"/>
      <c r="Y8" s="35"/>
      <c r="Z8" s="35"/>
    </row>
    <row r="9" spans="1:26" ht="24" customHeight="1" thickBot="1" x14ac:dyDescent="0.35">
      <c r="A9" s="171" t="s">
        <v>1</v>
      </c>
      <c r="B9" s="171"/>
      <c r="C9" s="171"/>
      <c r="D9" s="171"/>
      <c r="E9" s="172" t="s">
        <v>24</v>
      </c>
      <c r="F9" s="173"/>
      <c r="G9" s="173"/>
      <c r="H9" s="173"/>
      <c r="I9" s="173"/>
      <c r="J9" s="173"/>
      <c r="K9" s="173"/>
      <c r="L9" s="173"/>
      <c r="M9" s="173"/>
      <c r="N9" s="173"/>
      <c r="O9" s="173"/>
      <c r="P9" s="174"/>
      <c r="Q9" s="77" t="s">
        <v>2</v>
      </c>
      <c r="R9" s="163"/>
      <c r="S9" s="35"/>
      <c r="T9" s="35"/>
      <c r="U9" s="35"/>
      <c r="V9" s="35"/>
      <c r="W9" s="35"/>
      <c r="X9" s="35"/>
      <c r="Y9" s="35"/>
      <c r="Z9" s="35"/>
    </row>
    <row r="10" spans="1:26" ht="24" customHeight="1" x14ac:dyDescent="0.3">
      <c r="A10" s="171" t="s">
        <v>3</v>
      </c>
      <c r="B10" s="171"/>
      <c r="C10" s="171"/>
      <c r="D10" s="175"/>
      <c r="E10" s="270"/>
      <c r="F10" s="271"/>
      <c r="G10" s="271"/>
      <c r="H10" s="271"/>
      <c r="I10" s="271"/>
      <c r="J10" s="271"/>
      <c r="K10" s="271"/>
      <c r="L10" s="271"/>
      <c r="M10" s="271"/>
      <c r="N10" s="271"/>
      <c r="O10" s="271"/>
      <c r="P10" s="272"/>
      <c r="Q10" s="89"/>
      <c r="R10" s="163"/>
      <c r="S10" s="35"/>
      <c r="T10" s="35"/>
      <c r="U10" s="35"/>
      <c r="V10" s="35"/>
      <c r="W10" s="35"/>
      <c r="X10" s="35"/>
      <c r="Y10" s="35"/>
      <c r="Z10" s="35"/>
    </row>
    <row r="11" spans="1:26" ht="30" customHeight="1" x14ac:dyDescent="0.3">
      <c r="A11" s="179" t="s">
        <v>4</v>
      </c>
      <c r="B11" s="179"/>
      <c r="C11" s="179"/>
      <c r="D11" s="180"/>
      <c r="E11" s="264"/>
      <c r="F11" s="265"/>
      <c r="G11" s="265"/>
      <c r="H11" s="265"/>
      <c r="I11" s="265"/>
      <c r="J11" s="265"/>
      <c r="K11" s="265"/>
      <c r="L11" s="265"/>
      <c r="M11" s="265"/>
      <c r="N11" s="265"/>
      <c r="O11" s="265"/>
      <c r="P11" s="266"/>
      <c r="Q11" s="89"/>
      <c r="R11" s="163"/>
      <c r="S11" s="35"/>
      <c r="T11" s="35"/>
      <c r="U11" s="35"/>
      <c r="V11" s="35"/>
      <c r="W11" s="35"/>
      <c r="X11" s="35"/>
      <c r="Y11" s="35"/>
      <c r="Z11" s="35"/>
    </row>
    <row r="12" spans="1:26" ht="24" customHeight="1" x14ac:dyDescent="0.3">
      <c r="A12" s="171" t="s">
        <v>5</v>
      </c>
      <c r="B12" s="171"/>
      <c r="C12" s="171"/>
      <c r="D12" s="175"/>
      <c r="E12" s="221" t="s">
        <v>150</v>
      </c>
      <c r="F12" s="222"/>
      <c r="G12" s="222"/>
      <c r="H12" s="222"/>
      <c r="I12" s="222"/>
      <c r="J12" s="222"/>
      <c r="K12" s="222"/>
      <c r="L12" s="222"/>
      <c r="M12" s="222"/>
      <c r="N12" s="222"/>
      <c r="O12" s="222"/>
      <c r="P12" s="223"/>
      <c r="Q12" s="89"/>
      <c r="R12" s="163"/>
      <c r="S12" s="35"/>
      <c r="T12" s="35"/>
      <c r="U12" s="35"/>
      <c r="V12" s="35"/>
      <c r="W12" s="35"/>
      <c r="X12" s="35"/>
      <c r="Y12" s="35"/>
      <c r="Z12" s="35"/>
    </row>
    <row r="13" spans="1:26" ht="24" customHeight="1" x14ac:dyDescent="0.3">
      <c r="A13" s="171" t="s">
        <v>6</v>
      </c>
      <c r="B13" s="171"/>
      <c r="C13" s="171"/>
      <c r="D13" s="175"/>
      <c r="E13" s="264"/>
      <c r="F13" s="265"/>
      <c r="G13" s="265"/>
      <c r="H13" s="265"/>
      <c r="I13" s="265"/>
      <c r="J13" s="265"/>
      <c r="K13" s="265"/>
      <c r="L13" s="265"/>
      <c r="M13" s="265"/>
      <c r="N13" s="265"/>
      <c r="O13" s="265"/>
      <c r="P13" s="266"/>
      <c r="Q13" s="89"/>
      <c r="R13" s="163"/>
      <c r="S13" s="35"/>
      <c r="T13" s="35"/>
      <c r="U13" s="35"/>
      <c r="V13" s="35"/>
      <c r="W13" s="35"/>
      <c r="X13" s="35"/>
      <c r="Y13" s="35"/>
      <c r="Z13" s="35"/>
    </row>
    <row r="14" spans="1:26" ht="24" customHeight="1" x14ac:dyDescent="0.3">
      <c r="A14" s="171" t="s">
        <v>7</v>
      </c>
      <c r="B14" s="171"/>
      <c r="C14" s="171"/>
      <c r="D14" s="175"/>
      <c r="E14" s="224"/>
      <c r="F14" s="225"/>
      <c r="G14" s="225"/>
      <c r="H14" s="225"/>
      <c r="I14" s="225"/>
      <c r="J14" s="225"/>
      <c r="K14" s="225"/>
      <c r="L14" s="225"/>
      <c r="M14" s="225"/>
      <c r="N14" s="225"/>
      <c r="O14" s="225"/>
      <c r="P14" s="226"/>
      <c r="Q14" s="90" t="s">
        <v>23</v>
      </c>
      <c r="R14" s="163"/>
      <c r="S14" s="35"/>
      <c r="T14" s="35"/>
      <c r="U14" s="35"/>
      <c r="V14" s="35"/>
      <c r="W14" s="35"/>
      <c r="X14" s="35"/>
      <c r="Y14" s="35"/>
      <c r="Z14" s="35"/>
    </row>
    <row r="15" spans="1:26" ht="33" customHeight="1" x14ac:dyDescent="0.3">
      <c r="A15" s="202" t="s">
        <v>158</v>
      </c>
      <c r="B15" s="203"/>
      <c r="C15" s="203"/>
      <c r="D15" s="227"/>
      <c r="E15" s="224"/>
      <c r="F15" s="225"/>
      <c r="G15" s="225"/>
      <c r="H15" s="225"/>
      <c r="I15" s="225"/>
      <c r="J15" s="225"/>
      <c r="K15" s="225"/>
      <c r="L15" s="225"/>
      <c r="M15" s="225"/>
      <c r="N15" s="225"/>
      <c r="O15" s="225"/>
      <c r="P15" s="226"/>
      <c r="Q15" s="90" t="s">
        <v>23</v>
      </c>
      <c r="R15" s="163"/>
      <c r="S15" s="35"/>
      <c r="T15" s="35"/>
      <c r="U15" s="35"/>
      <c r="V15" s="35"/>
      <c r="W15" s="35"/>
      <c r="X15" s="35"/>
      <c r="Y15" s="35"/>
      <c r="Z15" s="35"/>
    </row>
    <row r="16" spans="1:26" ht="36.6" customHeight="1" thickBot="1" x14ac:dyDescent="0.35">
      <c r="A16" s="179" t="s">
        <v>126</v>
      </c>
      <c r="B16" s="171"/>
      <c r="C16" s="171"/>
      <c r="D16" s="175"/>
      <c r="E16" s="231"/>
      <c r="F16" s="232"/>
      <c r="G16" s="232"/>
      <c r="H16" s="232"/>
      <c r="I16" s="232"/>
      <c r="J16" s="232"/>
      <c r="K16" s="232"/>
      <c r="L16" s="232"/>
      <c r="M16" s="232"/>
      <c r="N16" s="232"/>
      <c r="O16" s="232"/>
      <c r="P16" s="233"/>
      <c r="Q16" s="93" t="s">
        <v>128</v>
      </c>
      <c r="R16" s="163"/>
      <c r="S16" s="35"/>
      <c r="T16" s="35"/>
      <c r="U16" s="35"/>
      <c r="V16" s="35"/>
      <c r="W16" s="35"/>
      <c r="X16" s="35"/>
      <c r="Y16" s="35"/>
      <c r="Z16" s="35"/>
    </row>
    <row r="17" spans="1:29" ht="24" customHeight="1" x14ac:dyDescent="0.3">
      <c r="A17" s="179" t="s">
        <v>127</v>
      </c>
      <c r="B17" s="171"/>
      <c r="C17" s="171"/>
      <c r="D17" s="171"/>
      <c r="E17" s="112" t="s">
        <v>11</v>
      </c>
      <c r="F17" s="112" t="s">
        <v>12</v>
      </c>
      <c r="G17" s="112" t="s">
        <v>13</v>
      </c>
      <c r="H17" s="112" t="s">
        <v>14</v>
      </c>
      <c r="I17" s="112" t="s">
        <v>15</v>
      </c>
      <c r="J17" s="112" t="s">
        <v>16</v>
      </c>
      <c r="K17" s="112" t="s">
        <v>17</v>
      </c>
      <c r="L17" s="112" t="s">
        <v>18</v>
      </c>
      <c r="M17" s="112" t="s">
        <v>19</v>
      </c>
      <c r="N17" s="112" t="s">
        <v>20</v>
      </c>
      <c r="O17" s="112" t="s">
        <v>21</v>
      </c>
      <c r="P17" s="112" t="s">
        <v>22</v>
      </c>
      <c r="Q17" s="78"/>
      <c r="R17" s="163"/>
      <c r="S17" s="35"/>
      <c r="T17" s="35"/>
      <c r="U17" s="35"/>
      <c r="V17" s="35"/>
      <c r="W17" s="35"/>
      <c r="X17" s="35"/>
      <c r="Y17" s="35"/>
      <c r="Z17" s="35"/>
    </row>
    <row r="18" spans="1:29" ht="24" customHeight="1" thickBot="1" x14ac:dyDescent="0.35">
      <c r="A18" s="171"/>
      <c r="B18" s="171"/>
      <c r="C18" s="171"/>
      <c r="D18" s="171"/>
      <c r="E18" s="113" t="e">
        <f>'【メインAX】調整係数(太陽光)'!N20</f>
        <v>#N/A</v>
      </c>
      <c r="F18" s="113" t="e">
        <f>'【メインAX】調整係数(太陽光)'!N21</f>
        <v>#N/A</v>
      </c>
      <c r="G18" s="113" t="e">
        <f>'【メインAX】調整係数(太陽光)'!N22</f>
        <v>#N/A</v>
      </c>
      <c r="H18" s="113" t="e">
        <f>'【メインAX】調整係数(太陽光)'!N23</f>
        <v>#N/A</v>
      </c>
      <c r="I18" s="113" t="e">
        <f>'【メインAX】調整係数(太陽光)'!N24</f>
        <v>#N/A</v>
      </c>
      <c r="J18" s="113" t="e">
        <f>'【メインAX】調整係数(太陽光)'!N25</f>
        <v>#N/A</v>
      </c>
      <c r="K18" s="113" t="e">
        <f>'【メインAX】調整係数(太陽光)'!N26</f>
        <v>#N/A</v>
      </c>
      <c r="L18" s="113" t="e">
        <f>'【メインAX】調整係数(太陽光)'!N27</f>
        <v>#N/A</v>
      </c>
      <c r="M18" s="113" t="e">
        <f>'【メインAX】調整係数(太陽光)'!N28</f>
        <v>#N/A</v>
      </c>
      <c r="N18" s="113" t="e">
        <f>'【メインAX】調整係数(太陽光)'!N29</f>
        <v>#N/A</v>
      </c>
      <c r="O18" s="113" t="e">
        <f>'【メインAX】調整係数(太陽光)'!N30</f>
        <v>#N/A</v>
      </c>
      <c r="P18" s="113" t="e">
        <f>'【メインAX】調整係数(太陽光)'!N31</f>
        <v>#N/A</v>
      </c>
      <c r="Q18" s="78" t="s">
        <v>128</v>
      </c>
      <c r="R18" s="163"/>
      <c r="S18" s="35"/>
      <c r="T18" s="35"/>
      <c r="U18" s="35"/>
      <c r="V18" s="35"/>
      <c r="W18" s="35"/>
      <c r="X18" s="35"/>
      <c r="Y18" s="35"/>
      <c r="Z18" s="35"/>
    </row>
    <row r="19" spans="1:29" ht="24" customHeight="1" x14ac:dyDescent="0.3">
      <c r="A19" s="179" t="s">
        <v>130</v>
      </c>
      <c r="B19" s="171"/>
      <c r="C19" s="171"/>
      <c r="D19" s="175"/>
      <c r="E19" s="95" t="s">
        <v>11</v>
      </c>
      <c r="F19" s="96" t="s">
        <v>12</v>
      </c>
      <c r="G19" s="96" t="s">
        <v>13</v>
      </c>
      <c r="H19" s="96" t="s">
        <v>14</v>
      </c>
      <c r="I19" s="96" t="s">
        <v>15</v>
      </c>
      <c r="J19" s="96" t="s">
        <v>16</v>
      </c>
      <c r="K19" s="96" t="s">
        <v>17</v>
      </c>
      <c r="L19" s="96" t="s">
        <v>18</v>
      </c>
      <c r="M19" s="96" t="s">
        <v>19</v>
      </c>
      <c r="N19" s="96" t="s">
        <v>20</v>
      </c>
      <c r="O19" s="96" t="s">
        <v>21</v>
      </c>
      <c r="P19" s="97" t="s">
        <v>22</v>
      </c>
      <c r="Q19" s="93"/>
      <c r="R19" s="163"/>
      <c r="S19" s="35"/>
      <c r="T19" s="35"/>
      <c r="U19" s="35"/>
      <c r="V19" s="35"/>
      <c r="W19" s="35"/>
      <c r="X19" s="35"/>
      <c r="Y19" s="35"/>
      <c r="Z19" s="35"/>
    </row>
    <row r="20" spans="1:29" ht="24" customHeight="1" x14ac:dyDescent="0.3">
      <c r="A20" s="171"/>
      <c r="B20" s="171"/>
      <c r="C20" s="171"/>
      <c r="D20" s="175"/>
      <c r="E20" s="123"/>
      <c r="F20" s="124"/>
      <c r="G20" s="124"/>
      <c r="H20" s="124"/>
      <c r="I20" s="124"/>
      <c r="J20" s="124"/>
      <c r="K20" s="124"/>
      <c r="L20" s="124"/>
      <c r="M20" s="124"/>
      <c r="N20" s="124"/>
      <c r="O20" s="124"/>
      <c r="P20" s="125"/>
      <c r="Q20" s="93" t="s">
        <v>23</v>
      </c>
      <c r="R20" s="163"/>
      <c r="S20" s="35"/>
      <c r="T20" s="35"/>
      <c r="U20" s="35"/>
      <c r="V20" s="35"/>
      <c r="W20" s="35"/>
      <c r="X20" s="35"/>
      <c r="Y20" s="35"/>
      <c r="Z20" s="35"/>
    </row>
    <row r="21" spans="1:29" ht="39" customHeight="1" x14ac:dyDescent="0.3">
      <c r="A21" s="179" t="s">
        <v>137</v>
      </c>
      <c r="B21" s="171"/>
      <c r="C21" s="171"/>
      <c r="D21" s="175"/>
      <c r="E21" s="224"/>
      <c r="F21" s="225"/>
      <c r="G21" s="225"/>
      <c r="H21" s="225"/>
      <c r="I21" s="225"/>
      <c r="J21" s="225"/>
      <c r="K21" s="225"/>
      <c r="L21" s="225"/>
      <c r="M21" s="225"/>
      <c r="N21" s="225"/>
      <c r="O21" s="225"/>
      <c r="P21" s="226"/>
      <c r="Q21" s="93" t="s">
        <v>23</v>
      </c>
      <c r="R21" s="163"/>
      <c r="S21" s="35"/>
      <c r="T21" s="35"/>
      <c r="U21" s="35"/>
      <c r="V21" s="35"/>
      <c r="W21" s="35"/>
      <c r="X21" s="35"/>
      <c r="Y21" s="35"/>
      <c r="Z21" s="35"/>
    </row>
    <row r="22" spans="1:29" ht="24" customHeight="1" x14ac:dyDescent="0.3">
      <c r="A22" s="179" t="s">
        <v>165</v>
      </c>
      <c r="B22" s="171"/>
      <c r="C22" s="171"/>
      <c r="D22" s="175"/>
      <c r="E22" s="91" t="s">
        <v>11</v>
      </c>
      <c r="F22" s="88" t="s">
        <v>12</v>
      </c>
      <c r="G22" s="88" t="s">
        <v>13</v>
      </c>
      <c r="H22" s="88" t="s">
        <v>14</v>
      </c>
      <c r="I22" s="88" t="s">
        <v>15</v>
      </c>
      <c r="J22" s="88" t="s">
        <v>16</v>
      </c>
      <c r="K22" s="88" t="s">
        <v>17</v>
      </c>
      <c r="L22" s="88" t="s">
        <v>18</v>
      </c>
      <c r="M22" s="88" t="s">
        <v>19</v>
      </c>
      <c r="N22" s="88" t="s">
        <v>20</v>
      </c>
      <c r="O22" s="88" t="s">
        <v>21</v>
      </c>
      <c r="P22" s="92" t="s">
        <v>22</v>
      </c>
      <c r="Q22" s="93"/>
      <c r="R22" s="163"/>
      <c r="S22" s="35"/>
      <c r="T22" s="35"/>
      <c r="U22" s="35"/>
      <c r="V22" s="35"/>
      <c r="W22" s="35"/>
      <c r="X22" s="35"/>
      <c r="Y22" s="35"/>
      <c r="Z22" s="35"/>
    </row>
    <row r="23" spans="1:29" ht="24" customHeight="1" x14ac:dyDescent="0.3">
      <c r="A23" s="171"/>
      <c r="B23" s="171"/>
      <c r="C23" s="171"/>
      <c r="D23" s="175"/>
      <c r="E23" s="123"/>
      <c r="F23" s="124"/>
      <c r="G23" s="124"/>
      <c r="H23" s="124"/>
      <c r="I23" s="124"/>
      <c r="J23" s="124"/>
      <c r="K23" s="124"/>
      <c r="L23" s="124"/>
      <c r="M23" s="124"/>
      <c r="N23" s="124"/>
      <c r="O23" s="124"/>
      <c r="P23" s="125"/>
      <c r="Q23" s="93" t="s">
        <v>23</v>
      </c>
      <c r="R23" s="163"/>
      <c r="S23" s="35"/>
      <c r="T23" s="35"/>
      <c r="U23" s="35"/>
      <c r="V23" s="35"/>
      <c r="W23" s="35"/>
      <c r="X23" s="35"/>
      <c r="Y23" s="35"/>
      <c r="Z23" s="35"/>
    </row>
    <row r="24" spans="1:29" ht="36.6" customHeight="1" thickBot="1" x14ac:dyDescent="0.35">
      <c r="A24" s="179" t="s">
        <v>129</v>
      </c>
      <c r="B24" s="171"/>
      <c r="C24" s="171"/>
      <c r="D24" s="175"/>
      <c r="E24" s="234"/>
      <c r="F24" s="235"/>
      <c r="G24" s="235"/>
      <c r="H24" s="235"/>
      <c r="I24" s="235"/>
      <c r="J24" s="235"/>
      <c r="K24" s="235"/>
      <c r="L24" s="235"/>
      <c r="M24" s="235"/>
      <c r="N24" s="235"/>
      <c r="O24" s="235"/>
      <c r="P24" s="236"/>
      <c r="Q24" s="93" t="s">
        <v>23</v>
      </c>
      <c r="R24" s="164">
        <f>IF(E25&gt;E14,1,0)</f>
        <v>0</v>
      </c>
      <c r="S24" s="35"/>
      <c r="T24" s="35"/>
      <c r="U24" s="35"/>
      <c r="V24" s="35"/>
      <c r="W24" s="35"/>
      <c r="X24" s="35"/>
      <c r="Y24" s="35"/>
      <c r="Z24" s="35"/>
    </row>
    <row r="25" spans="1:29" s="146" customFormat="1" ht="36.6" customHeight="1" x14ac:dyDescent="0.3">
      <c r="A25" s="197" t="s">
        <v>159</v>
      </c>
      <c r="B25" s="198"/>
      <c r="C25" s="198"/>
      <c r="D25" s="198"/>
      <c r="E25" s="267"/>
      <c r="F25" s="268"/>
      <c r="G25" s="268"/>
      <c r="H25" s="268"/>
      <c r="I25" s="268"/>
      <c r="J25" s="268"/>
      <c r="K25" s="268"/>
      <c r="L25" s="268"/>
      <c r="M25" s="268"/>
      <c r="N25" s="268"/>
      <c r="O25" s="268"/>
      <c r="P25" s="269"/>
      <c r="Q25" s="93" t="s">
        <v>23</v>
      </c>
      <c r="R25" s="165" t="str">
        <f>IF(E25&gt;E14,"※「送電可能電力」が「設備容量」を超過している月があります。入力値を修正してください。","")</f>
        <v/>
      </c>
      <c r="S25" s="35"/>
      <c r="T25" s="35"/>
      <c r="U25" s="35"/>
      <c r="V25" s="35"/>
      <c r="W25" s="35"/>
      <c r="X25" s="35"/>
      <c r="Y25" s="35"/>
      <c r="Z25" s="35"/>
    </row>
    <row r="26" spans="1:29" ht="36.6" customHeight="1" x14ac:dyDescent="0.3">
      <c r="A26" s="180" t="s">
        <v>152</v>
      </c>
      <c r="B26" s="210"/>
      <c r="C26" s="210"/>
      <c r="D26" s="211"/>
      <c r="E26" s="237">
        <f>IF(E24=0,E25,E25-ROUND(E24/(E21/E15),0))</f>
        <v>0</v>
      </c>
      <c r="F26" s="238"/>
      <c r="G26" s="238"/>
      <c r="H26" s="238"/>
      <c r="I26" s="238"/>
      <c r="J26" s="238"/>
      <c r="K26" s="238"/>
      <c r="L26" s="238"/>
      <c r="M26" s="238"/>
      <c r="N26" s="238"/>
      <c r="O26" s="238"/>
      <c r="P26" s="239"/>
      <c r="Q26" s="78" t="s">
        <v>23</v>
      </c>
      <c r="R26" s="163"/>
      <c r="S26" s="122"/>
      <c r="T26" s="122"/>
      <c r="U26" s="122"/>
      <c r="V26" s="35"/>
      <c r="W26" s="35"/>
      <c r="X26" s="35"/>
      <c r="Y26" s="35"/>
      <c r="Z26" s="35"/>
    </row>
    <row r="27" spans="1:29" ht="36.6" customHeight="1" x14ac:dyDescent="0.3">
      <c r="A27" s="179" t="s">
        <v>139</v>
      </c>
      <c r="B27" s="171"/>
      <c r="C27" s="171"/>
      <c r="D27" s="171"/>
      <c r="E27" s="228" t="e">
        <f>'計算用(太陽光)'!B83</f>
        <v>#N/A</v>
      </c>
      <c r="F27" s="229"/>
      <c r="G27" s="229"/>
      <c r="H27" s="229"/>
      <c r="I27" s="229"/>
      <c r="J27" s="229"/>
      <c r="K27" s="229"/>
      <c r="L27" s="229"/>
      <c r="M27" s="229"/>
      <c r="N27" s="229"/>
      <c r="O27" s="229"/>
      <c r="P27" s="230"/>
      <c r="Q27" s="23" t="s">
        <v>80</v>
      </c>
      <c r="R27" s="163"/>
      <c r="S27" s="35"/>
      <c r="T27" s="35"/>
      <c r="U27" s="35"/>
      <c r="V27" s="35"/>
      <c r="W27" s="35"/>
      <c r="X27" s="35"/>
      <c r="Y27" s="35"/>
      <c r="Z27" s="35"/>
      <c r="AA27" s="263"/>
      <c r="AB27" s="263"/>
      <c r="AC27" s="263"/>
    </row>
    <row r="28" spans="1:29" ht="24" customHeight="1" x14ac:dyDescent="0.3">
      <c r="A28" s="179" t="s">
        <v>140</v>
      </c>
      <c r="B28" s="171"/>
      <c r="C28" s="171"/>
      <c r="D28" s="171"/>
      <c r="E28" s="77" t="s">
        <v>11</v>
      </c>
      <c r="F28" s="77" t="s">
        <v>12</v>
      </c>
      <c r="G28" s="77" t="s">
        <v>13</v>
      </c>
      <c r="H28" s="77" t="s">
        <v>14</v>
      </c>
      <c r="I28" s="77" t="s">
        <v>15</v>
      </c>
      <c r="J28" s="77" t="s">
        <v>16</v>
      </c>
      <c r="K28" s="77" t="s">
        <v>17</v>
      </c>
      <c r="L28" s="77" t="s">
        <v>18</v>
      </c>
      <c r="M28" s="77" t="s">
        <v>19</v>
      </c>
      <c r="N28" s="77" t="s">
        <v>20</v>
      </c>
      <c r="O28" s="77" t="s">
        <v>21</v>
      </c>
      <c r="P28" s="77" t="s">
        <v>22</v>
      </c>
      <c r="Q28" s="5"/>
      <c r="R28" s="163"/>
      <c r="S28" s="35"/>
      <c r="T28" s="35"/>
      <c r="U28" s="35"/>
      <c r="V28" s="35"/>
      <c r="W28" s="35"/>
      <c r="X28" s="35"/>
      <c r="Y28" s="35"/>
      <c r="Z28" s="35"/>
      <c r="AC28" s="43"/>
    </row>
    <row r="29" spans="1:29" ht="24" customHeight="1" x14ac:dyDescent="0.3">
      <c r="A29" s="171"/>
      <c r="B29" s="171"/>
      <c r="C29" s="171"/>
      <c r="D29" s="171"/>
      <c r="E29" s="42" t="e">
        <f>'計算用(太陽光)'!N20</f>
        <v>#N/A</v>
      </c>
      <c r="F29" s="42" t="e">
        <f>'計算用(太陽光)'!N21</f>
        <v>#N/A</v>
      </c>
      <c r="G29" s="42" t="e">
        <f>'計算用(太陽光)'!N22</f>
        <v>#N/A</v>
      </c>
      <c r="H29" s="42" t="e">
        <f>'計算用(太陽光)'!N23</f>
        <v>#N/A</v>
      </c>
      <c r="I29" s="42" t="e">
        <f>'計算用(太陽光)'!N24</f>
        <v>#N/A</v>
      </c>
      <c r="J29" s="42" t="e">
        <f>'計算用(太陽光)'!N25</f>
        <v>#N/A</v>
      </c>
      <c r="K29" s="42" t="e">
        <f>'計算用(太陽光)'!N26</f>
        <v>#N/A</v>
      </c>
      <c r="L29" s="42" t="e">
        <f>'計算用(太陽光)'!N27</f>
        <v>#N/A</v>
      </c>
      <c r="M29" s="42" t="e">
        <f>'計算用(太陽光)'!N28</f>
        <v>#N/A</v>
      </c>
      <c r="N29" s="42" t="e">
        <f>'計算用(太陽光)'!N29</f>
        <v>#N/A</v>
      </c>
      <c r="O29" s="42" t="e">
        <f>'計算用(太陽光)'!N30</f>
        <v>#N/A</v>
      </c>
      <c r="P29" s="42" t="e">
        <f>'計算用(太陽光)'!N31</f>
        <v>#N/A</v>
      </c>
      <c r="Q29" s="23" t="s">
        <v>80</v>
      </c>
      <c r="R29" s="163"/>
      <c r="S29" s="35"/>
      <c r="T29" s="35"/>
      <c r="U29" s="35"/>
      <c r="V29" s="35"/>
      <c r="W29" s="35"/>
      <c r="X29" s="35"/>
      <c r="Y29" s="35"/>
      <c r="Z29" s="35"/>
    </row>
    <row r="30" spans="1:29" ht="24" customHeight="1" x14ac:dyDescent="0.3">
      <c r="A30" s="179" t="s">
        <v>134</v>
      </c>
      <c r="B30" s="171"/>
      <c r="C30" s="171"/>
      <c r="D30" s="171"/>
      <c r="E30" s="77" t="s">
        <v>11</v>
      </c>
      <c r="F30" s="77" t="s">
        <v>12</v>
      </c>
      <c r="G30" s="77" t="s">
        <v>13</v>
      </c>
      <c r="H30" s="77" t="s">
        <v>14</v>
      </c>
      <c r="I30" s="77" t="s">
        <v>15</v>
      </c>
      <c r="J30" s="77" t="s">
        <v>16</v>
      </c>
      <c r="K30" s="77" t="s">
        <v>17</v>
      </c>
      <c r="L30" s="77" t="s">
        <v>18</v>
      </c>
      <c r="M30" s="77" t="s">
        <v>19</v>
      </c>
      <c r="N30" s="77" t="s">
        <v>20</v>
      </c>
      <c r="O30" s="77" t="s">
        <v>21</v>
      </c>
      <c r="P30" s="77" t="s">
        <v>22</v>
      </c>
      <c r="Q30" s="5"/>
      <c r="R30" s="163"/>
      <c r="S30" s="35"/>
      <c r="T30" s="35"/>
      <c r="U30" s="35"/>
      <c r="V30" s="35"/>
      <c r="W30" s="35"/>
      <c r="X30" s="35"/>
      <c r="Y30" s="35"/>
      <c r="Z30" s="35"/>
    </row>
    <row r="31" spans="1:29" ht="24" customHeight="1" x14ac:dyDescent="0.3">
      <c r="A31" s="171"/>
      <c r="B31" s="171"/>
      <c r="C31" s="171"/>
      <c r="D31" s="171"/>
      <c r="E31" s="126">
        <f>'計算用(太陽光)'!N34</f>
        <v>0</v>
      </c>
      <c r="F31" s="126">
        <f>'計算用(太陽光)'!N35</f>
        <v>0</v>
      </c>
      <c r="G31" s="126">
        <f>'計算用(太陽光)'!N36</f>
        <v>0</v>
      </c>
      <c r="H31" s="126">
        <f>'計算用(太陽光)'!N37</f>
        <v>0</v>
      </c>
      <c r="I31" s="126">
        <f>'計算用(太陽光)'!N38</f>
        <v>0</v>
      </c>
      <c r="J31" s="126">
        <f>'計算用(太陽光)'!N39</f>
        <v>0</v>
      </c>
      <c r="K31" s="126">
        <f>'計算用(太陽光)'!N40</f>
        <v>0</v>
      </c>
      <c r="L31" s="126">
        <f>'計算用(太陽光)'!N41</f>
        <v>0</v>
      </c>
      <c r="M31" s="126">
        <f>'計算用(太陽光)'!N42</f>
        <v>0</v>
      </c>
      <c r="N31" s="126">
        <f>'計算用(太陽光)'!N43</f>
        <v>0</v>
      </c>
      <c r="O31" s="126">
        <f>'計算用(太陽光)'!N44</f>
        <v>0</v>
      </c>
      <c r="P31" s="126">
        <f>'計算用(太陽光)'!N45</f>
        <v>0</v>
      </c>
      <c r="Q31" s="23" t="s">
        <v>23</v>
      </c>
      <c r="R31" s="163"/>
      <c r="S31" s="35"/>
      <c r="T31" s="35"/>
      <c r="U31" s="35"/>
      <c r="V31" s="35"/>
      <c r="W31" s="35"/>
      <c r="X31" s="35"/>
      <c r="Y31" s="35"/>
      <c r="Z31" s="35"/>
    </row>
    <row r="32" spans="1:29" ht="44.4" customHeight="1" x14ac:dyDescent="0.3">
      <c r="A32" s="179" t="s">
        <v>135</v>
      </c>
      <c r="B32" s="171"/>
      <c r="C32" s="171"/>
      <c r="D32" s="171"/>
      <c r="E32" s="246" t="e">
        <f>ROUND('計算用(太陽光)'!B81,0)+ROUND(E24,0)</f>
        <v>#N/A</v>
      </c>
      <c r="F32" s="247"/>
      <c r="G32" s="247"/>
      <c r="H32" s="247"/>
      <c r="I32" s="247"/>
      <c r="J32" s="247"/>
      <c r="K32" s="247"/>
      <c r="L32" s="247"/>
      <c r="M32" s="247"/>
      <c r="N32" s="247"/>
      <c r="O32" s="247"/>
      <c r="P32" s="248"/>
      <c r="Q32" s="23" t="s">
        <v>23</v>
      </c>
      <c r="R32" s="163"/>
      <c r="S32" s="35"/>
      <c r="T32" s="35"/>
      <c r="U32" s="35"/>
      <c r="V32" s="35"/>
      <c r="W32" s="35"/>
      <c r="X32" s="35"/>
      <c r="Y32" s="35"/>
      <c r="Z32" s="35"/>
    </row>
    <row r="33" spans="1:26" ht="24" customHeight="1" x14ac:dyDescent="0.3">
      <c r="A33" s="202" t="s">
        <v>136</v>
      </c>
      <c r="B33" s="203"/>
      <c r="C33" s="203"/>
      <c r="D33" s="203"/>
      <c r="E33" s="77" t="s">
        <v>11</v>
      </c>
      <c r="F33" s="77" t="s">
        <v>12</v>
      </c>
      <c r="G33" s="77" t="s">
        <v>13</v>
      </c>
      <c r="H33" s="77" t="s">
        <v>14</v>
      </c>
      <c r="I33" s="77" t="s">
        <v>15</v>
      </c>
      <c r="J33" s="77" t="s">
        <v>16</v>
      </c>
      <c r="K33" s="77" t="s">
        <v>17</v>
      </c>
      <c r="L33" s="77" t="s">
        <v>18</v>
      </c>
      <c r="M33" s="77" t="s">
        <v>19</v>
      </c>
      <c r="N33" s="77" t="s">
        <v>20</v>
      </c>
      <c r="O33" s="77" t="s">
        <v>21</v>
      </c>
      <c r="P33" s="77" t="s">
        <v>22</v>
      </c>
      <c r="Q33" s="5"/>
      <c r="R33" s="164">
        <f>IF(MAX(E34:P34)&gt;E25,1,0)</f>
        <v>0</v>
      </c>
      <c r="S33" s="35"/>
      <c r="T33" s="35"/>
      <c r="U33" s="35"/>
      <c r="V33" s="35"/>
      <c r="W33" s="35"/>
      <c r="X33" s="35"/>
      <c r="Y33" s="35"/>
      <c r="Z33" s="35"/>
    </row>
    <row r="34" spans="1:26" ht="31.95" customHeight="1" x14ac:dyDescent="0.3">
      <c r="A34" s="203"/>
      <c r="B34" s="203"/>
      <c r="C34" s="203"/>
      <c r="D34" s="203"/>
      <c r="E34" s="127"/>
      <c r="F34" s="127"/>
      <c r="G34" s="127"/>
      <c r="H34" s="127"/>
      <c r="I34" s="127"/>
      <c r="J34" s="127"/>
      <c r="K34" s="127"/>
      <c r="L34" s="127"/>
      <c r="M34" s="127"/>
      <c r="N34" s="127"/>
      <c r="O34" s="127"/>
      <c r="P34" s="127"/>
      <c r="Q34" s="78" t="s">
        <v>23</v>
      </c>
      <c r="R34" s="165" t="str">
        <f>IF(MAX(E34:P34)&gt;E25,"※「提供できる各月の送電可能電力」が「設備容量」を超過している月があります。入力値を修正してください。","")</f>
        <v/>
      </c>
      <c r="S34" s="35"/>
      <c r="T34" s="35"/>
      <c r="U34" s="35"/>
      <c r="V34" s="35"/>
      <c r="W34" s="35"/>
      <c r="X34" s="35"/>
      <c r="Y34" s="35"/>
      <c r="Z34" s="35"/>
    </row>
    <row r="35" spans="1:26" ht="24" customHeight="1" x14ac:dyDescent="0.3">
      <c r="A35" s="179" t="s">
        <v>81</v>
      </c>
      <c r="B35" s="171"/>
      <c r="C35" s="171"/>
      <c r="D35" s="171"/>
      <c r="E35" s="77" t="s">
        <v>11</v>
      </c>
      <c r="F35" s="77" t="s">
        <v>12</v>
      </c>
      <c r="G35" s="77" t="s">
        <v>13</v>
      </c>
      <c r="H35" s="77" t="s">
        <v>14</v>
      </c>
      <c r="I35" s="77" t="s">
        <v>15</v>
      </c>
      <c r="J35" s="77" t="s">
        <v>16</v>
      </c>
      <c r="K35" s="77" t="s">
        <v>17</v>
      </c>
      <c r="L35" s="77" t="s">
        <v>18</v>
      </c>
      <c r="M35" s="77" t="s">
        <v>19</v>
      </c>
      <c r="N35" s="77" t="s">
        <v>20</v>
      </c>
      <c r="O35" s="77" t="s">
        <v>21</v>
      </c>
      <c r="P35" s="77" t="s">
        <v>22</v>
      </c>
      <c r="Q35" s="5"/>
      <c r="R35" s="163"/>
      <c r="S35" s="35"/>
      <c r="T35" s="35"/>
      <c r="U35" s="35"/>
      <c r="V35" s="35"/>
      <c r="W35" s="35"/>
      <c r="X35" s="35"/>
      <c r="Y35" s="35"/>
      <c r="Z35" s="111"/>
    </row>
    <row r="36" spans="1:26" ht="24" customHeight="1" x14ac:dyDescent="0.3">
      <c r="A36" s="171"/>
      <c r="B36" s="171"/>
      <c r="C36" s="171"/>
      <c r="D36" s="171"/>
      <c r="E36" s="126">
        <f>ROUND('計算用(太陽光)'!AD34,0)</f>
        <v>0</v>
      </c>
      <c r="F36" s="126">
        <f>ROUND('計算用(太陽光)'!AD35,0)</f>
        <v>0</v>
      </c>
      <c r="G36" s="126">
        <f>ROUND('計算用(太陽光)'!AD36,0)</f>
        <v>0</v>
      </c>
      <c r="H36" s="126">
        <f>ROUND('計算用(太陽光)'!AD37,0)</f>
        <v>0</v>
      </c>
      <c r="I36" s="126">
        <f>ROUND('計算用(太陽光)'!AD38,0)</f>
        <v>0</v>
      </c>
      <c r="J36" s="126">
        <f>ROUND('計算用(太陽光)'!AD39,0)</f>
        <v>0</v>
      </c>
      <c r="K36" s="126">
        <f>ROUND('計算用(太陽光)'!AD40,0)</f>
        <v>0</v>
      </c>
      <c r="L36" s="126">
        <f>ROUND('計算用(太陽光)'!AD41,0)</f>
        <v>0</v>
      </c>
      <c r="M36" s="126">
        <f>ROUND('計算用(太陽光)'!AD42,0)</f>
        <v>0</v>
      </c>
      <c r="N36" s="126">
        <f>ROUND('計算用(太陽光)'!AD43,0)</f>
        <v>0</v>
      </c>
      <c r="O36" s="126">
        <f>ROUND('計算用(太陽光)'!AD44,0)</f>
        <v>0</v>
      </c>
      <c r="P36" s="126">
        <f>ROUND('計算用(太陽光)'!AD45,0)</f>
        <v>0</v>
      </c>
      <c r="Q36" s="23" t="s">
        <v>23</v>
      </c>
      <c r="R36" s="163"/>
      <c r="S36" s="35"/>
      <c r="T36" s="35"/>
      <c r="U36" s="35"/>
      <c r="V36" s="35"/>
      <c r="W36" s="35"/>
      <c r="X36" s="35"/>
      <c r="Y36" s="35"/>
      <c r="Z36" s="111"/>
    </row>
    <row r="37" spans="1:26" ht="43.95" customHeight="1" x14ac:dyDescent="0.3">
      <c r="A37" s="179" t="s">
        <v>141</v>
      </c>
      <c r="B37" s="171"/>
      <c r="C37" s="171"/>
      <c r="D37" s="171"/>
      <c r="E37" s="243">
        <f>ROUND('計算用(太陽光)'!R81,0)</f>
        <v>0</v>
      </c>
      <c r="F37" s="244"/>
      <c r="G37" s="244"/>
      <c r="H37" s="244"/>
      <c r="I37" s="244"/>
      <c r="J37" s="244"/>
      <c r="K37" s="244"/>
      <c r="L37" s="244"/>
      <c r="M37" s="244"/>
      <c r="N37" s="244"/>
      <c r="O37" s="244"/>
      <c r="P37" s="245"/>
      <c r="Q37" s="23" t="s">
        <v>23</v>
      </c>
      <c r="R37" s="163"/>
      <c r="S37" s="35"/>
      <c r="T37" s="35"/>
      <c r="U37" s="35"/>
      <c r="V37" s="35"/>
      <c r="W37" s="35"/>
      <c r="X37" s="35"/>
      <c r="Y37" s="35"/>
      <c r="Z37" s="35"/>
    </row>
    <row r="38" spans="1:26" x14ac:dyDescent="0.3">
      <c r="A38" s="35" t="s">
        <v>25</v>
      </c>
      <c r="B38" s="35"/>
      <c r="C38" s="35"/>
      <c r="D38" s="35"/>
      <c r="E38" s="35"/>
      <c r="F38" s="35"/>
      <c r="G38" s="35"/>
      <c r="H38" s="35"/>
      <c r="I38" s="35"/>
      <c r="J38" s="35"/>
      <c r="K38" s="35"/>
      <c r="L38" s="35"/>
      <c r="M38" s="35"/>
      <c r="N38" s="35"/>
      <c r="O38" s="35"/>
      <c r="P38" s="166" t="str">
        <f>E8</f>
        <v/>
      </c>
      <c r="Q38" s="35"/>
      <c r="R38" s="35"/>
      <c r="S38" s="35"/>
      <c r="T38" s="35"/>
      <c r="U38" s="35"/>
      <c r="V38" s="35"/>
      <c r="W38" s="35"/>
      <c r="X38" s="35"/>
      <c r="Y38" s="35"/>
      <c r="Z38" s="35"/>
    </row>
    <row r="39" spans="1:26" x14ac:dyDescent="0.3">
      <c r="A39" s="35" t="s">
        <v>163</v>
      </c>
      <c r="B39" s="35"/>
      <c r="C39" s="35"/>
      <c r="D39" s="35"/>
      <c r="E39" s="35"/>
      <c r="F39" s="35"/>
      <c r="G39" s="35"/>
      <c r="H39" s="35"/>
      <c r="I39" s="35"/>
      <c r="J39" s="35"/>
      <c r="K39" s="35"/>
      <c r="L39" s="35"/>
      <c r="M39" s="35"/>
      <c r="N39" s="35"/>
      <c r="O39" s="35"/>
      <c r="P39" s="35"/>
      <c r="Q39" s="35"/>
      <c r="R39" s="35"/>
      <c r="S39" s="35"/>
      <c r="T39" s="35"/>
      <c r="U39" s="35"/>
      <c r="V39" s="35"/>
      <c r="W39" s="35"/>
      <c r="X39" s="35"/>
      <c r="Y39" s="35"/>
      <c r="Z39" s="35"/>
    </row>
    <row r="40" spans="1:26" x14ac:dyDescent="0.3">
      <c r="A40" s="35"/>
      <c r="B40" s="87" t="s">
        <v>71</v>
      </c>
      <c r="C40" s="87"/>
      <c r="D40" s="35"/>
      <c r="E40" s="35"/>
      <c r="F40" s="35"/>
      <c r="G40" s="35"/>
      <c r="H40" s="35"/>
      <c r="I40" s="35"/>
      <c r="J40" s="35"/>
      <c r="K40" s="35"/>
      <c r="L40" s="35"/>
      <c r="M40" s="35"/>
      <c r="N40" s="35"/>
      <c r="O40" s="35"/>
      <c r="P40" s="35"/>
      <c r="Q40" s="35"/>
      <c r="R40" s="35"/>
      <c r="S40" s="35"/>
      <c r="T40" s="35"/>
      <c r="U40" s="35"/>
      <c r="V40" s="35"/>
      <c r="W40" s="35"/>
      <c r="X40" s="35"/>
      <c r="Y40" s="35"/>
      <c r="Z40" s="35"/>
    </row>
    <row r="41" spans="1:26" x14ac:dyDescent="0.3">
      <c r="A41" s="35"/>
      <c r="B41" s="87" t="s">
        <v>147</v>
      </c>
      <c r="C41" s="87"/>
      <c r="D41" s="35"/>
      <c r="E41" s="35"/>
      <c r="F41" s="35"/>
      <c r="G41" s="35"/>
      <c r="H41" s="35"/>
      <c r="I41" s="35"/>
      <c r="J41" s="35"/>
      <c r="K41" s="35"/>
      <c r="L41" s="35"/>
      <c r="M41" s="35"/>
      <c r="N41" s="35"/>
      <c r="O41" s="35"/>
      <c r="P41" s="35"/>
      <c r="Q41" s="35"/>
      <c r="R41" s="35"/>
      <c r="S41" s="35"/>
      <c r="T41" s="35"/>
      <c r="U41" s="35"/>
      <c r="V41" s="35"/>
      <c r="W41" s="35"/>
      <c r="X41" s="35"/>
      <c r="Y41" s="35"/>
      <c r="Z41" s="35"/>
    </row>
    <row r="42" spans="1:26" x14ac:dyDescent="0.3">
      <c r="A42" s="35"/>
      <c r="B42" s="87" t="s">
        <v>166</v>
      </c>
      <c r="C42" s="87"/>
      <c r="D42" s="35"/>
      <c r="E42" s="35"/>
      <c r="F42" s="35"/>
      <c r="G42" s="35"/>
      <c r="H42" s="35"/>
      <c r="I42" s="35"/>
      <c r="J42" s="35"/>
      <c r="K42" s="35"/>
      <c r="L42" s="35"/>
      <c r="M42" s="35"/>
      <c r="N42" s="35"/>
      <c r="O42" s="35"/>
      <c r="P42" s="35"/>
      <c r="Q42" s="35"/>
      <c r="R42" s="35"/>
      <c r="S42" s="35"/>
      <c r="T42" s="35"/>
      <c r="U42" s="35"/>
      <c r="V42" s="35"/>
      <c r="W42" s="35"/>
      <c r="X42" s="35"/>
      <c r="Y42" s="35"/>
      <c r="Z42" s="35"/>
    </row>
    <row r="43" spans="1:26" x14ac:dyDescent="0.3">
      <c r="A43" s="35"/>
      <c r="B43" s="87" t="s">
        <v>69</v>
      </c>
      <c r="C43" s="87"/>
      <c r="D43" s="35"/>
      <c r="E43" s="35"/>
      <c r="F43" s="35"/>
      <c r="G43" s="35"/>
      <c r="H43" s="35"/>
      <c r="I43" s="35"/>
      <c r="J43" s="35"/>
      <c r="K43" s="35"/>
      <c r="L43" s="35"/>
      <c r="M43" s="35"/>
      <c r="N43" s="35"/>
      <c r="O43" s="35"/>
      <c r="P43" s="35"/>
      <c r="Q43" s="35"/>
      <c r="R43" s="35"/>
      <c r="S43" s="35"/>
      <c r="T43" s="35"/>
      <c r="U43" s="35"/>
      <c r="V43" s="35"/>
      <c r="W43" s="35"/>
      <c r="X43" s="35"/>
      <c r="Y43" s="35"/>
      <c r="Z43" s="35"/>
    </row>
    <row r="44" spans="1:26" x14ac:dyDescent="0.3">
      <c r="A44" s="35"/>
      <c r="B44" s="87" t="s">
        <v>56</v>
      </c>
      <c r="C44" s="87"/>
      <c r="D44" s="35"/>
      <c r="E44" s="35"/>
      <c r="F44" s="35"/>
      <c r="G44" s="35"/>
      <c r="H44" s="35"/>
      <c r="I44" s="35"/>
      <c r="J44" s="35"/>
      <c r="K44" s="35"/>
      <c r="L44" s="35"/>
      <c r="M44" s="35"/>
      <c r="N44" s="35"/>
      <c r="O44" s="35"/>
      <c r="P44" s="35"/>
      <c r="Q44" s="35"/>
      <c r="R44" s="35"/>
      <c r="S44" s="35"/>
      <c r="T44" s="35"/>
      <c r="U44" s="35"/>
      <c r="V44" s="35"/>
      <c r="W44" s="35"/>
      <c r="X44" s="35"/>
      <c r="Y44" s="35"/>
      <c r="Z44" s="35"/>
    </row>
    <row r="45" spans="1:26" x14ac:dyDescent="0.3">
      <c r="A45" s="35"/>
      <c r="B45" s="87" t="s">
        <v>63</v>
      </c>
      <c r="C45" s="87"/>
      <c r="D45" s="35"/>
      <c r="E45" s="35"/>
      <c r="F45" s="35"/>
      <c r="G45" s="35"/>
      <c r="H45" s="35"/>
      <c r="I45" s="35"/>
      <c r="J45" s="35"/>
      <c r="K45" s="35"/>
      <c r="L45" s="35"/>
      <c r="M45" s="35"/>
      <c r="N45" s="35"/>
      <c r="O45" s="35"/>
      <c r="P45" s="35"/>
      <c r="Q45" s="35"/>
      <c r="R45" s="35"/>
      <c r="S45" s="35"/>
      <c r="T45" s="35"/>
      <c r="U45" s="35"/>
      <c r="V45" s="35"/>
      <c r="W45" s="35"/>
      <c r="X45" s="35"/>
      <c r="Y45" s="35"/>
      <c r="Z45" s="35"/>
    </row>
    <row r="46" spans="1:26" s="167" customFormat="1" x14ac:dyDescent="0.3">
      <c r="A46" s="35"/>
      <c r="B46" s="35" t="s">
        <v>172</v>
      </c>
      <c r="C46" s="35"/>
      <c r="D46" s="35"/>
      <c r="E46" s="35"/>
      <c r="F46" s="35"/>
      <c r="G46" s="35"/>
      <c r="H46" s="35"/>
      <c r="I46" s="35"/>
      <c r="J46" s="35"/>
      <c r="K46" s="35"/>
      <c r="L46" s="35"/>
      <c r="M46" s="35"/>
      <c r="N46" s="35"/>
      <c r="O46" s="35"/>
      <c r="P46" s="35"/>
      <c r="Q46" s="35"/>
      <c r="R46" s="35"/>
      <c r="S46" s="35"/>
      <c r="T46" s="35"/>
      <c r="U46" s="35"/>
      <c r="V46" s="35"/>
      <c r="W46" s="35"/>
      <c r="X46" s="35"/>
      <c r="Y46" s="35"/>
      <c r="Z46" s="35"/>
    </row>
    <row r="47" spans="1:26" x14ac:dyDescent="0.3">
      <c r="A47" s="35"/>
      <c r="B47" s="87" t="s">
        <v>167</v>
      </c>
      <c r="C47" s="35"/>
      <c r="D47" s="35"/>
      <c r="E47" s="35"/>
      <c r="F47" s="35"/>
      <c r="G47" s="35"/>
      <c r="H47" s="35"/>
      <c r="I47" s="35"/>
      <c r="J47" s="35"/>
      <c r="K47" s="35"/>
      <c r="L47" s="35"/>
      <c r="M47" s="35"/>
      <c r="N47" s="35"/>
      <c r="O47" s="35"/>
      <c r="P47" s="35"/>
      <c r="Q47" s="35"/>
      <c r="R47" s="35"/>
      <c r="S47" s="35"/>
      <c r="T47" s="35"/>
      <c r="U47" s="35"/>
      <c r="V47" s="35"/>
      <c r="W47" s="35"/>
      <c r="X47" s="35"/>
      <c r="Y47" s="35"/>
      <c r="Z47" s="35"/>
    </row>
    <row r="48" spans="1:26" x14ac:dyDescent="0.3">
      <c r="A48" s="35"/>
      <c r="B48" s="87" t="s">
        <v>168</v>
      </c>
      <c r="C48" s="35"/>
      <c r="D48" s="35"/>
      <c r="E48" s="35"/>
      <c r="F48" s="35"/>
      <c r="G48" s="35"/>
      <c r="H48" s="35"/>
      <c r="I48" s="35"/>
      <c r="J48" s="35"/>
      <c r="K48" s="35"/>
      <c r="L48" s="35"/>
      <c r="M48" s="35"/>
      <c r="N48" s="35"/>
      <c r="O48" s="35"/>
      <c r="P48" s="35"/>
      <c r="Q48" s="35"/>
      <c r="R48" s="35"/>
      <c r="S48" s="35"/>
      <c r="T48" s="35"/>
      <c r="U48" s="35"/>
      <c r="V48" s="35"/>
      <c r="W48" s="35"/>
      <c r="X48" s="35"/>
      <c r="Y48" s="35"/>
      <c r="Z48" s="35"/>
    </row>
    <row r="49" spans="1:26" x14ac:dyDescent="0.3">
      <c r="A49" s="35"/>
      <c r="B49" s="87" t="s">
        <v>169</v>
      </c>
      <c r="C49" s="35"/>
      <c r="D49" s="35"/>
      <c r="E49" s="35"/>
      <c r="F49" s="35"/>
      <c r="G49" s="35"/>
      <c r="H49" s="35"/>
      <c r="I49" s="35"/>
      <c r="J49" s="35"/>
      <c r="K49" s="35"/>
      <c r="L49" s="35"/>
      <c r="M49" s="35"/>
      <c r="N49" s="35"/>
      <c r="O49" s="35"/>
      <c r="P49" s="35"/>
      <c r="Q49" s="35"/>
      <c r="R49" s="35"/>
      <c r="S49" s="35"/>
      <c r="T49" s="35"/>
      <c r="U49" s="35"/>
      <c r="V49" s="35"/>
      <c r="W49" s="35"/>
      <c r="X49" s="35"/>
      <c r="Y49" s="35"/>
      <c r="Z49" s="35"/>
    </row>
    <row r="50" spans="1:26" x14ac:dyDescent="0.3">
      <c r="A50" s="35"/>
      <c r="B50" s="87" t="s">
        <v>170</v>
      </c>
      <c r="C50" s="35"/>
      <c r="D50" s="35"/>
      <c r="E50" s="35"/>
      <c r="F50" s="35"/>
      <c r="G50" s="35"/>
      <c r="H50" s="35"/>
      <c r="I50" s="35"/>
      <c r="J50" s="35"/>
      <c r="K50" s="35"/>
      <c r="L50" s="35"/>
      <c r="M50" s="35"/>
      <c r="N50" s="35"/>
      <c r="O50" s="35"/>
      <c r="P50" s="35"/>
      <c r="Q50" s="35"/>
      <c r="R50" s="35"/>
      <c r="S50" s="35"/>
      <c r="T50" s="35"/>
      <c r="U50" s="35"/>
      <c r="V50" s="35"/>
      <c r="W50" s="35"/>
      <c r="X50" s="35"/>
      <c r="Y50" s="35"/>
      <c r="Z50" s="35"/>
    </row>
    <row r="51" spans="1:26" x14ac:dyDescent="0.3">
      <c r="A51" s="35" t="s">
        <v>164</v>
      </c>
      <c r="B51" s="35"/>
      <c r="C51" s="35"/>
      <c r="D51" s="35"/>
      <c r="E51" s="35"/>
      <c r="F51" s="35"/>
      <c r="G51" s="35"/>
      <c r="H51" s="35"/>
      <c r="I51" s="35"/>
      <c r="J51" s="35"/>
      <c r="K51" s="35"/>
      <c r="L51" s="35"/>
      <c r="M51" s="35"/>
      <c r="N51" s="35"/>
      <c r="O51" s="35"/>
      <c r="P51" s="35"/>
      <c r="Q51" s="35"/>
      <c r="R51" s="35"/>
      <c r="S51" s="35"/>
      <c r="T51" s="35"/>
      <c r="U51" s="35"/>
      <c r="V51" s="35"/>
      <c r="W51" s="35"/>
      <c r="X51" s="35"/>
      <c r="Y51" s="35"/>
      <c r="Z51" s="35"/>
    </row>
    <row r="52" spans="1:26" x14ac:dyDescent="0.3">
      <c r="A52" s="35"/>
      <c r="B52" s="35" t="s">
        <v>97</v>
      </c>
      <c r="C52" s="35"/>
      <c r="D52" s="35"/>
      <c r="E52" s="35"/>
      <c r="F52" s="35"/>
      <c r="G52" s="35"/>
      <c r="H52" s="35"/>
      <c r="I52" s="35"/>
      <c r="J52" s="35"/>
      <c r="K52" s="35"/>
      <c r="L52" s="35"/>
      <c r="M52" s="35"/>
      <c r="N52" s="35"/>
      <c r="O52" s="35"/>
      <c r="P52" s="35"/>
      <c r="Q52" s="35"/>
      <c r="R52" s="35"/>
      <c r="S52" s="35"/>
      <c r="T52" s="35"/>
      <c r="U52" s="35"/>
      <c r="V52" s="35"/>
      <c r="W52" s="35"/>
      <c r="X52" s="35"/>
      <c r="Y52" s="35"/>
      <c r="Z52" s="35"/>
    </row>
    <row r="53" spans="1:26" x14ac:dyDescent="0.3">
      <c r="A53" s="35"/>
      <c r="B53" s="35" t="s">
        <v>146</v>
      </c>
      <c r="C53" s="35"/>
      <c r="D53" s="35"/>
      <c r="E53" s="35"/>
      <c r="F53" s="35"/>
      <c r="G53" s="35"/>
      <c r="H53" s="35"/>
      <c r="I53" s="35"/>
      <c r="J53" s="35"/>
      <c r="K53" s="35"/>
      <c r="L53" s="35"/>
      <c r="M53" s="35"/>
      <c r="N53" s="35"/>
      <c r="O53" s="35"/>
      <c r="P53" s="35"/>
      <c r="Q53" s="35"/>
      <c r="R53" s="35"/>
      <c r="S53" s="35"/>
      <c r="T53" s="35"/>
      <c r="U53" s="35"/>
      <c r="V53" s="35"/>
      <c r="W53" s="35"/>
      <c r="X53" s="35"/>
      <c r="Y53" s="35"/>
      <c r="Z53" s="35"/>
    </row>
    <row r="54" spans="1:26" x14ac:dyDescent="0.3">
      <c r="A54" s="35"/>
      <c r="B54" s="35" t="s">
        <v>99</v>
      </c>
      <c r="C54" s="35"/>
      <c r="D54" s="35"/>
      <c r="E54" s="35"/>
      <c r="F54" s="35"/>
      <c r="G54" s="35"/>
      <c r="H54" s="35"/>
      <c r="I54" s="35"/>
      <c r="J54" s="35"/>
      <c r="K54" s="35"/>
      <c r="L54" s="35"/>
      <c r="M54" s="35"/>
      <c r="N54" s="35"/>
      <c r="O54" s="35"/>
      <c r="P54" s="35"/>
      <c r="Q54" s="35"/>
      <c r="R54" s="35"/>
      <c r="S54" s="35"/>
      <c r="T54" s="35"/>
      <c r="U54" s="35"/>
      <c r="V54" s="35"/>
      <c r="W54" s="35"/>
      <c r="X54" s="35"/>
      <c r="Y54" s="35"/>
      <c r="Z54" s="35"/>
    </row>
    <row r="55" spans="1:26" x14ac:dyDescent="0.3">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row>
  </sheetData>
  <sheetProtection algorithmName="SHA-512" hashValue="X42FwHT+oY7pQ3T8HfpmkarJcWbZYSAWp5JbM+7TqtZtPk06kGPuZDqv4VEG9/kW79HqZwD/NUtqPDXhtxHcNA==" saltValue="J23+6RZllfC97mz/JnE3hg==" spinCount="100000" sheet="1" objects="1" scenarios="1"/>
  <dataConsolidate/>
  <mergeCells count="43">
    <mergeCell ref="A10:D10"/>
    <mergeCell ref="E10:P10"/>
    <mergeCell ref="A11:D11"/>
    <mergeCell ref="E11:P11"/>
    <mergeCell ref="A12:D12"/>
    <mergeCell ref="E12:P12"/>
    <mergeCell ref="A2:B2"/>
    <mergeCell ref="A4:Q4"/>
    <mergeCell ref="A6:Q6"/>
    <mergeCell ref="M8:Q8"/>
    <mergeCell ref="A9:D9"/>
    <mergeCell ref="E9:P9"/>
    <mergeCell ref="C2:D2"/>
    <mergeCell ref="A13:D13"/>
    <mergeCell ref="E13:P13"/>
    <mergeCell ref="A14:D14"/>
    <mergeCell ref="E14:P14"/>
    <mergeCell ref="A25:D25"/>
    <mergeCell ref="E25:P25"/>
    <mergeCell ref="A33:D34"/>
    <mergeCell ref="A35:D36"/>
    <mergeCell ref="A37:D37"/>
    <mergeCell ref="E37:P37"/>
    <mergeCell ref="A27:D27"/>
    <mergeCell ref="E27:P27"/>
    <mergeCell ref="A28:D29"/>
    <mergeCell ref="A30:D31"/>
    <mergeCell ref="AA27:AC27"/>
    <mergeCell ref="A15:D15"/>
    <mergeCell ref="E15:P15"/>
    <mergeCell ref="A32:D32"/>
    <mergeCell ref="E32:P32"/>
    <mergeCell ref="A16:D16"/>
    <mergeCell ref="E16:P16"/>
    <mergeCell ref="A17:D18"/>
    <mergeCell ref="A24:D24"/>
    <mergeCell ref="A22:D23"/>
    <mergeCell ref="E24:P24"/>
    <mergeCell ref="A26:D26"/>
    <mergeCell ref="E26:P26"/>
    <mergeCell ref="A19:D20"/>
    <mergeCell ref="A21:D21"/>
    <mergeCell ref="E21:P21"/>
  </mergeCells>
  <phoneticPr fontId="3"/>
  <conditionalFormatting sqref="E37:P37">
    <cfRule type="cellIs" dxfId="26" priority="3" operator="lessThan">
      <formula>1000</formula>
    </cfRule>
    <cfRule type="cellIs" dxfId="25" priority="17" operator="greaterThan">
      <formula>$E$32-$E$24</formula>
    </cfRule>
  </conditionalFormatting>
  <conditionalFormatting sqref="E26:P26 E32:P32">
    <cfRule type="cellIs" dxfId="24" priority="18" operator="lessThan">
      <formula>1000</formula>
    </cfRule>
    <cfRule type="cellIs" dxfId="23" priority="19" operator="greaterThan">
      <formula>$E$25</formula>
    </cfRule>
  </conditionalFormatting>
  <dataValidations count="1">
    <dataValidation operator="lessThan" allowBlank="1" showInputMessage="1" showErrorMessage="1" error="設備容量以下の整数値を入力してください。" sqref="E26:P26" xr:uid="{B7217F05-CB9B-4A97-BDE8-0341E106E693}"/>
  </dataValidations>
  <pageMargins left="0.11811023622047245" right="0.11811023622047245" top="0.35433070866141736" bottom="0.35433070866141736" header="0.31496062992125984" footer="0.31496062992125984"/>
  <pageSetup paperSize="9" scale="4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08921-A0A7-4B95-85B7-EBDF8CBF13FD}">
  <sheetPr codeName="Sheet15">
    <tabColor rgb="FF0000FF"/>
    <pageSetUpPr fitToPage="1"/>
  </sheetPr>
  <dimension ref="A1:Z55"/>
  <sheetViews>
    <sheetView showGridLines="0" zoomScale="85" zoomScaleNormal="85" workbookViewId="0"/>
  </sheetViews>
  <sheetFormatPr defaultColWidth="9" defaultRowHeight="15" x14ac:dyDescent="0.3"/>
  <cols>
    <col min="1" max="4" width="5.6640625" style="1" customWidth="1"/>
    <col min="5" max="16" width="12.77734375" style="1" customWidth="1"/>
    <col min="17" max="20" width="5.6640625" style="1" customWidth="1"/>
    <col min="21" max="21" width="9" style="1"/>
    <col min="22" max="22" width="14" style="1" bestFit="1" customWidth="1"/>
    <col min="23" max="16384" width="9" style="1"/>
  </cols>
  <sheetData>
    <row r="1" spans="1:26" ht="16.2" x14ac:dyDescent="0.3">
      <c r="A1" s="36" t="s">
        <v>66</v>
      </c>
      <c r="B1" s="36"/>
      <c r="C1" s="36"/>
      <c r="D1" s="36"/>
      <c r="E1" s="36"/>
      <c r="F1" s="98" t="s">
        <v>68</v>
      </c>
      <c r="G1" s="98"/>
      <c r="H1" s="98"/>
      <c r="I1" s="38" t="s">
        <v>67</v>
      </c>
      <c r="J1" s="35"/>
      <c r="K1" s="35"/>
      <c r="L1" s="35"/>
      <c r="M1" s="35"/>
      <c r="N1" s="35"/>
      <c r="O1" s="35"/>
      <c r="P1" s="35"/>
      <c r="Q1" s="35"/>
      <c r="R1" s="35"/>
      <c r="S1" s="35"/>
      <c r="T1" s="35"/>
      <c r="U1" s="35"/>
      <c r="V1" s="35"/>
      <c r="W1" s="35"/>
      <c r="X1" s="35"/>
      <c r="Y1" s="35"/>
      <c r="Z1" s="35"/>
    </row>
    <row r="2" spans="1:26" ht="16.2" x14ac:dyDescent="0.3">
      <c r="A2" s="335" t="s">
        <v>0</v>
      </c>
      <c r="B2" s="336"/>
      <c r="C2" s="333" t="s">
        <v>174</v>
      </c>
      <c r="D2" s="334"/>
      <c r="E2" s="84"/>
      <c r="F2" s="84"/>
      <c r="G2" s="84"/>
      <c r="H2" s="84"/>
      <c r="I2" s="84"/>
      <c r="J2" s="84"/>
      <c r="K2" s="84"/>
      <c r="L2" s="84"/>
      <c r="M2" s="84"/>
      <c r="N2" s="84"/>
      <c r="O2" s="84"/>
      <c r="P2" s="84"/>
      <c r="Q2" s="84"/>
      <c r="R2" s="35"/>
      <c r="S2" s="35"/>
      <c r="T2" s="35"/>
      <c r="U2" s="35"/>
      <c r="V2" s="35"/>
      <c r="W2" s="35"/>
      <c r="X2" s="35"/>
      <c r="Y2" s="35"/>
      <c r="Z2" s="35"/>
    </row>
    <row r="3" spans="1:26" ht="16.2" x14ac:dyDescent="0.3">
      <c r="A3" s="105"/>
      <c r="B3" s="85"/>
      <c r="C3" s="84"/>
      <c r="D3" s="84"/>
      <c r="E3" s="84"/>
      <c r="F3" s="84"/>
      <c r="G3" s="84"/>
      <c r="H3" s="84"/>
      <c r="I3" s="84"/>
      <c r="J3" s="84"/>
      <c r="K3" s="84"/>
      <c r="L3" s="84"/>
      <c r="M3" s="84"/>
      <c r="N3" s="84"/>
      <c r="O3" s="84"/>
      <c r="P3" s="84"/>
      <c r="Q3" s="84"/>
      <c r="R3" s="35"/>
      <c r="S3" s="35"/>
      <c r="T3" s="35"/>
      <c r="U3" s="35"/>
      <c r="V3" s="35"/>
      <c r="W3" s="35"/>
      <c r="X3" s="35"/>
      <c r="Y3" s="35"/>
      <c r="Z3" s="35"/>
    </row>
    <row r="4" spans="1:26" ht="16.2" x14ac:dyDescent="0.3">
      <c r="A4" s="169" t="s">
        <v>162</v>
      </c>
      <c r="B4" s="169"/>
      <c r="C4" s="169"/>
      <c r="D4" s="169"/>
      <c r="E4" s="169"/>
      <c r="F4" s="169"/>
      <c r="G4" s="169"/>
      <c r="H4" s="169"/>
      <c r="I4" s="169"/>
      <c r="J4" s="169"/>
      <c r="K4" s="169"/>
      <c r="L4" s="169"/>
      <c r="M4" s="169"/>
      <c r="N4" s="169"/>
      <c r="O4" s="169"/>
      <c r="P4" s="169"/>
      <c r="Q4" s="169"/>
      <c r="R4" s="35"/>
      <c r="S4" s="35"/>
      <c r="T4" s="35"/>
      <c r="U4" s="35"/>
      <c r="V4" s="35"/>
      <c r="W4" s="35"/>
      <c r="X4" s="35"/>
      <c r="Y4" s="35"/>
      <c r="Z4" s="35"/>
    </row>
    <row r="5" spans="1:26" ht="16.2" x14ac:dyDescent="0.3">
      <c r="A5" s="84"/>
      <c r="B5" s="84"/>
      <c r="C5" s="84"/>
      <c r="D5" s="84"/>
      <c r="E5" s="84"/>
      <c r="F5" s="84"/>
      <c r="G5" s="84"/>
      <c r="H5" s="84"/>
      <c r="I5" s="84"/>
      <c r="J5" s="84"/>
      <c r="K5" s="84"/>
      <c r="L5" s="84"/>
      <c r="M5" s="84"/>
      <c r="N5" s="84"/>
      <c r="O5" s="84"/>
      <c r="P5" s="84"/>
      <c r="Q5" s="84"/>
      <c r="R5" s="35"/>
      <c r="S5" s="35"/>
      <c r="T5" s="35"/>
      <c r="U5" s="35"/>
      <c r="V5" s="35"/>
      <c r="W5" s="35"/>
      <c r="X5" s="35"/>
      <c r="Y5" s="35"/>
      <c r="Z5" s="35"/>
    </row>
    <row r="6" spans="1:26" ht="16.2" x14ac:dyDescent="0.3">
      <c r="A6" s="169" t="s">
        <v>52</v>
      </c>
      <c r="B6" s="169"/>
      <c r="C6" s="169"/>
      <c r="D6" s="169"/>
      <c r="E6" s="169"/>
      <c r="F6" s="169"/>
      <c r="G6" s="169"/>
      <c r="H6" s="169"/>
      <c r="I6" s="169"/>
      <c r="J6" s="169"/>
      <c r="K6" s="169"/>
      <c r="L6" s="169"/>
      <c r="M6" s="169"/>
      <c r="N6" s="169"/>
      <c r="O6" s="169"/>
      <c r="P6" s="169"/>
      <c r="Q6" s="169"/>
      <c r="R6" s="35"/>
      <c r="S6" s="35"/>
      <c r="T6" s="35"/>
      <c r="U6" s="35"/>
      <c r="V6" s="35"/>
      <c r="W6" s="35"/>
      <c r="X6" s="35"/>
      <c r="Y6" s="35"/>
      <c r="Z6" s="35"/>
    </row>
    <row r="7" spans="1:26" ht="16.2" x14ac:dyDescent="0.3">
      <c r="A7" s="35"/>
      <c r="B7" s="35"/>
      <c r="C7" s="84"/>
      <c r="D7" s="84"/>
      <c r="E7" s="84"/>
      <c r="F7" s="84"/>
      <c r="G7" s="84"/>
      <c r="H7" s="84"/>
      <c r="I7" s="84"/>
      <c r="J7" s="84"/>
      <c r="K7" s="84"/>
      <c r="L7" s="84"/>
      <c r="M7" s="84"/>
      <c r="N7" s="84"/>
      <c r="O7" s="84"/>
      <c r="P7" s="84"/>
      <c r="Q7" s="84"/>
      <c r="R7" s="35"/>
      <c r="S7" s="35"/>
      <c r="T7" s="35"/>
      <c r="U7" s="35"/>
      <c r="V7" s="35"/>
      <c r="W7" s="35"/>
      <c r="X7" s="35"/>
      <c r="Y7" s="35"/>
      <c r="Z7" s="35"/>
    </row>
    <row r="8" spans="1:26" ht="16.2" x14ac:dyDescent="0.3">
      <c r="A8" s="108"/>
      <c r="B8" s="108"/>
      <c r="C8" s="108"/>
      <c r="D8" s="108"/>
      <c r="E8" s="162" t="str">
        <f>IF(OR($R$24=1,$R$33=1),"！！！入力エラーがあります。R列のコメントを確認してください。！！！","")</f>
        <v/>
      </c>
      <c r="F8" s="108"/>
      <c r="G8" s="108"/>
      <c r="H8" s="108"/>
      <c r="I8" s="108"/>
      <c r="J8" s="108"/>
      <c r="K8" s="108"/>
      <c r="L8" s="108"/>
      <c r="M8" s="217" t="str">
        <f>【調達AX】合計!$M$11</f>
        <v>&lt;会社名&gt;</v>
      </c>
      <c r="N8" s="217"/>
      <c r="O8" s="217"/>
      <c r="P8" s="217"/>
      <c r="Q8" s="217"/>
      <c r="R8" s="163"/>
      <c r="S8" s="35"/>
      <c r="T8" s="35"/>
      <c r="U8" s="35"/>
      <c r="V8" s="35"/>
      <c r="W8" s="35"/>
      <c r="X8" s="35"/>
      <c r="Y8" s="35"/>
      <c r="Z8" s="35"/>
    </row>
    <row r="9" spans="1:26" ht="24" customHeight="1" thickBot="1" x14ac:dyDescent="0.35">
      <c r="A9" s="171" t="s">
        <v>1</v>
      </c>
      <c r="B9" s="171"/>
      <c r="C9" s="171"/>
      <c r="D9" s="171"/>
      <c r="E9" s="172" t="s">
        <v>24</v>
      </c>
      <c r="F9" s="173"/>
      <c r="G9" s="173"/>
      <c r="H9" s="173"/>
      <c r="I9" s="173"/>
      <c r="J9" s="173"/>
      <c r="K9" s="173"/>
      <c r="L9" s="173"/>
      <c r="M9" s="173"/>
      <c r="N9" s="173"/>
      <c r="O9" s="173"/>
      <c r="P9" s="174"/>
      <c r="Q9" s="88" t="s">
        <v>2</v>
      </c>
      <c r="R9" s="163"/>
      <c r="S9" s="35"/>
      <c r="T9" s="35"/>
      <c r="U9" s="35"/>
      <c r="V9" s="35"/>
      <c r="W9" s="35"/>
      <c r="X9" s="35"/>
      <c r="Y9" s="35"/>
      <c r="Z9" s="35"/>
    </row>
    <row r="10" spans="1:26" ht="24" customHeight="1" x14ac:dyDescent="0.3">
      <c r="A10" s="171" t="s">
        <v>3</v>
      </c>
      <c r="B10" s="171"/>
      <c r="C10" s="171"/>
      <c r="D10" s="175"/>
      <c r="E10" s="270"/>
      <c r="F10" s="271"/>
      <c r="G10" s="271"/>
      <c r="H10" s="271"/>
      <c r="I10" s="271"/>
      <c r="J10" s="271"/>
      <c r="K10" s="271"/>
      <c r="L10" s="271"/>
      <c r="M10" s="271"/>
      <c r="N10" s="271"/>
      <c r="O10" s="271"/>
      <c r="P10" s="272"/>
      <c r="Q10" s="89"/>
      <c r="R10" s="163"/>
      <c r="S10" s="35"/>
      <c r="T10" s="35"/>
      <c r="U10" s="35"/>
      <c r="V10" s="35"/>
      <c r="W10" s="35"/>
      <c r="X10" s="35"/>
      <c r="Y10" s="35"/>
      <c r="Z10" s="35"/>
    </row>
    <row r="11" spans="1:26" ht="30" customHeight="1" x14ac:dyDescent="0.3">
      <c r="A11" s="179" t="s">
        <v>4</v>
      </c>
      <c r="B11" s="179"/>
      <c r="C11" s="179"/>
      <c r="D11" s="180"/>
      <c r="E11" s="264"/>
      <c r="F11" s="265"/>
      <c r="G11" s="265"/>
      <c r="H11" s="265"/>
      <c r="I11" s="265"/>
      <c r="J11" s="265"/>
      <c r="K11" s="265"/>
      <c r="L11" s="265"/>
      <c r="M11" s="265"/>
      <c r="N11" s="265"/>
      <c r="O11" s="265"/>
      <c r="P11" s="266"/>
      <c r="Q11" s="89"/>
      <c r="R11" s="163"/>
      <c r="S11" s="35"/>
      <c r="T11" s="35"/>
      <c r="U11" s="35"/>
      <c r="V11" s="35"/>
      <c r="W11" s="35"/>
      <c r="X11" s="35"/>
      <c r="Y11" s="35"/>
      <c r="Z11" s="35"/>
    </row>
    <row r="12" spans="1:26" ht="24" customHeight="1" x14ac:dyDescent="0.3">
      <c r="A12" s="171" t="s">
        <v>5</v>
      </c>
      <c r="B12" s="171"/>
      <c r="C12" s="171"/>
      <c r="D12" s="175"/>
      <c r="E12" s="221" t="s">
        <v>50</v>
      </c>
      <c r="F12" s="222"/>
      <c r="G12" s="222"/>
      <c r="H12" s="222"/>
      <c r="I12" s="222"/>
      <c r="J12" s="222"/>
      <c r="K12" s="222"/>
      <c r="L12" s="222"/>
      <c r="M12" s="222"/>
      <c r="N12" s="222"/>
      <c r="O12" s="222"/>
      <c r="P12" s="223"/>
      <c r="Q12" s="89"/>
      <c r="R12" s="163"/>
      <c r="S12" s="35"/>
      <c r="T12" s="35"/>
      <c r="U12" s="35"/>
      <c r="V12" s="35"/>
      <c r="W12" s="35"/>
      <c r="X12" s="35"/>
      <c r="Y12" s="35"/>
      <c r="Z12" s="35"/>
    </row>
    <row r="13" spans="1:26" ht="24" customHeight="1" x14ac:dyDescent="0.3">
      <c r="A13" s="171" t="s">
        <v>6</v>
      </c>
      <c r="B13" s="171"/>
      <c r="C13" s="171"/>
      <c r="D13" s="175"/>
      <c r="E13" s="264"/>
      <c r="F13" s="265"/>
      <c r="G13" s="265"/>
      <c r="H13" s="265"/>
      <c r="I13" s="265"/>
      <c r="J13" s="265"/>
      <c r="K13" s="265"/>
      <c r="L13" s="265"/>
      <c r="M13" s="265"/>
      <c r="N13" s="265"/>
      <c r="O13" s="265"/>
      <c r="P13" s="266"/>
      <c r="Q13" s="89"/>
      <c r="R13" s="163"/>
      <c r="S13" s="35"/>
      <c r="T13" s="35"/>
      <c r="U13" s="35"/>
      <c r="V13" s="35"/>
      <c r="W13" s="35"/>
      <c r="X13" s="35"/>
      <c r="Y13" s="35"/>
      <c r="Z13" s="35"/>
    </row>
    <row r="14" spans="1:26" ht="24" customHeight="1" x14ac:dyDescent="0.3">
      <c r="A14" s="171" t="s">
        <v>7</v>
      </c>
      <c r="B14" s="171"/>
      <c r="C14" s="171"/>
      <c r="D14" s="175"/>
      <c r="E14" s="224"/>
      <c r="F14" s="225"/>
      <c r="G14" s="225"/>
      <c r="H14" s="225"/>
      <c r="I14" s="225"/>
      <c r="J14" s="225"/>
      <c r="K14" s="225"/>
      <c r="L14" s="225"/>
      <c r="M14" s="225"/>
      <c r="N14" s="225"/>
      <c r="O14" s="225"/>
      <c r="P14" s="226"/>
      <c r="Q14" s="90" t="s">
        <v>23</v>
      </c>
      <c r="R14" s="163"/>
      <c r="S14" s="35"/>
      <c r="T14" s="35"/>
      <c r="U14" s="35"/>
      <c r="V14" s="35"/>
      <c r="W14" s="35"/>
      <c r="X14" s="35"/>
      <c r="Y14" s="35"/>
      <c r="Z14" s="35"/>
    </row>
    <row r="15" spans="1:26" ht="34.200000000000003" customHeight="1" x14ac:dyDescent="0.3">
      <c r="A15" s="202" t="s">
        <v>158</v>
      </c>
      <c r="B15" s="203"/>
      <c r="C15" s="203"/>
      <c r="D15" s="227"/>
      <c r="E15" s="224"/>
      <c r="F15" s="225"/>
      <c r="G15" s="225"/>
      <c r="H15" s="225"/>
      <c r="I15" s="225"/>
      <c r="J15" s="225"/>
      <c r="K15" s="225"/>
      <c r="L15" s="225"/>
      <c r="M15" s="225"/>
      <c r="N15" s="225"/>
      <c r="O15" s="225"/>
      <c r="P15" s="226"/>
      <c r="Q15" s="90" t="s">
        <v>23</v>
      </c>
      <c r="R15" s="163"/>
      <c r="S15" s="35"/>
      <c r="T15" s="35"/>
      <c r="U15" s="35"/>
      <c r="V15" s="35"/>
      <c r="W15" s="35"/>
      <c r="X15" s="35"/>
      <c r="Y15" s="35"/>
      <c r="Z15" s="35"/>
    </row>
    <row r="16" spans="1:26" ht="36.6" customHeight="1" thickBot="1" x14ac:dyDescent="0.35">
      <c r="A16" s="179" t="s">
        <v>126</v>
      </c>
      <c r="B16" s="171"/>
      <c r="C16" s="171"/>
      <c r="D16" s="175"/>
      <c r="E16" s="231"/>
      <c r="F16" s="232"/>
      <c r="G16" s="232"/>
      <c r="H16" s="232"/>
      <c r="I16" s="232"/>
      <c r="J16" s="232"/>
      <c r="K16" s="232"/>
      <c r="L16" s="232"/>
      <c r="M16" s="232"/>
      <c r="N16" s="232"/>
      <c r="O16" s="232"/>
      <c r="P16" s="233"/>
      <c r="Q16" s="93" t="s">
        <v>128</v>
      </c>
      <c r="R16" s="163"/>
      <c r="S16" s="35"/>
      <c r="T16" s="35"/>
      <c r="U16" s="35"/>
      <c r="V16" s="35"/>
      <c r="W16" s="35"/>
      <c r="X16" s="35"/>
      <c r="Y16" s="35"/>
      <c r="Z16" s="35"/>
    </row>
    <row r="17" spans="1:26" ht="24" customHeight="1" x14ac:dyDescent="0.3">
      <c r="A17" s="179" t="s">
        <v>127</v>
      </c>
      <c r="B17" s="171"/>
      <c r="C17" s="171"/>
      <c r="D17" s="171"/>
      <c r="E17" s="94" t="s">
        <v>11</v>
      </c>
      <c r="F17" s="94" t="s">
        <v>12</v>
      </c>
      <c r="G17" s="94" t="s">
        <v>13</v>
      </c>
      <c r="H17" s="94" t="s">
        <v>14</v>
      </c>
      <c r="I17" s="94" t="s">
        <v>15</v>
      </c>
      <c r="J17" s="94" t="s">
        <v>16</v>
      </c>
      <c r="K17" s="94" t="s">
        <v>17</v>
      </c>
      <c r="L17" s="94" t="s">
        <v>18</v>
      </c>
      <c r="M17" s="94" t="s">
        <v>19</v>
      </c>
      <c r="N17" s="94" t="s">
        <v>20</v>
      </c>
      <c r="O17" s="94" t="s">
        <v>21</v>
      </c>
      <c r="P17" s="94" t="s">
        <v>22</v>
      </c>
      <c r="Q17" s="78"/>
      <c r="R17" s="163"/>
      <c r="S17" s="35"/>
      <c r="T17" s="35"/>
      <c r="U17" s="35"/>
      <c r="V17" s="35"/>
      <c r="W17" s="35"/>
      <c r="X17" s="35"/>
      <c r="Y17" s="35"/>
      <c r="Z17" s="35"/>
    </row>
    <row r="18" spans="1:26" ht="24" customHeight="1" thickBot="1" x14ac:dyDescent="0.35">
      <c r="A18" s="171"/>
      <c r="B18" s="171"/>
      <c r="C18" s="171"/>
      <c r="D18" s="171"/>
      <c r="E18" s="113" t="e">
        <f>'【メインAX】調整係数(風力)'!N20</f>
        <v>#N/A</v>
      </c>
      <c r="F18" s="113" t="e">
        <f>'【メインAX】調整係数(風力)'!N21</f>
        <v>#N/A</v>
      </c>
      <c r="G18" s="113" t="e">
        <f>'【メインAX】調整係数(風力)'!N22</f>
        <v>#N/A</v>
      </c>
      <c r="H18" s="113" t="e">
        <f>'【メインAX】調整係数(風力)'!N23</f>
        <v>#N/A</v>
      </c>
      <c r="I18" s="113" t="e">
        <f>'【メインAX】調整係数(風力)'!N24</f>
        <v>#N/A</v>
      </c>
      <c r="J18" s="113" t="e">
        <f>'【メインAX】調整係数(風力)'!N25</f>
        <v>#N/A</v>
      </c>
      <c r="K18" s="113" t="e">
        <f>'【メインAX】調整係数(風力)'!N26</f>
        <v>#N/A</v>
      </c>
      <c r="L18" s="113" t="e">
        <f>'【メインAX】調整係数(風力)'!N27</f>
        <v>#N/A</v>
      </c>
      <c r="M18" s="113" t="e">
        <f>'【メインAX】調整係数(風力)'!N28</f>
        <v>#N/A</v>
      </c>
      <c r="N18" s="113" t="e">
        <f>'【メインAX】調整係数(風力)'!N29</f>
        <v>#N/A</v>
      </c>
      <c r="O18" s="113" t="e">
        <f>'【メインAX】調整係数(風力)'!N30</f>
        <v>#N/A</v>
      </c>
      <c r="P18" s="113" t="e">
        <f>'【メインAX】調整係数(風力)'!N31</f>
        <v>#N/A</v>
      </c>
      <c r="Q18" s="78" t="s">
        <v>128</v>
      </c>
      <c r="R18" s="163"/>
      <c r="S18" s="35"/>
      <c r="T18" s="35"/>
      <c r="U18" s="35"/>
      <c r="V18" s="35"/>
      <c r="W18" s="35"/>
      <c r="X18" s="35"/>
      <c r="Y18" s="35"/>
      <c r="Z18" s="35"/>
    </row>
    <row r="19" spans="1:26" ht="24" customHeight="1" x14ac:dyDescent="0.3">
      <c r="A19" s="179" t="s">
        <v>130</v>
      </c>
      <c r="B19" s="171"/>
      <c r="C19" s="171"/>
      <c r="D19" s="175"/>
      <c r="E19" s="95" t="s">
        <v>11</v>
      </c>
      <c r="F19" s="96" t="s">
        <v>12</v>
      </c>
      <c r="G19" s="96" t="s">
        <v>13</v>
      </c>
      <c r="H19" s="96" t="s">
        <v>14</v>
      </c>
      <c r="I19" s="96" t="s">
        <v>15</v>
      </c>
      <c r="J19" s="96" t="s">
        <v>16</v>
      </c>
      <c r="K19" s="96" t="s">
        <v>17</v>
      </c>
      <c r="L19" s="96" t="s">
        <v>18</v>
      </c>
      <c r="M19" s="96" t="s">
        <v>19</v>
      </c>
      <c r="N19" s="96" t="s">
        <v>20</v>
      </c>
      <c r="O19" s="96" t="s">
        <v>21</v>
      </c>
      <c r="P19" s="97" t="s">
        <v>22</v>
      </c>
      <c r="Q19" s="93"/>
      <c r="R19" s="163"/>
      <c r="S19" s="35"/>
      <c r="T19" s="35"/>
      <c r="U19" s="35"/>
      <c r="V19" s="35"/>
      <c r="W19" s="35"/>
      <c r="X19" s="35"/>
      <c r="Y19" s="35"/>
      <c r="Z19" s="35"/>
    </row>
    <row r="20" spans="1:26" ht="24" customHeight="1" x14ac:dyDescent="0.3">
      <c r="A20" s="171"/>
      <c r="B20" s="171"/>
      <c r="C20" s="171"/>
      <c r="D20" s="175"/>
      <c r="E20" s="123"/>
      <c r="F20" s="124"/>
      <c r="G20" s="124"/>
      <c r="H20" s="124"/>
      <c r="I20" s="124"/>
      <c r="J20" s="124"/>
      <c r="K20" s="124"/>
      <c r="L20" s="124"/>
      <c r="M20" s="124"/>
      <c r="N20" s="124"/>
      <c r="O20" s="124"/>
      <c r="P20" s="125"/>
      <c r="Q20" s="93" t="s">
        <v>23</v>
      </c>
      <c r="R20" s="163"/>
      <c r="S20" s="35"/>
      <c r="T20" s="35"/>
      <c r="U20" s="35"/>
      <c r="V20" s="35"/>
      <c r="W20" s="35"/>
      <c r="X20" s="35"/>
      <c r="Y20" s="35"/>
      <c r="Z20" s="35"/>
    </row>
    <row r="21" spans="1:26" ht="42.75" customHeight="1" x14ac:dyDescent="0.3">
      <c r="A21" s="179" t="s">
        <v>137</v>
      </c>
      <c r="B21" s="171"/>
      <c r="C21" s="171"/>
      <c r="D21" s="175"/>
      <c r="E21" s="224"/>
      <c r="F21" s="225"/>
      <c r="G21" s="225"/>
      <c r="H21" s="225"/>
      <c r="I21" s="225"/>
      <c r="J21" s="225"/>
      <c r="K21" s="225"/>
      <c r="L21" s="225"/>
      <c r="M21" s="225"/>
      <c r="N21" s="225"/>
      <c r="O21" s="225"/>
      <c r="P21" s="226"/>
      <c r="Q21" s="93" t="s">
        <v>23</v>
      </c>
      <c r="R21" s="163"/>
      <c r="S21" s="35"/>
      <c r="T21" s="35"/>
      <c r="U21" s="35"/>
      <c r="V21" s="35"/>
      <c r="W21" s="35"/>
      <c r="X21" s="35"/>
      <c r="Y21" s="35"/>
      <c r="Z21" s="35"/>
    </row>
    <row r="22" spans="1:26" ht="24" customHeight="1" x14ac:dyDescent="0.3">
      <c r="A22" s="179" t="s">
        <v>165</v>
      </c>
      <c r="B22" s="171"/>
      <c r="C22" s="171"/>
      <c r="D22" s="175"/>
      <c r="E22" s="91" t="s">
        <v>11</v>
      </c>
      <c r="F22" s="88" t="s">
        <v>12</v>
      </c>
      <c r="G22" s="88" t="s">
        <v>13</v>
      </c>
      <c r="H22" s="88" t="s">
        <v>14</v>
      </c>
      <c r="I22" s="88" t="s">
        <v>15</v>
      </c>
      <c r="J22" s="88" t="s">
        <v>16</v>
      </c>
      <c r="K22" s="88" t="s">
        <v>17</v>
      </c>
      <c r="L22" s="88" t="s">
        <v>18</v>
      </c>
      <c r="M22" s="88" t="s">
        <v>19</v>
      </c>
      <c r="N22" s="88" t="s">
        <v>20</v>
      </c>
      <c r="O22" s="88" t="s">
        <v>21</v>
      </c>
      <c r="P22" s="92" t="s">
        <v>22</v>
      </c>
      <c r="Q22" s="93"/>
      <c r="R22" s="163"/>
      <c r="S22" s="35"/>
      <c r="T22" s="35"/>
      <c r="U22" s="35"/>
      <c r="V22" s="35"/>
      <c r="W22" s="35"/>
      <c r="X22" s="35"/>
      <c r="Y22" s="35"/>
      <c r="Z22" s="35"/>
    </row>
    <row r="23" spans="1:26" ht="24" customHeight="1" x14ac:dyDescent="0.3">
      <c r="A23" s="171"/>
      <c r="B23" s="171"/>
      <c r="C23" s="171"/>
      <c r="D23" s="175"/>
      <c r="E23" s="123"/>
      <c r="F23" s="124"/>
      <c r="G23" s="124"/>
      <c r="H23" s="124"/>
      <c r="I23" s="124"/>
      <c r="J23" s="124"/>
      <c r="K23" s="124"/>
      <c r="L23" s="124"/>
      <c r="M23" s="124"/>
      <c r="N23" s="124"/>
      <c r="O23" s="124"/>
      <c r="P23" s="125"/>
      <c r="Q23" s="93" t="s">
        <v>23</v>
      </c>
      <c r="R23" s="163"/>
      <c r="S23" s="35"/>
      <c r="T23" s="35"/>
      <c r="U23" s="35"/>
      <c r="V23" s="35"/>
      <c r="W23" s="35"/>
      <c r="X23" s="35"/>
      <c r="Y23" s="35"/>
      <c r="Z23" s="35"/>
    </row>
    <row r="24" spans="1:26" ht="36.6" customHeight="1" thickBot="1" x14ac:dyDescent="0.35">
      <c r="A24" s="179" t="s">
        <v>129</v>
      </c>
      <c r="B24" s="171"/>
      <c r="C24" s="171"/>
      <c r="D24" s="175"/>
      <c r="E24" s="234"/>
      <c r="F24" s="235"/>
      <c r="G24" s="235"/>
      <c r="H24" s="235"/>
      <c r="I24" s="235"/>
      <c r="J24" s="235"/>
      <c r="K24" s="235"/>
      <c r="L24" s="235"/>
      <c r="M24" s="235"/>
      <c r="N24" s="235"/>
      <c r="O24" s="235"/>
      <c r="P24" s="236"/>
      <c r="Q24" s="93" t="s">
        <v>23</v>
      </c>
      <c r="R24" s="164">
        <f>IF(E25&gt;E14,1,0)</f>
        <v>0</v>
      </c>
      <c r="S24" s="35"/>
      <c r="T24" s="35"/>
      <c r="U24" s="35"/>
      <c r="V24" s="35"/>
      <c r="W24" s="35"/>
      <c r="X24" s="35"/>
      <c r="Y24" s="35"/>
      <c r="Z24" s="35"/>
    </row>
    <row r="25" spans="1:26" s="146" customFormat="1" ht="36.6" customHeight="1" x14ac:dyDescent="0.3">
      <c r="A25" s="197" t="s">
        <v>159</v>
      </c>
      <c r="B25" s="198"/>
      <c r="C25" s="198"/>
      <c r="D25" s="198"/>
      <c r="E25" s="240"/>
      <c r="F25" s="241"/>
      <c r="G25" s="241"/>
      <c r="H25" s="241"/>
      <c r="I25" s="241"/>
      <c r="J25" s="241"/>
      <c r="K25" s="241"/>
      <c r="L25" s="241"/>
      <c r="M25" s="241"/>
      <c r="N25" s="241"/>
      <c r="O25" s="241"/>
      <c r="P25" s="242"/>
      <c r="Q25" s="93"/>
      <c r="R25" s="165" t="str">
        <f>IF(E25&gt;E14,"※「送電可能電力」が「設備容量」を超過している月があります。入力値を修正してください。","")</f>
        <v/>
      </c>
      <c r="S25" s="35"/>
      <c r="T25" s="35"/>
      <c r="U25" s="35"/>
      <c r="V25" s="35"/>
      <c r="W25" s="35"/>
      <c r="X25" s="35"/>
      <c r="Y25" s="35"/>
      <c r="Z25" s="35"/>
    </row>
    <row r="26" spans="1:26" ht="36.6" customHeight="1" x14ac:dyDescent="0.3">
      <c r="A26" s="180" t="s">
        <v>152</v>
      </c>
      <c r="B26" s="210"/>
      <c r="C26" s="210"/>
      <c r="D26" s="211"/>
      <c r="E26" s="237">
        <f>IF(E24=0,E25,E25-ROUND(E24/(E21/E15),0))</f>
        <v>0</v>
      </c>
      <c r="F26" s="238"/>
      <c r="G26" s="238"/>
      <c r="H26" s="238"/>
      <c r="I26" s="238"/>
      <c r="J26" s="238"/>
      <c r="K26" s="238"/>
      <c r="L26" s="238"/>
      <c r="M26" s="238"/>
      <c r="N26" s="238"/>
      <c r="O26" s="238"/>
      <c r="P26" s="239"/>
      <c r="Q26" s="78" t="s">
        <v>23</v>
      </c>
      <c r="R26" s="163"/>
      <c r="S26" s="122"/>
      <c r="T26" s="122"/>
      <c r="U26" s="122"/>
      <c r="V26" s="122"/>
      <c r="W26" s="122"/>
      <c r="X26" s="35"/>
      <c r="Y26" s="35"/>
      <c r="Z26" s="35"/>
    </row>
    <row r="27" spans="1:26" ht="36.6" customHeight="1" x14ac:dyDescent="0.3">
      <c r="A27" s="179" t="s">
        <v>139</v>
      </c>
      <c r="B27" s="171"/>
      <c r="C27" s="171"/>
      <c r="D27" s="171"/>
      <c r="E27" s="228" t="e">
        <f>'計算用(風力)'!B83</f>
        <v>#N/A</v>
      </c>
      <c r="F27" s="229"/>
      <c r="G27" s="229"/>
      <c r="H27" s="229"/>
      <c r="I27" s="229"/>
      <c r="J27" s="229"/>
      <c r="K27" s="229"/>
      <c r="L27" s="229"/>
      <c r="M27" s="229"/>
      <c r="N27" s="229"/>
      <c r="O27" s="229"/>
      <c r="P27" s="230"/>
      <c r="Q27" s="23" t="s">
        <v>80</v>
      </c>
      <c r="R27" s="163"/>
      <c r="S27" s="35"/>
      <c r="T27" s="35"/>
      <c r="U27" s="35"/>
      <c r="V27" s="35"/>
      <c r="W27" s="35"/>
      <c r="X27" s="35"/>
      <c r="Y27" s="35"/>
      <c r="Z27" s="35"/>
    </row>
    <row r="28" spans="1:26" ht="24" customHeight="1" x14ac:dyDescent="0.3">
      <c r="A28" s="179" t="s">
        <v>140</v>
      </c>
      <c r="B28" s="171"/>
      <c r="C28" s="171"/>
      <c r="D28" s="171"/>
      <c r="E28" s="88" t="s">
        <v>11</v>
      </c>
      <c r="F28" s="88" t="s">
        <v>12</v>
      </c>
      <c r="G28" s="88" t="s">
        <v>13</v>
      </c>
      <c r="H28" s="88" t="s">
        <v>14</v>
      </c>
      <c r="I28" s="88" t="s">
        <v>15</v>
      </c>
      <c r="J28" s="88" t="s">
        <v>16</v>
      </c>
      <c r="K28" s="88" t="s">
        <v>17</v>
      </c>
      <c r="L28" s="88" t="s">
        <v>18</v>
      </c>
      <c r="M28" s="88" t="s">
        <v>19</v>
      </c>
      <c r="N28" s="88" t="s">
        <v>20</v>
      </c>
      <c r="O28" s="88" t="s">
        <v>21</v>
      </c>
      <c r="P28" s="88" t="s">
        <v>22</v>
      </c>
      <c r="Q28" s="5"/>
      <c r="R28" s="163"/>
      <c r="S28" s="35"/>
      <c r="T28" s="35"/>
      <c r="U28" s="35"/>
      <c r="V28" s="35"/>
      <c r="W28" s="35"/>
      <c r="X28" s="35"/>
      <c r="Y28" s="35"/>
      <c r="Z28" s="35"/>
    </row>
    <row r="29" spans="1:26" ht="24" customHeight="1" x14ac:dyDescent="0.3">
      <c r="A29" s="171"/>
      <c r="B29" s="171"/>
      <c r="C29" s="171"/>
      <c r="D29" s="171"/>
      <c r="E29" s="42" t="e">
        <f>'計算用(風力)'!N20</f>
        <v>#N/A</v>
      </c>
      <c r="F29" s="42" t="e">
        <f>'計算用(風力)'!N21</f>
        <v>#N/A</v>
      </c>
      <c r="G29" s="42" t="e">
        <f>'計算用(風力)'!N22</f>
        <v>#N/A</v>
      </c>
      <c r="H29" s="42" t="e">
        <f>'計算用(風力)'!N23</f>
        <v>#N/A</v>
      </c>
      <c r="I29" s="42" t="e">
        <f>'計算用(風力)'!N24</f>
        <v>#N/A</v>
      </c>
      <c r="J29" s="42" t="e">
        <f>'計算用(風力)'!N25</f>
        <v>#N/A</v>
      </c>
      <c r="K29" s="42" t="e">
        <f>'計算用(風力)'!N26</f>
        <v>#N/A</v>
      </c>
      <c r="L29" s="42" t="e">
        <f>'計算用(風力)'!N27</f>
        <v>#N/A</v>
      </c>
      <c r="M29" s="42" t="e">
        <f>'計算用(風力)'!N28</f>
        <v>#N/A</v>
      </c>
      <c r="N29" s="42" t="e">
        <f>'計算用(風力)'!N29</f>
        <v>#N/A</v>
      </c>
      <c r="O29" s="42" t="e">
        <f>'計算用(風力)'!N30</f>
        <v>#N/A</v>
      </c>
      <c r="P29" s="42" t="e">
        <f>'計算用(風力)'!N31</f>
        <v>#N/A</v>
      </c>
      <c r="Q29" s="23" t="s">
        <v>80</v>
      </c>
      <c r="R29" s="163"/>
      <c r="S29" s="35"/>
      <c r="T29" s="35"/>
      <c r="U29" s="35"/>
      <c r="V29" s="35"/>
      <c r="W29" s="35"/>
      <c r="X29" s="35"/>
      <c r="Y29" s="35"/>
      <c r="Z29" s="35"/>
    </row>
    <row r="30" spans="1:26" ht="24" customHeight="1" x14ac:dyDescent="0.3">
      <c r="A30" s="179" t="s">
        <v>134</v>
      </c>
      <c r="B30" s="171"/>
      <c r="C30" s="171"/>
      <c r="D30" s="171"/>
      <c r="E30" s="88" t="s">
        <v>11</v>
      </c>
      <c r="F30" s="88" t="s">
        <v>12</v>
      </c>
      <c r="G30" s="88" t="s">
        <v>13</v>
      </c>
      <c r="H30" s="88" t="s">
        <v>14</v>
      </c>
      <c r="I30" s="88" t="s">
        <v>15</v>
      </c>
      <c r="J30" s="88" t="s">
        <v>16</v>
      </c>
      <c r="K30" s="88" t="s">
        <v>17</v>
      </c>
      <c r="L30" s="88" t="s">
        <v>18</v>
      </c>
      <c r="M30" s="88" t="s">
        <v>19</v>
      </c>
      <c r="N30" s="88" t="s">
        <v>20</v>
      </c>
      <c r="O30" s="88" t="s">
        <v>21</v>
      </c>
      <c r="P30" s="88" t="s">
        <v>22</v>
      </c>
      <c r="Q30" s="5"/>
      <c r="R30" s="163"/>
      <c r="S30" s="35"/>
      <c r="T30" s="35"/>
      <c r="U30" s="35"/>
      <c r="V30" s="35"/>
      <c r="W30" s="35"/>
      <c r="X30" s="35"/>
      <c r="Y30" s="35"/>
      <c r="Z30" s="35"/>
    </row>
    <row r="31" spans="1:26" ht="24" customHeight="1" x14ac:dyDescent="0.3">
      <c r="A31" s="171"/>
      <c r="B31" s="171"/>
      <c r="C31" s="171"/>
      <c r="D31" s="171"/>
      <c r="E31" s="126">
        <f>'計算用(風力)'!N34</f>
        <v>0</v>
      </c>
      <c r="F31" s="126">
        <f>'計算用(風力)'!N35</f>
        <v>0</v>
      </c>
      <c r="G31" s="126">
        <f>'計算用(風力)'!N36</f>
        <v>0</v>
      </c>
      <c r="H31" s="126">
        <f>'計算用(風力)'!N37</f>
        <v>0</v>
      </c>
      <c r="I31" s="126">
        <f>'計算用(風力)'!N38</f>
        <v>0</v>
      </c>
      <c r="J31" s="126">
        <f>'計算用(風力)'!N39</f>
        <v>0</v>
      </c>
      <c r="K31" s="126">
        <f>'計算用(風力)'!N40</f>
        <v>0</v>
      </c>
      <c r="L31" s="126">
        <f>'計算用(風力)'!N41</f>
        <v>0</v>
      </c>
      <c r="M31" s="126">
        <f>'計算用(風力)'!N42</f>
        <v>0</v>
      </c>
      <c r="N31" s="126">
        <f>'計算用(風力)'!N43</f>
        <v>0</v>
      </c>
      <c r="O31" s="126">
        <f>'計算用(風力)'!N44</f>
        <v>0</v>
      </c>
      <c r="P31" s="126">
        <f>'計算用(風力)'!N45</f>
        <v>0</v>
      </c>
      <c r="Q31" s="23" t="s">
        <v>23</v>
      </c>
      <c r="R31" s="163"/>
      <c r="S31" s="35"/>
      <c r="T31" s="35"/>
      <c r="U31" s="35"/>
      <c r="V31" s="35"/>
      <c r="W31" s="35"/>
      <c r="X31" s="35"/>
      <c r="Y31" s="35"/>
      <c r="Z31" s="35"/>
    </row>
    <row r="32" spans="1:26" ht="44.4" customHeight="1" x14ac:dyDescent="0.3">
      <c r="A32" s="179" t="s">
        <v>135</v>
      </c>
      <c r="B32" s="171"/>
      <c r="C32" s="171"/>
      <c r="D32" s="171"/>
      <c r="E32" s="246" t="e">
        <f>ROUND('計算用(風力)'!B81,0)+ROUND(E24,0)</f>
        <v>#N/A</v>
      </c>
      <c r="F32" s="247"/>
      <c r="G32" s="247"/>
      <c r="H32" s="247"/>
      <c r="I32" s="247"/>
      <c r="J32" s="247"/>
      <c r="K32" s="247"/>
      <c r="L32" s="247"/>
      <c r="M32" s="247"/>
      <c r="N32" s="247"/>
      <c r="O32" s="247"/>
      <c r="P32" s="248"/>
      <c r="Q32" s="23" t="s">
        <v>23</v>
      </c>
      <c r="R32" s="163"/>
      <c r="S32" s="35"/>
      <c r="T32" s="35"/>
      <c r="U32" s="35"/>
      <c r="V32" s="35"/>
      <c r="W32" s="35"/>
      <c r="X32" s="35"/>
      <c r="Y32" s="35"/>
      <c r="Z32" s="35"/>
    </row>
    <row r="33" spans="1:26" ht="24" customHeight="1" x14ac:dyDescent="0.3">
      <c r="A33" s="202" t="s">
        <v>136</v>
      </c>
      <c r="B33" s="203"/>
      <c r="C33" s="203"/>
      <c r="D33" s="203"/>
      <c r="E33" s="88" t="s">
        <v>11</v>
      </c>
      <c r="F33" s="88" t="s">
        <v>12</v>
      </c>
      <c r="G33" s="88" t="s">
        <v>13</v>
      </c>
      <c r="H33" s="88" t="s">
        <v>14</v>
      </c>
      <c r="I33" s="88" t="s">
        <v>15</v>
      </c>
      <c r="J33" s="88" t="s">
        <v>16</v>
      </c>
      <c r="K33" s="88" t="s">
        <v>17</v>
      </c>
      <c r="L33" s="88" t="s">
        <v>18</v>
      </c>
      <c r="M33" s="88" t="s">
        <v>19</v>
      </c>
      <c r="N33" s="88" t="s">
        <v>20</v>
      </c>
      <c r="O33" s="88" t="s">
        <v>21</v>
      </c>
      <c r="P33" s="88" t="s">
        <v>22</v>
      </c>
      <c r="Q33" s="5"/>
      <c r="R33" s="164">
        <f>IF(MAX(E34:P34)&gt;E25,1,0)</f>
        <v>0</v>
      </c>
      <c r="S33" s="35"/>
      <c r="T33" s="35"/>
      <c r="U33" s="35"/>
      <c r="V33" s="35"/>
      <c r="W33" s="35"/>
      <c r="X33" s="35"/>
      <c r="Y33" s="35"/>
      <c r="Z33" s="35"/>
    </row>
    <row r="34" spans="1:26" ht="31.95" customHeight="1" x14ac:dyDescent="0.3">
      <c r="A34" s="203"/>
      <c r="B34" s="203"/>
      <c r="C34" s="203"/>
      <c r="D34" s="203"/>
      <c r="E34" s="127"/>
      <c r="F34" s="127"/>
      <c r="G34" s="127"/>
      <c r="H34" s="127"/>
      <c r="I34" s="127"/>
      <c r="J34" s="127"/>
      <c r="K34" s="127"/>
      <c r="L34" s="127"/>
      <c r="M34" s="127"/>
      <c r="N34" s="127"/>
      <c r="O34" s="127"/>
      <c r="P34" s="127"/>
      <c r="Q34" s="78" t="s">
        <v>23</v>
      </c>
      <c r="R34" s="165" t="str">
        <f>IF(MAX(E34:P34)&gt;E25,"※「提供できる各月の送電可能電力」が「設備容量」を超過している月があります。入力値を修正してください。","")</f>
        <v/>
      </c>
      <c r="S34" s="35"/>
      <c r="T34" s="35"/>
      <c r="U34" s="35"/>
      <c r="V34" s="35"/>
      <c r="W34" s="35"/>
      <c r="X34" s="35"/>
      <c r="Y34" s="35"/>
      <c r="Z34" s="35"/>
    </row>
    <row r="35" spans="1:26" ht="24" customHeight="1" x14ac:dyDescent="0.3">
      <c r="A35" s="179" t="s">
        <v>81</v>
      </c>
      <c r="B35" s="171"/>
      <c r="C35" s="171"/>
      <c r="D35" s="171"/>
      <c r="E35" s="88" t="s">
        <v>11</v>
      </c>
      <c r="F35" s="88" t="s">
        <v>12</v>
      </c>
      <c r="G35" s="88" t="s">
        <v>13</v>
      </c>
      <c r="H35" s="88" t="s">
        <v>14</v>
      </c>
      <c r="I35" s="88" t="s">
        <v>15</v>
      </c>
      <c r="J35" s="88" t="s">
        <v>16</v>
      </c>
      <c r="K35" s="88" t="s">
        <v>17</v>
      </c>
      <c r="L35" s="88" t="s">
        <v>18</v>
      </c>
      <c r="M35" s="88" t="s">
        <v>19</v>
      </c>
      <c r="N35" s="88" t="s">
        <v>20</v>
      </c>
      <c r="O35" s="88" t="s">
        <v>21</v>
      </c>
      <c r="P35" s="88" t="s">
        <v>22</v>
      </c>
      <c r="Q35" s="5"/>
      <c r="R35" s="163"/>
      <c r="S35" s="35"/>
      <c r="T35" s="35"/>
      <c r="U35" s="35"/>
      <c r="V35" s="35"/>
      <c r="W35" s="35"/>
      <c r="X35" s="35"/>
      <c r="Y35" s="35"/>
      <c r="Z35" s="111"/>
    </row>
    <row r="36" spans="1:26" ht="24" customHeight="1" x14ac:dyDescent="0.3">
      <c r="A36" s="171"/>
      <c r="B36" s="171"/>
      <c r="C36" s="171"/>
      <c r="D36" s="171"/>
      <c r="E36" s="126">
        <f>ROUND('計算用(風力)'!AD34,0)</f>
        <v>0</v>
      </c>
      <c r="F36" s="126">
        <f>ROUND('計算用(風力)'!AD35,0)</f>
        <v>0</v>
      </c>
      <c r="G36" s="126">
        <f>ROUND('計算用(風力)'!AD36,0)</f>
        <v>0</v>
      </c>
      <c r="H36" s="126">
        <f>ROUND('計算用(風力)'!AD37,0)</f>
        <v>0</v>
      </c>
      <c r="I36" s="126">
        <f>ROUND('計算用(風力)'!AD38,0)</f>
        <v>0</v>
      </c>
      <c r="J36" s="126">
        <f>ROUND('計算用(風力)'!AD39,0)</f>
        <v>0</v>
      </c>
      <c r="K36" s="126">
        <f>ROUND('計算用(風力)'!AD40,0)</f>
        <v>0</v>
      </c>
      <c r="L36" s="126">
        <f>ROUND('計算用(風力)'!AD41,0)</f>
        <v>0</v>
      </c>
      <c r="M36" s="126">
        <f>ROUND('計算用(風力)'!AD42,0)</f>
        <v>0</v>
      </c>
      <c r="N36" s="126">
        <f>ROUND('計算用(風力)'!AD43,0)</f>
        <v>0</v>
      </c>
      <c r="O36" s="126">
        <f>ROUND('計算用(風力)'!AD44,0)</f>
        <v>0</v>
      </c>
      <c r="P36" s="126">
        <f>ROUND('計算用(風力)'!AD45,0)</f>
        <v>0</v>
      </c>
      <c r="Q36" s="23" t="s">
        <v>23</v>
      </c>
      <c r="R36" s="163"/>
      <c r="S36" s="35"/>
      <c r="T36" s="35"/>
      <c r="U36" s="35"/>
      <c r="V36" s="35"/>
      <c r="W36" s="35"/>
      <c r="X36" s="35"/>
      <c r="Y36" s="35"/>
      <c r="Z36" s="111"/>
    </row>
    <row r="37" spans="1:26" ht="43.95" customHeight="1" x14ac:dyDescent="0.3">
      <c r="A37" s="179" t="s">
        <v>141</v>
      </c>
      <c r="B37" s="171"/>
      <c r="C37" s="171"/>
      <c r="D37" s="171"/>
      <c r="E37" s="243">
        <f>ROUND('計算用(風力)'!R81,0)</f>
        <v>0</v>
      </c>
      <c r="F37" s="244"/>
      <c r="G37" s="244"/>
      <c r="H37" s="244"/>
      <c r="I37" s="244"/>
      <c r="J37" s="244"/>
      <c r="K37" s="244"/>
      <c r="L37" s="244"/>
      <c r="M37" s="244"/>
      <c r="N37" s="244"/>
      <c r="O37" s="244"/>
      <c r="P37" s="245"/>
      <c r="Q37" s="23" t="s">
        <v>23</v>
      </c>
      <c r="R37" s="163"/>
      <c r="S37" s="35"/>
      <c r="T37" s="35"/>
      <c r="U37" s="35"/>
      <c r="V37" s="35"/>
      <c r="W37" s="35"/>
      <c r="X37" s="35"/>
      <c r="Y37" s="35"/>
      <c r="Z37" s="35"/>
    </row>
    <row r="38" spans="1:26" x14ac:dyDescent="0.3">
      <c r="A38" s="35" t="s">
        <v>25</v>
      </c>
      <c r="B38" s="35"/>
      <c r="C38" s="35"/>
      <c r="D38" s="35"/>
      <c r="E38" s="35"/>
      <c r="F38" s="35"/>
      <c r="G38" s="35"/>
      <c r="H38" s="35"/>
      <c r="I38" s="35"/>
      <c r="J38" s="35"/>
      <c r="K38" s="35"/>
      <c r="L38" s="35"/>
      <c r="M38" s="35"/>
      <c r="N38" s="35"/>
      <c r="O38" s="35"/>
      <c r="P38" s="166" t="str">
        <f>E8</f>
        <v/>
      </c>
      <c r="Q38" s="35"/>
      <c r="R38" s="163"/>
      <c r="S38" s="35"/>
      <c r="T38" s="35"/>
      <c r="U38" s="35"/>
      <c r="V38" s="35"/>
      <c r="W38" s="35"/>
      <c r="X38" s="35"/>
      <c r="Y38" s="35"/>
      <c r="Z38" s="35"/>
    </row>
    <row r="39" spans="1:26" x14ac:dyDescent="0.3">
      <c r="A39" s="35" t="s">
        <v>163</v>
      </c>
      <c r="B39" s="35"/>
      <c r="C39" s="35"/>
      <c r="D39" s="35"/>
      <c r="E39" s="35"/>
      <c r="F39" s="35"/>
      <c r="G39" s="35"/>
      <c r="H39" s="35"/>
      <c r="I39" s="35"/>
      <c r="J39" s="35"/>
      <c r="K39" s="35"/>
      <c r="L39" s="35"/>
      <c r="M39" s="35"/>
      <c r="N39" s="35"/>
      <c r="O39" s="35"/>
      <c r="P39" s="35"/>
      <c r="Q39" s="35"/>
      <c r="R39" s="35"/>
      <c r="S39" s="35"/>
      <c r="T39" s="35"/>
      <c r="U39" s="35"/>
      <c r="V39" s="35"/>
      <c r="W39" s="35"/>
      <c r="X39" s="35"/>
      <c r="Y39" s="35"/>
      <c r="Z39" s="35"/>
    </row>
    <row r="40" spans="1:26" x14ac:dyDescent="0.3">
      <c r="A40" s="35"/>
      <c r="B40" s="87" t="s">
        <v>71</v>
      </c>
      <c r="C40" s="87"/>
      <c r="D40" s="35"/>
      <c r="E40" s="35"/>
      <c r="F40" s="35"/>
      <c r="G40" s="35"/>
      <c r="H40" s="35"/>
      <c r="I40" s="35"/>
      <c r="J40" s="35"/>
      <c r="K40" s="35"/>
      <c r="L40" s="35"/>
      <c r="M40" s="35"/>
      <c r="N40" s="35"/>
      <c r="O40" s="35"/>
      <c r="P40" s="35"/>
      <c r="Q40" s="35"/>
      <c r="R40" s="35"/>
      <c r="S40" s="35"/>
      <c r="T40" s="35"/>
      <c r="U40" s="35"/>
      <c r="V40" s="35"/>
      <c r="W40" s="35"/>
      <c r="X40" s="35"/>
      <c r="Y40" s="35"/>
      <c r="Z40" s="35"/>
    </row>
    <row r="41" spans="1:26" x14ac:dyDescent="0.3">
      <c r="A41" s="35"/>
      <c r="B41" s="87" t="s">
        <v>147</v>
      </c>
      <c r="C41" s="87"/>
      <c r="D41" s="35"/>
      <c r="E41" s="35"/>
      <c r="F41" s="35"/>
      <c r="G41" s="35"/>
      <c r="H41" s="35"/>
      <c r="I41" s="35"/>
      <c r="J41" s="35"/>
      <c r="K41" s="35"/>
      <c r="L41" s="35"/>
      <c r="M41" s="35"/>
      <c r="N41" s="35"/>
      <c r="O41" s="35"/>
      <c r="P41" s="35"/>
      <c r="Q41" s="35"/>
      <c r="R41" s="35"/>
      <c r="S41" s="35"/>
      <c r="T41" s="35"/>
      <c r="U41" s="35"/>
      <c r="V41" s="35"/>
      <c r="W41" s="35"/>
      <c r="X41" s="35"/>
      <c r="Y41" s="35"/>
      <c r="Z41" s="35"/>
    </row>
    <row r="42" spans="1:26" x14ac:dyDescent="0.3">
      <c r="A42" s="35"/>
      <c r="B42" s="87" t="s">
        <v>166</v>
      </c>
      <c r="C42" s="87"/>
      <c r="D42" s="35"/>
      <c r="E42" s="35"/>
      <c r="F42" s="35"/>
      <c r="G42" s="35"/>
      <c r="H42" s="35"/>
      <c r="I42" s="35"/>
      <c r="J42" s="35"/>
      <c r="K42" s="35"/>
      <c r="L42" s="35"/>
      <c r="M42" s="35"/>
      <c r="N42" s="35"/>
      <c r="O42" s="35"/>
      <c r="P42" s="35"/>
      <c r="Q42" s="35"/>
      <c r="R42" s="35"/>
      <c r="S42" s="35"/>
      <c r="T42" s="35"/>
      <c r="U42" s="35"/>
      <c r="V42" s="35"/>
      <c r="W42" s="35"/>
      <c r="X42" s="35"/>
      <c r="Y42" s="35"/>
      <c r="Z42" s="35"/>
    </row>
    <row r="43" spans="1:26" x14ac:dyDescent="0.3">
      <c r="A43" s="35"/>
      <c r="B43" s="87" t="s">
        <v>70</v>
      </c>
      <c r="C43" s="87"/>
      <c r="D43" s="35"/>
      <c r="E43" s="35"/>
      <c r="F43" s="35"/>
      <c r="G43" s="35"/>
      <c r="H43" s="35"/>
      <c r="I43" s="35"/>
      <c r="J43" s="35"/>
      <c r="K43" s="35"/>
      <c r="L43" s="35"/>
      <c r="M43" s="35"/>
      <c r="N43" s="35"/>
      <c r="O43" s="35"/>
      <c r="P43" s="35"/>
      <c r="Q43" s="35"/>
      <c r="R43" s="35"/>
      <c r="S43" s="35"/>
      <c r="T43" s="35"/>
      <c r="U43" s="35"/>
      <c r="V43" s="35"/>
      <c r="W43" s="35"/>
      <c r="X43" s="35"/>
      <c r="Y43" s="35"/>
      <c r="Z43" s="35"/>
    </row>
    <row r="44" spans="1:26" x14ac:dyDescent="0.3">
      <c r="A44" s="35"/>
      <c r="B44" s="87" t="s">
        <v>56</v>
      </c>
      <c r="C44" s="87"/>
      <c r="D44" s="35"/>
      <c r="E44" s="35"/>
      <c r="F44" s="35"/>
      <c r="G44" s="35"/>
      <c r="H44" s="35"/>
      <c r="I44" s="35"/>
      <c r="J44" s="35"/>
      <c r="K44" s="35"/>
      <c r="L44" s="35"/>
      <c r="M44" s="35"/>
      <c r="N44" s="35"/>
      <c r="O44" s="35"/>
      <c r="P44" s="35"/>
      <c r="Q44" s="35"/>
      <c r="R44" s="35"/>
      <c r="S44" s="35"/>
      <c r="T44" s="35"/>
      <c r="U44" s="35"/>
      <c r="V44" s="35"/>
      <c r="W44" s="35"/>
      <c r="X44" s="35"/>
      <c r="Y44" s="35"/>
      <c r="Z44" s="35"/>
    </row>
    <row r="45" spans="1:26" x14ac:dyDescent="0.3">
      <c r="A45" s="35"/>
      <c r="B45" s="87" t="s">
        <v>63</v>
      </c>
      <c r="C45" s="87"/>
      <c r="D45" s="35"/>
      <c r="E45" s="35"/>
      <c r="F45" s="35"/>
      <c r="G45" s="35"/>
      <c r="H45" s="35"/>
      <c r="I45" s="35"/>
      <c r="J45" s="35"/>
      <c r="K45" s="35"/>
      <c r="L45" s="35"/>
      <c r="M45" s="35"/>
      <c r="N45" s="35"/>
      <c r="O45" s="35"/>
      <c r="P45" s="35"/>
      <c r="Q45" s="35"/>
      <c r="R45" s="35"/>
      <c r="S45" s="35"/>
      <c r="T45" s="35"/>
      <c r="U45" s="35"/>
      <c r="V45" s="35"/>
      <c r="W45" s="35"/>
      <c r="X45" s="35"/>
      <c r="Y45" s="35"/>
      <c r="Z45" s="35"/>
    </row>
    <row r="46" spans="1:26" s="167" customFormat="1" x14ac:dyDescent="0.3">
      <c r="A46" s="35"/>
      <c r="B46" s="35" t="s">
        <v>172</v>
      </c>
      <c r="C46" s="87"/>
      <c r="D46" s="35"/>
      <c r="E46" s="35"/>
      <c r="F46" s="35"/>
      <c r="G46" s="35"/>
      <c r="H46" s="35"/>
      <c r="I46" s="35"/>
      <c r="J46" s="35"/>
      <c r="K46" s="35"/>
      <c r="L46" s="35"/>
      <c r="M46" s="35"/>
      <c r="N46" s="35"/>
      <c r="O46" s="35"/>
      <c r="P46" s="35"/>
      <c r="Q46" s="35"/>
      <c r="R46" s="35"/>
      <c r="S46" s="35"/>
      <c r="T46" s="35"/>
      <c r="U46" s="35"/>
      <c r="V46" s="35"/>
      <c r="W46" s="35"/>
      <c r="X46" s="35"/>
      <c r="Y46" s="35"/>
      <c r="Z46" s="35"/>
    </row>
    <row r="47" spans="1:26" x14ac:dyDescent="0.3">
      <c r="A47" s="35"/>
      <c r="B47" s="87" t="s">
        <v>167</v>
      </c>
      <c r="C47" s="87"/>
      <c r="D47" s="35"/>
      <c r="E47" s="35"/>
      <c r="F47" s="35"/>
      <c r="G47" s="35"/>
      <c r="H47" s="35"/>
      <c r="I47" s="35"/>
      <c r="J47" s="35"/>
      <c r="K47" s="35"/>
      <c r="L47" s="35"/>
      <c r="M47" s="35"/>
      <c r="N47" s="35"/>
      <c r="O47" s="35"/>
      <c r="P47" s="35"/>
      <c r="Q47" s="35"/>
      <c r="R47" s="35"/>
      <c r="S47" s="35"/>
      <c r="T47" s="35"/>
      <c r="U47" s="35"/>
      <c r="V47" s="35"/>
      <c r="W47" s="35"/>
      <c r="X47" s="35"/>
      <c r="Y47" s="35"/>
      <c r="Z47" s="35"/>
    </row>
    <row r="48" spans="1:26" x14ac:dyDescent="0.3">
      <c r="A48" s="35"/>
      <c r="B48" s="87" t="s">
        <v>168</v>
      </c>
      <c r="C48" s="87"/>
      <c r="D48" s="35"/>
      <c r="E48" s="35"/>
      <c r="F48" s="35"/>
      <c r="G48" s="35"/>
      <c r="H48" s="35"/>
      <c r="I48" s="35"/>
      <c r="J48" s="35"/>
      <c r="K48" s="35"/>
      <c r="L48" s="35"/>
      <c r="M48" s="35"/>
      <c r="N48" s="35"/>
      <c r="O48" s="35"/>
      <c r="P48" s="35"/>
      <c r="Q48" s="35"/>
      <c r="R48" s="35"/>
      <c r="S48" s="35"/>
      <c r="T48" s="35"/>
      <c r="U48" s="35"/>
      <c r="V48" s="35"/>
      <c r="W48" s="35"/>
      <c r="X48" s="35"/>
      <c r="Y48" s="35"/>
      <c r="Z48" s="35"/>
    </row>
    <row r="49" spans="1:26" x14ac:dyDescent="0.3">
      <c r="A49" s="35"/>
      <c r="B49" s="87" t="s">
        <v>169</v>
      </c>
      <c r="C49" s="87"/>
      <c r="D49" s="35"/>
      <c r="E49" s="35"/>
      <c r="F49" s="35"/>
      <c r="G49" s="35"/>
      <c r="H49" s="35"/>
      <c r="I49" s="35"/>
      <c r="J49" s="35"/>
      <c r="K49" s="35"/>
      <c r="L49" s="35"/>
      <c r="M49" s="35"/>
      <c r="N49" s="35"/>
      <c r="O49" s="35"/>
      <c r="P49" s="35"/>
      <c r="Q49" s="35"/>
      <c r="R49" s="35"/>
      <c r="S49" s="35"/>
      <c r="T49" s="35"/>
      <c r="U49" s="35"/>
      <c r="V49" s="35"/>
      <c r="W49" s="35"/>
      <c r="X49" s="35"/>
      <c r="Y49" s="35"/>
      <c r="Z49" s="35"/>
    </row>
    <row r="50" spans="1:26" x14ac:dyDescent="0.3">
      <c r="A50" s="35"/>
      <c r="B50" s="87" t="s">
        <v>170</v>
      </c>
      <c r="C50" s="87"/>
      <c r="D50" s="35"/>
      <c r="E50" s="35"/>
      <c r="F50" s="35"/>
      <c r="G50" s="35"/>
      <c r="H50" s="35"/>
      <c r="I50" s="35"/>
      <c r="J50" s="35"/>
      <c r="K50" s="35"/>
      <c r="L50" s="35"/>
      <c r="M50" s="35"/>
      <c r="N50" s="35"/>
      <c r="O50" s="35"/>
      <c r="P50" s="35"/>
      <c r="Q50" s="35"/>
      <c r="R50" s="35"/>
      <c r="S50" s="35"/>
      <c r="T50" s="35"/>
      <c r="U50" s="35"/>
      <c r="V50" s="35"/>
      <c r="W50" s="35"/>
      <c r="X50" s="35"/>
      <c r="Y50" s="35"/>
      <c r="Z50" s="35"/>
    </row>
    <row r="51" spans="1:26" x14ac:dyDescent="0.3">
      <c r="A51" s="35" t="s">
        <v>164</v>
      </c>
      <c r="B51" s="35"/>
      <c r="C51" s="35"/>
      <c r="D51" s="35"/>
      <c r="E51" s="35"/>
      <c r="F51" s="35"/>
      <c r="G51" s="35"/>
      <c r="H51" s="35"/>
      <c r="I51" s="35"/>
      <c r="J51" s="35"/>
      <c r="K51" s="35"/>
      <c r="L51" s="35"/>
      <c r="M51" s="35"/>
      <c r="N51" s="35"/>
      <c r="O51" s="35"/>
      <c r="P51" s="35"/>
      <c r="Q51" s="35"/>
      <c r="R51" s="35"/>
      <c r="S51" s="35"/>
      <c r="T51" s="35"/>
      <c r="U51" s="35"/>
      <c r="V51" s="35"/>
      <c r="W51" s="35"/>
      <c r="X51" s="35"/>
      <c r="Y51" s="35"/>
      <c r="Z51" s="35"/>
    </row>
    <row r="52" spans="1:26" x14ac:dyDescent="0.3">
      <c r="A52" s="35"/>
      <c r="B52" s="35" t="s">
        <v>97</v>
      </c>
      <c r="C52" s="35"/>
      <c r="D52" s="35"/>
      <c r="E52" s="35"/>
      <c r="F52" s="35"/>
      <c r="G52" s="35"/>
      <c r="H52" s="35"/>
      <c r="I52" s="35"/>
      <c r="J52" s="35"/>
      <c r="K52" s="35"/>
      <c r="L52" s="35"/>
      <c r="M52" s="35"/>
      <c r="N52" s="35"/>
      <c r="O52" s="35"/>
      <c r="P52" s="35"/>
      <c r="Q52" s="35"/>
      <c r="R52" s="35"/>
      <c r="S52" s="35"/>
      <c r="T52" s="35"/>
      <c r="U52" s="35"/>
      <c r="V52" s="35"/>
      <c r="W52" s="35"/>
      <c r="X52" s="35"/>
      <c r="Y52" s="35"/>
      <c r="Z52" s="35"/>
    </row>
    <row r="53" spans="1:26" x14ac:dyDescent="0.3">
      <c r="A53" s="35"/>
      <c r="B53" s="35" t="s">
        <v>146</v>
      </c>
      <c r="C53" s="35"/>
      <c r="D53" s="35"/>
      <c r="E53" s="35"/>
      <c r="F53" s="35"/>
      <c r="G53" s="35"/>
      <c r="H53" s="35"/>
      <c r="I53" s="35"/>
      <c r="J53" s="35"/>
      <c r="K53" s="35"/>
      <c r="L53" s="35"/>
      <c r="M53" s="35"/>
      <c r="N53" s="35"/>
      <c r="O53" s="35"/>
      <c r="P53" s="35"/>
      <c r="Q53" s="35"/>
      <c r="R53" s="35"/>
      <c r="S53" s="35"/>
      <c r="T53" s="35"/>
      <c r="U53" s="35"/>
      <c r="V53" s="35"/>
      <c r="W53" s="35"/>
      <c r="X53" s="35"/>
      <c r="Y53" s="35"/>
      <c r="Z53" s="35"/>
    </row>
    <row r="54" spans="1:26" x14ac:dyDescent="0.3">
      <c r="A54" s="35"/>
      <c r="B54" s="35" t="s">
        <v>99</v>
      </c>
      <c r="C54" s="35"/>
      <c r="D54" s="35"/>
      <c r="E54" s="35"/>
      <c r="F54" s="35"/>
      <c r="G54" s="35"/>
      <c r="H54" s="35"/>
      <c r="I54" s="35"/>
      <c r="J54" s="35"/>
      <c r="K54" s="35"/>
      <c r="L54" s="35"/>
      <c r="M54" s="35"/>
      <c r="N54" s="35"/>
      <c r="O54" s="35"/>
      <c r="P54" s="35"/>
      <c r="Q54" s="35"/>
      <c r="R54" s="35"/>
      <c r="S54" s="35"/>
      <c r="T54" s="35"/>
      <c r="U54" s="35"/>
      <c r="V54" s="35"/>
      <c r="W54" s="35"/>
      <c r="X54" s="35"/>
      <c r="Y54" s="35"/>
      <c r="Z54" s="35"/>
    </row>
    <row r="55" spans="1:26" x14ac:dyDescent="0.3">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row>
  </sheetData>
  <sheetProtection algorithmName="SHA-512" hashValue="go1SN5c1qgct5rKBXeVp0jkY9JEJ8EEVVmPkq1GZ+wQ04kTUIXBIqnRZUcFTK8x1KNI0nV4XcSB9nzU5EwAdEQ==" saltValue="zp1fqleKt7TbP4FINaXBgg==" spinCount="100000" sheet="1" objects="1" scenarios="1"/>
  <dataConsolidate/>
  <mergeCells count="42">
    <mergeCell ref="A33:D34"/>
    <mergeCell ref="A35:D36"/>
    <mergeCell ref="A37:D37"/>
    <mergeCell ref="E37:P37"/>
    <mergeCell ref="A27:D27"/>
    <mergeCell ref="E27:P27"/>
    <mergeCell ref="A28:D29"/>
    <mergeCell ref="A30:D31"/>
    <mergeCell ref="A32:D32"/>
    <mergeCell ref="E32:P32"/>
    <mergeCell ref="A26:D26"/>
    <mergeCell ref="E26:P26"/>
    <mergeCell ref="A16:D16"/>
    <mergeCell ref="E16:P16"/>
    <mergeCell ref="A17:D18"/>
    <mergeCell ref="A19:D20"/>
    <mergeCell ref="A21:D21"/>
    <mergeCell ref="E21:P21"/>
    <mergeCell ref="A14:D14"/>
    <mergeCell ref="E14:P14"/>
    <mergeCell ref="A25:D25"/>
    <mergeCell ref="E25:P25"/>
    <mergeCell ref="A22:D23"/>
    <mergeCell ref="A15:D15"/>
    <mergeCell ref="E15:P15"/>
    <mergeCell ref="A24:D24"/>
    <mergeCell ref="E24:P24"/>
    <mergeCell ref="A2:B2"/>
    <mergeCell ref="A4:Q4"/>
    <mergeCell ref="A6:Q6"/>
    <mergeCell ref="M8:Q8"/>
    <mergeCell ref="A9:D9"/>
    <mergeCell ref="E9:P9"/>
    <mergeCell ref="C2:D2"/>
    <mergeCell ref="A13:D13"/>
    <mergeCell ref="E13:P13"/>
    <mergeCell ref="A10:D10"/>
    <mergeCell ref="E10:P10"/>
    <mergeCell ref="A11:D11"/>
    <mergeCell ref="E11:P11"/>
    <mergeCell ref="A12:D12"/>
    <mergeCell ref="E12:P12"/>
  </mergeCells>
  <phoneticPr fontId="3"/>
  <conditionalFormatting sqref="E37:P37">
    <cfRule type="cellIs" dxfId="22" priority="2" operator="lessThan">
      <formula>1000</formula>
    </cfRule>
    <cfRule type="cellIs" dxfId="21" priority="10" operator="greaterThan">
      <formula>$E$32-$E$24</formula>
    </cfRule>
  </conditionalFormatting>
  <conditionalFormatting sqref="E26:P26 E32:P32">
    <cfRule type="cellIs" dxfId="20" priority="21" operator="lessThan">
      <formula>1000</formula>
    </cfRule>
    <cfRule type="cellIs" dxfId="19" priority="22" operator="greaterThan">
      <formula>$E$25</formula>
    </cfRule>
  </conditionalFormatting>
  <pageMargins left="0.11811023622047245" right="0.11811023622047245" top="0.35433070866141736" bottom="0.35433070866141736" header="0.31496062992125984" footer="0.31496062992125984"/>
  <pageSetup paperSize="9" scale="4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A7816-A548-49AA-8C75-7FB89D2C4FF7}">
  <sheetPr codeName="Sheet16">
    <tabColor rgb="FF0000FF"/>
    <pageSetUpPr fitToPage="1"/>
  </sheetPr>
  <dimension ref="A1:Z55"/>
  <sheetViews>
    <sheetView showGridLines="0" zoomScale="85" zoomScaleNormal="85" workbookViewId="0"/>
  </sheetViews>
  <sheetFormatPr defaultColWidth="9" defaultRowHeight="15" x14ac:dyDescent="0.3"/>
  <cols>
    <col min="1" max="4" width="5.6640625" style="1" customWidth="1"/>
    <col min="5" max="16" width="12.77734375" style="1" customWidth="1"/>
    <col min="17" max="20" width="5.6640625" style="1" customWidth="1"/>
    <col min="21" max="16384" width="9" style="1"/>
  </cols>
  <sheetData>
    <row r="1" spans="1:26" ht="16.2" x14ac:dyDescent="0.3">
      <c r="A1" s="36" t="s">
        <v>66</v>
      </c>
      <c r="B1" s="36"/>
      <c r="C1" s="36"/>
      <c r="D1" s="36"/>
      <c r="E1" s="36"/>
      <c r="F1" s="98" t="s">
        <v>68</v>
      </c>
      <c r="G1" s="98"/>
      <c r="H1" s="98"/>
      <c r="I1" s="38" t="s">
        <v>67</v>
      </c>
      <c r="J1" s="35"/>
      <c r="K1" s="35"/>
      <c r="L1" s="35"/>
      <c r="M1" s="35"/>
      <c r="N1" s="35"/>
      <c r="O1" s="35"/>
      <c r="P1" s="35"/>
      <c r="Q1" s="35"/>
      <c r="R1" s="35"/>
      <c r="S1" s="35"/>
      <c r="T1" s="35"/>
      <c r="U1" s="35"/>
      <c r="V1" s="35"/>
      <c r="W1" s="35"/>
      <c r="X1" s="35"/>
      <c r="Y1" s="35"/>
      <c r="Z1" s="35"/>
    </row>
    <row r="2" spans="1:26" ht="16.2" x14ac:dyDescent="0.3">
      <c r="A2" s="335" t="s">
        <v>0</v>
      </c>
      <c r="B2" s="336"/>
      <c r="C2" s="333" t="s">
        <v>174</v>
      </c>
      <c r="D2" s="334"/>
      <c r="E2" s="84"/>
      <c r="F2" s="84"/>
      <c r="G2" s="84"/>
      <c r="H2" s="84"/>
      <c r="I2" s="84"/>
      <c r="J2" s="84"/>
      <c r="K2" s="84"/>
      <c r="L2" s="84"/>
      <c r="M2" s="84"/>
      <c r="N2" s="84"/>
      <c r="O2" s="84"/>
      <c r="P2" s="84"/>
      <c r="Q2" s="84"/>
      <c r="R2" s="35"/>
      <c r="S2" s="35"/>
      <c r="T2" s="35"/>
      <c r="U2" s="35"/>
      <c r="V2" s="35"/>
      <c r="W2" s="35"/>
      <c r="X2" s="35"/>
      <c r="Y2" s="35"/>
      <c r="Z2" s="35"/>
    </row>
    <row r="3" spans="1:26" ht="16.2" x14ac:dyDescent="0.3">
      <c r="A3" s="105"/>
      <c r="B3" s="85"/>
      <c r="C3" s="84"/>
      <c r="D3" s="84"/>
      <c r="E3" s="84"/>
      <c r="F3" s="84"/>
      <c r="G3" s="84"/>
      <c r="H3" s="84"/>
      <c r="I3" s="84"/>
      <c r="J3" s="84"/>
      <c r="K3" s="84"/>
      <c r="L3" s="84"/>
      <c r="M3" s="84"/>
      <c r="N3" s="84"/>
      <c r="O3" s="84"/>
      <c r="P3" s="84"/>
      <c r="Q3" s="84"/>
      <c r="R3" s="35"/>
      <c r="S3" s="35"/>
      <c r="T3" s="35"/>
      <c r="U3" s="35"/>
      <c r="V3" s="35"/>
      <c r="W3" s="35"/>
      <c r="X3" s="35"/>
      <c r="Y3" s="35"/>
      <c r="Z3" s="35"/>
    </row>
    <row r="4" spans="1:26" ht="16.2" x14ac:dyDescent="0.3">
      <c r="A4" s="169" t="s">
        <v>162</v>
      </c>
      <c r="B4" s="169"/>
      <c r="C4" s="169"/>
      <c r="D4" s="169"/>
      <c r="E4" s="169"/>
      <c r="F4" s="169"/>
      <c r="G4" s="169"/>
      <c r="H4" s="169"/>
      <c r="I4" s="169"/>
      <c r="J4" s="169"/>
      <c r="K4" s="169"/>
      <c r="L4" s="169"/>
      <c r="M4" s="169"/>
      <c r="N4" s="169"/>
      <c r="O4" s="169"/>
      <c r="P4" s="169"/>
      <c r="Q4" s="169"/>
      <c r="R4" s="35"/>
      <c r="S4" s="35"/>
      <c r="T4" s="35"/>
      <c r="U4" s="35"/>
      <c r="V4" s="35"/>
      <c r="W4" s="35"/>
      <c r="X4" s="35"/>
      <c r="Y4" s="35"/>
      <c r="Z4" s="35"/>
    </row>
    <row r="5" spans="1:26" ht="16.2" x14ac:dyDescent="0.3">
      <c r="A5" s="84"/>
      <c r="B5" s="84"/>
      <c r="C5" s="84"/>
      <c r="D5" s="84"/>
      <c r="E5" s="84"/>
      <c r="F5" s="84"/>
      <c r="G5" s="84"/>
      <c r="H5" s="84"/>
      <c r="I5" s="84"/>
      <c r="J5" s="84"/>
      <c r="K5" s="84"/>
      <c r="L5" s="84"/>
      <c r="M5" s="84"/>
      <c r="N5" s="84"/>
      <c r="O5" s="84"/>
      <c r="P5" s="84"/>
      <c r="Q5" s="84"/>
      <c r="R5" s="35"/>
      <c r="S5" s="35"/>
      <c r="T5" s="35"/>
      <c r="U5" s="35"/>
      <c r="V5" s="35"/>
      <c r="W5" s="35"/>
      <c r="X5" s="35"/>
      <c r="Y5" s="35"/>
      <c r="Z5" s="35"/>
    </row>
    <row r="6" spans="1:26" ht="16.2" x14ac:dyDescent="0.3">
      <c r="A6" s="169" t="s">
        <v>52</v>
      </c>
      <c r="B6" s="169"/>
      <c r="C6" s="169"/>
      <c r="D6" s="169"/>
      <c r="E6" s="169"/>
      <c r="F6" s="169"/>
      <c r="G6" s="169"/>
      <c r="H6" s="169"/>
      <c r="I6" s="169"/>
      <c r="J6" s="169"/>
      <c r="K6" s="169"/>
      <c r="L6" s="169"/>
      <c r="M6" s="169"/>
      <c r="N6" s="169"/>
      <c r="O6" s="169"/>
      <c r="P6" s="169"/>
      <c r="Q6" s="169"/>
      <c r="R6" s="35"/>
      <c r="S6" s="35"/>
      <c r="T6" s="35"/>
      <c r="U6" s="35"/>
      <c r="V6" s="35"/>
      <c r="W6" s="35"/>
      <c r="X6" s="35"/>
      <c r="Y6" s="35"/>
      <c r="Z6" s="35"/>
    </row>
    <row r="7" spans="1:26" ht="16.2" x14ac:dyDescent="0.3">
      <c r="A7" s="35"/>
      <c r="B7" s="35"/>
      <c r="C7" s="84"/>
      <c r="D7" s="84"/>
      <c r="E7" s="84"/>
      <c r="F7" s="84"/>
      <c r="G7" s="84"/>
      <c r="H7" s="84"/>
      <c r="I7" s="84"/>
      <c r="J7" s="84"/>
      <c r="K7" s="84"/>
      <c r="L7" s="84"/>
      <c r="M7" s="84"/>
      <c r="N7" s="84"/>
      <c r="O7" s="84"/>
      <c r="P7" s="84"/>
      <c r="Q7" s="84"/>
      <c r="R7" s="35"/>
      <c r="S7" s="35"/>
      <c r="T7" s="35"/>
      <c r="U7" s="35"/>
      <c r="V7" s="35"/>
      <c r="W7" s="35"/>
      <c r="X7" s="35"/>
      <c r="Y7" s="35"/>
      <c r="Z7" s="35"/>
    </row>
    <row r="8" spans="1:26" ht="16.2" x14ac:dyDescent="0.3">
      <c r="A8" s="108"/>
      <c r="B8" s="108"/>
      <c r="C8" s="108"/>
      <c r="D8" s="108"/>
      <c r="E8" s="162" t="str">
        <f>IF(OR($R$24=1,$R$33=1),"！！！入力エラーがあります。R列のコメントを確認してください。！！！","")</f>
        <v/>
      </c>
      <c r="F8" s="108"/>
      <c r="G8" s="108"/>
      <c r="H8" s="108"/>
      <c r="I8" s="108"/>
      <c r="J8" s="108"/>
      <c r="K8" s="108"/>
      <c r="L8" s="108"/>
      <c r="M8" s="217" t="str">
        <f>【調達AX】合計!$M$11</f>
        <v>&lt;会社名&gt;</v>
      </c>
      <c r="N8" s="217"/>
      <c r="O8" s="217"/>
      <c r="P8" s="217"/>
      <c r="Q8" s="217"/>
      <c r="R8" s="163"/>
      <c r="S8" s="35"/>
      <c r="T8" s="35"/>
      <c r="U8" s="35"/>
      <c r="V8" s="35"/>
      <c r="W8" s="35"/>
      <c r="X8" s="35"/>
      <c r="Y8" s="35"/>
      <c r="Z8" s="35"/>
    </row>
    <row r="9" spans="1:26" ht="24" customHeight="1" thickBot="1" x14ac:dyDescent="0.35">
      <c r="A9" s="171" t="s">
        <v>1</v>
      </c>
      <c r="B9" s="171"/>
      <c r="C9" s="171"/>
      <c r="D9" s="171"/>
      <c r="E9" s="172" t="s">
        <v>24</v>
      </c>
      <c r="F9" s="173"/>
      <c r="G9" s="173"/>
      <c r="H9" s="173"/>
      <c r="I9" s="173"/>
      <c r="J9" s="173"/>
      <c r="K9" s="173"/>
      <c r="L9" s="173"/>
      <c r="M9" s="173"/>
      <c r="N9" s="173"/>
      <c r="O9" s="173"/>
      <c r="P9" s="174"/>
      <c r="Q9" s="88" t="s">
        <v>2</v>
      </c>
      <c r="R9" s="163"/>
      <c r="S9" s="35"/>
      <c r="T9" s="35"/>
      <c r="U9" s="35"/>
      <c r="V9" s="35"/>
      <c r="W9" s="35"/>
      <c r="X9" s="35"/>
      <c r="Y9" s="35"/>
      <c r="Z9" s="35"/>
    </row>
    <row r="10" spans="1:26" ht="24" customHeight="1" x14ac:dyDescent="0.3">
      <c r="A10" s="171" t="s">
        <v>3</v>
      </c>
      <c r="B10" s="171"/>
      <c r="C10" s="171"/>
      <c r="D10" s="175"/>
      <c r="E10" s="270"/>
      <c r="F10" s="271"/>
      <c r="G10" s="271"/>
      <c r="H10" s="271"/>
      <c r="I10" s="271"/>
      <c r="J10" s="271"/>
      <c r="K10" s="271"/>
      <c r="L10" s="271"/>
      <c r="M10" s="271"/>
      <c r="N10" s="271"/>
      <c r="O10" s="271"/>
      <c r="P10" s="272"/>
      <c r="Q10" s="89"/>
      <c r="R10" s="163"/>
      <c r="S10" s="35"/>
      <c r="T10" s="35"/>
      <c r="U10" s="35"/>
      <c r="V10" s="35"/>
      <c r="W10" s="35"/>
      <c r="X10" s="35"/>
      <c r="Y10" s="35"/>
      <c r="Z10" s="35"/>
    </row>
    <row r="11" spans="1:26" ht="30" customHeight="1" x14ac:dyDescent="0.3">
      <c r="A11" s="179" t="s">
        <v>4</v>
      </c>
      <c r="B11" s="179"/>
      <c r="C11" s="179"/>
      <c r="D11" s="180"/>
      <c r="E11" s="264"/>
      <c r="F11" s="265"/>
      <c r="G11" s="265"/>
      <c r="H11" s="265"/>
      <c r="I11" s="265"/>
      <c r="J11" s="265"/>
      <c r="K11" s="265"/>
      <c r="L11" s="265"/>
      <c r="M11" s="265"/>
      <c r="N11" s="265"/>
      <c r="O11" s="265"/>
      <c r="P11" s="266"/>
      <c r="Q11" s="89"/>
      <c r="R11" s="163"/>
      <c r="S11" s="35"/>
      <c r="T11" s="35"/>
      <c r="U11" s="35"/>
      <c r="V11" s="35"/>
      <c r="W11" s="35"/>
      <c r="X11" s="35"/>
      <c r="Y11" s="35"/>
      <c r="Z11" s="35"/>
    </row>
    <row r="12" spans="1:26" ht="24" customHeight="1" x14ac:dyDescent="0.3">
      <c r="A12" s="171" t="s">
        <v>5</v>
      </c>
      <c r="B12" s="171"/>
      <c r="C12" s="171"/>
      <c r="D12" s="175"/>
      <c r="E12" s="221" t="s">
        <v>53</v>
      </c>
      <c r="F12" s="222"/>
      <c r="G12" s="222"/>
      <c r="H12" s="222"/>
      <c r="I12" s="222"/>
      <c r="J12" s="222"/>
      <c r="K12" s="222"/>
      <c r="L12" s="222"/>
      <c r="M12" s="222"/>
      <c r="N12" s="222"/>
      <c r="O12" s="222"/>
      <c r="P12" s="223"/>
      <c r="Q12" s="89"/>
      <c r="R12" s="163"/>
      <c r="S12" s="35"/>
      <c r="T12" s="35"/>
      <c r="U12" s="35"/>
      <c r="V12" s="35"/>
      <c r="W12" s="35"/>
      <c r="X12" s="35"/>
      <c r="Y12" s="35"/>
      <c r="Z12" s="35"/>
    </row>
    <row r="13" spans="1:26" ht="24" customHeight="1" x14ac:dyDescent="0.3">
      <c r="A13" s="171" t="s">
        <v>6</v>
      </c>
      <c r="B13" s="171"/>
      <c r="C13" s="171"/>
      <c r="D13" s="175"/>
      <c r="E13" s="264"/>
      <c r="F13" s="265"/>
      <c r="G13" s="265"/>
      <c r="H13" s="265"/>
      <c r="I13" s="265"/>
      <c r="J13" s="265"/>
      <c r="K13" s="265"/>
      <c r="L13" s="265"/>
      <c r="M13" s="265"/>
      <c r="N13" s="265"/>
      <c r="O13" s="265"/>
      <c r="P13" s="266"/>
      <c r="Q13" s="89"/>
      <c r="R13" s="163"/>
      <c r="S13" s="35"/>
      <c r="T13" s="35"/>
      <c r="U13" s="35"/>
      <c r="V13" s="35"/>
      <c r="W13" s="35"/>
      <c r="X13" s="35"/>
      <c r="Y13" s="35"/>
      <c r="Z13" s="35"/>
    </row>
    <row r="14" spans="1:26" ht="24" customHeight="1" x14ac:dyDescent="0.3">
      <c r="A14" s="171" t="s">
        <v>7</v>
      </c>
      <c r="B14" s="171"/>
      <c r="C14" s="171"/>
      <c r="D14" s="175"/>
      <c r="E14" s="224"/>
      <c r="F14" s="225"/>
      <c r="G14" s="225"/>
      <c r="H14" s="225"/>
      <c r="I14" s="225"/>
      <c r="J14" s="225"/>
      <c r="K14" s="225"/>
      <c r="L14" s="225"/>
      <c r="M14" s="225"/>
      <c r="N14" s="225"/>
      <c r="O14" s="225"/>
      <c r="P14" s="226"/>
      <c r="Q14" s="90" t="s">
        <v>23</v>
      </c>
      <c r="R14" s="163"/>
      <c r="S14" s="35"/>
      <c r="T14" s="35"/>
      <c r="U14" s="35"/>
      <c r="V14" s="35"/>
      <c r="W14" s="35"/>
      <c r="X14" s="35"/>
      <c r="Y14" s="35"/>
      <c r="Z14" s="35"/>
    </row>
    <row r="15" spans="1:26" ht="30" customHeight="1" x14ac:dyDescent="0.3">
      <c r="A15" s="202" t="s">
        <v>158</v>
      </c>
      <c r="B15" s="203"/>
      <c r="C15" s="203"/>
      <c r="D15" s="227"/>
      <c r="E15" s="224"/>
      <c r="F15" s="225"/>
      <c r="G15" s="225"/>
      <c r="H15" s="225"/>
      <c r="I15" s="225"/>
      <c r="J15" s="225"/>
      <c r="K15" s="225"/>
      <c r="L15" s="225"/>
      <c r="M15" s="225"/>
      <c r="N15" s="225"/>
      <c r="O15" s="225"/>
      <c r="P15" s="226"/>
      <c r="Q15" s="90" t="s">
        <v>23</v>
      </c>
      <c r="R15" s="163"/>
      <c r="S15" s="35"/>
      <c r="T15" s="35"/>
      <c r="U15" s="35"/>
      <c r="V15" s="35"/>
      <c r="W15" s="35"/>
      <c r="X15" s="35"/>
      <c r="Y15" s="35"/>
      <c r="Z15" s="35"/>
    </row>
    <row r="16" spans="1:26" ht="36.6" customHeight="1" thickBot="1" x14ac:dyDescent="0.35">
      <c r="A16" s="179" t="s">
        <v>126</v>
      </c>
      <c r="B16" s="171"/>
      <c r="C16" s="171"/>
      <c r="D16" s="175"/>
      <c r="E16" s="231"/>
      <c r="F16" s="232"/>
      <c r="G16" s="232"/>
      <c r="H16" s="232"/>
      <c r="I16" s="232"/>
      <c r="J16" s="232"/>
      <c r="K16" s="232"/>
      <c r="L16" s="232"/>
      <c r="M16" s="232"/>
      <c r="N16" s="232"/>
      <c r="O16" s="232"/>
      <c r="P16" s="233"/>
      <c r="Q16" s="93" t="s">
        <v>128</v>
      </c>
      <c r="R16" s="163"/>
      <c r="S16" s="35"/>
      <c r="T16" s="35"/>
      <c r="U16" s="35"/>
      <c r="V16" s="35"/>
      <c r="W16" s="35"/>
      <c r="X16" s="35"/>
      <c r="Y16" s="35"/>
      <c r="Z16" s="35"/>
    </row>
    <row r="17" spans="1:26" ht="24" customHeight="1" x14ac:dyDescent="0.3">
      <c r="A17" s="179" t="s">
        <v>127</v>
      </c>
      <c r="B17" s="171"/>
      <c r="C17" s="171"/>
      <c r="D17" s="171"/>
      <c r="E17" s="94" t="s">
        <v>11</v>
      </c>
      <c r="F17" s="94" t="s">
        <v>12</v>
      </c>
      <c r="G17" s="94" t="s">
        <v>13</v>
      </c>
      <c r="H17" s="94" t="s">
        <v>14</v>
      </c>
      <c r="I17" s="94" t="s">
        <v>15</v>
      </c>
      <c r="J17" s="94" t="s">
        <v>16</v>
      </c>
      <c r="K17" s="94" t="s">
        <v>17</v>
      </c>
      <c r="L17" s="94" t="s">
        <v>18</v>
      </c>
      <c r="M17" s="94" t="s">
        <v>19</v>
      </c>
      <c r="N17" s="94" t="s">
        <v>20</v>
      </c>
      <c r="O17" s="94" t="s">
        <v>21</v>
      </c>
      <c r="P17" s="94" t="s">
        <v>22</v>
      </c>
      <c r="Q17" s="78"/>
      <c r="R17" s="163"/>
      <c r="S17" s="35"/>
      <c r="T17" s="35"/>
      <c r="U17" s="35"/>
      <c r="V17" s="35"/>
      <c r="W17" s="35"/>
      <c r="X17" s="35"/>
      <c r="Y17" s="35"/>
      <c r="Z17" s="35"/>
    </row>
    <row r="18" spans="1:26" ht="24" customHeight="1" thickBot="1" x14ac:dyDescent="0.35">
      <c r="A18" s="171"/>
      <c r="B18" s="171"/>
      <c r="C18" s="171"/>
      <c r="D18" s="171"/>
      <c r="E18" s="113" t="e">
        <f>'【メインAX】調整係数(水力)'!N20</f>
        <v>#N/A</v>
      </c>
      <c r="F18" s="113" t="e">
        <f>'【メインAX】調整係数(水力)'!N21</f>
        <v>#N/A</v>
      </c>
      <c r="G18" s="113" t="e">
        <f>'【メインAX】調整係数(水力)'!N22</f>
        <v>#N/A</v>
      </c>
      <c r="H18" s="113" t="e">
        <f>'【メインAX】調整係数(水力)'!N23</f>
        <v>#N/A</v>
      </c>
      <c r="I18" s="113" t="e">
        <f>'【メインAX】調整係数(水力)'!N24</f>
        <v>#N/A</v>
      </c>
      <c r="J18" s="113" t="e">
        <f>'【メインAX】調整係数(水力)'!N25</f>
        <v>#N/A</v>
      </c>
      <c r="K18" s="113" t="e">
        <f>'【メインAX】調整係数(水力)'!N26</f>
        <v>#N/A</v>
      </c>
      <c r="L18" s="113" t="e">
        <f>'【メインAX】調整係数(水力)'!N27</f>
        <v>#N/A</v>
      </c>
      <c r="M18" s="113" t="e">
        <f>'【メインAX】調整係数(水力)'!N28</f>
        <v>#N/A</v>
      </c>
      <c r="N18" s="113" t="e">
        <f>'【メインAX】調整係数(水力)'!N29</f>
        <v>#N/A</v>
      </c>
      <c r="O18" s="113" t="e">
        <f>'【メインAX】調整係数(水力)'!N30</f>
        <v>#N/A</v>
      </c>
      <c r="P18" s="113" t="e">
        <f>'【メインAX】調整係数(水力)'!N31</f>
        <v>#N/A</v>
      </c>
      <c r="Q18" s="78" t="s">
        <v>128</v>
      </c>
      <c r="R18" s="163"/>
      <c r="S18" s="35"/>
      <c r="T18" s="35"/>
      <c r="U18" s="35"/>
      <c r="V18" s="35"/>
      <c r="W18" s="35"/>
      <c r="X18" s="35"/>
      <c r="Y18" s="35"/>
      <c r="Z18" s="35"/>
    </row>
    <row r="19" spans="1:26" ht="24" customHeight="1" x14ac:dyDescent="0.3">
      <c r="A19" s="179" t="s">
        <v>130</v>
      </c>
      <c r="B19" s="171"/>
      <c r="C19" s="171"/>
      <c r="D19" s="175"/>
      <c r="E19" s="95" t="s">
        <v>11</v>
      </c>
      <c r="F19" s="96" t="s">
        <v>12</v>
      </c>
      <c r="G19" s="96" t="s">
        <v>13</v>
      </c>
      <c r="H19" s="96" t="s">
        <v>14</v>
      </c>
      <c r="I19" s="96" t="s">
        <v>15</v>
      </c>
      <c r="J19" s="96" t="s">
        <v>16</v>
      </c>
      <c r="K19" s="96" t="s">
        <v>17</v>
      </c>
      <c r="L19" s="96" t="s">
        <v>18</v>
      </c>
      <c r="M19" s="96" t="s">
        <v>19</v>
      </c>
      <c r="N19" s="96" t="s">
        <v>20</v>
      </c>
      <c r="O19" s="96" t="s">
        <v>21</v>
      </c>
      <c r="P19" s="97" t="s">
        <v>22</v>
      </c>
      <c r="Q19" s="93"/>
      <c r="R19" s="163"/>
      <c r="S19" s="35"/>
      <c r="T19" s="35"/>
      <c r="U19" s="35"/>
      <c r="V19" s="35"/>
      <c r="W19" s="35"/>
      <c r="X19" s="35"/>
      <c r="Y19" s="35"/>
      <c r="Z19" s="35"/>
    </row>
    <row r="20" spans="1:26" ht="24" customHeight="1" x14ac:dyDescent="0.3">
      <c r="A20" s="171"/>
      <c r="B20" s="171"/>
      <c r="C20" s="171"/>
      <c r="D20" s="175"/>
      <c r="E20" s="123"/>
      <c r="F20" s="124"/>
      <c r="G20" s="124"/>
      <c r="H20" s="124"/>
      <c r="I20" s="124"/>
      <c r="J20" s="124"/>
      <c r="K20" s="124"/>
      <c r="L20" s="124"/>
      <c r="M20" s="124"/>
      <c r="N20" s="124"/>
      <c r="O20" s="124"/>
      <c r="P20" s="125"/>
      <c r="Q20" s="93" t="s">
        <v>23</v>
      </c>
      <c r="R20" s="163"/>
      <c r="S20" s="35"/>
      <c r="T20" s="35"/>
      <c r="U20" s="35"/>
      <c r="V20" s="35"/>
      <c r="W20" s="35"/>
      <c r="X20" s="35"/>
      <c r="Y20" s="35"/>
      <c r="Z20" s="35"/>
    </row>
    <row r="21" spans="1:26" ht="36.75" customHeight="1" x14ac:dyDescent="0.3">
      <c r="A21" s="179" t="s">
        <v>137</v>
      </c>
      <c r="B21" s="171"/>
      <c r="C21" s="171"/>
      <c r="D21" s="175"/>
      <c r="E21" s="224"/>
      <c r="F21" s="225"/>
      <c r="G21" s="225"/>
      <c r="H21" s="225"/>
      <c r="I21" s="225"/>
      <c r="J21" s="225"/>
      <c r="K21" s="225"/>
      <c r="L21" s="225"/>
      <c r="M21" s="225"/>
      <c r="N21" s="225"/>
      <c r="O21" s="225"/>
      <c r="P21" s="226"/>
      <c r="Q21" s="93" t="s">
        <v>23</v>
      </c>
      <c r="R21" s="163"/>
      <c r="S21" s="35"/>
      <c r="T21" s="35"/>
      <c r="U21" s="35"/>
      <c r="V21" s="35"/>
      <c r="W21" s="35"/>
      <c r="X21" s="35"/>
      <c r="Y21" s="35"/>
      <c r="Z21" s="35"/>
    </row>
    <row r="22" spans="1:26" ht="24" customHeight="1" x14ac:dyDescent="0.3">
      <c r="A22" s="179" t="s">
        <v>165</v>
      </c>
      <c r="B22" s="171"/>
      <c r="C22" s="171"/>
      <c r="D22" s="175"/>
      <c r="E22" s="91" t="s">
        <v>11</v>
      </c>
      <c r="F22" s="88" t="s">
        <v>12</v>
      </c>
      <c r="G22" s="88" t="s">
        <v>13</v>
      </c>
      <c r="H22" s="88" t="s">
        <v>14</v>
      </c>
      <c r="I22" s="88" t="s">
        <v>15</v>
      </c>
      <c r="J22" s="88" t="s">
        <v>16</v>
      </c>
      <c r="K22" s="88" t="s">
        <v>17</v>
      </c>
      <c r="L22" s="88" t="s">
        <v>18</v>
      </c>
      <c r="M22" s="88" t="s">
        <v>19</v>
      </c>
      <c r="N22" s="88" t="s">
        <v>20</v>
      </c>
      <c r="O22" s="88" t="s">
        <v>21</v>
      </c>
      <c r="P22" s="92" t="s">
        <v>22</v>
      </c>
      <c r="Q22" s="93"/>
      <c r="R22" s="163"/>
      <c r="S22" s="35"/>
      <c r="T22" s="35"/>
      <c r="U22" s="35"/>
      <c r="V22" s="35"/>
      <c r="W22" s="35"/>
      <c r="X22" s="35"/>
      <c r="Y22" s="35"/>
      <c r="Z22" s="35"/>
    </row>
    <row r="23" spans="1:26" ht="24" customHeight="1" x14ac:dyDescent="0.3">
      <c r="A23" s="171"/>
      <c r="B23" s="171"/>
      <c r="C23" s="171"/>
      <c r="D23" s="175"/>
      <c r="E23" s="123"/>
      <c r="F23" s="124"/>
      <c r="G23" s="124"/>
      <c r="H23" s="124"/>
      <c r="I23" s="124"/>
      <c r="J23" s="124"/>
      <c r="K23" s="124"/>
      <c r="L23" s="124"/>
      <c r="M23" s="124"/>
      <c r="N23" s="124"/>
      <c r="O23" s="124"/>
      <c r="P23" s="125"/>
      <c r="Q23" s="93" t="s">
        <v>23</v>
      </c>
      <c r="R23" s="163"/>
      <c r="S23" s="35"/>
      <c r="T23" s="35"/>
      <c r="U23" s="35"/>
      <c r="V23" s="35"/>
      <c r="W23" s="35"/>
      <c r="X23" s="35"/>
      <c r="Y23" s="35"/>
      <c r="Z23" s="35"/>
    </row>
    <row r="24" spans="1:26" ht="36.6" customHeight="1" thickBot="1" x14ac:dyDescent="0.35">
      <c r="A24" s="179" t="s">
        <v>129</v>
      </c>
      <c r="B24" s="171"/>
      <c r="C24" s="171"/>
      <c r="D24" s="175"/>
      <c r="E24" s="234"/>
      <c r="F24" s="235"/>
      <c r="G24" s="235"/>
      <c r="H24" s="235"/>
      <c r="I24" s="235"/>
      <c r="J24" s="235"/>
      <c r="K24" s="235"/>
      <c r="L24" s="235"/>
      <c r="M24" s="235"/>
      <c r="N24" s="235"/>
      <c r="O24" s="235"/>
      <c r="P24" s="236"/>
      <c r="Q24" s="93" t="s">
        <v>23</v>
      </c>
      <c r="R24" s="164">
        <f>IF(E25&gt;E14,1,0)</f>
        <v>0</v>
      </c>
      <c r="S24" s="35"/>
      <c r="T24" s="35"/>
      <c r="U24" s="35"/>
      <c r="V24" s="35"/>
      <c r="W24" s="35"/>
      <c r="X24" s="35"/>
      <c r="Y24" s="35"/>
      <c r="Z24" s="35"/>
    </row>
    <row r="25" spans="1:26" s="146" customFormat="1" ht="36.6" customHeight="1" x14ac:dyDescent="0.3">
      <c r="A25" s="197" t="s">
        <v>159</v>
      </c>
      <c r="B25" s="198"/>
      <c r="C25" s="198"/>
      <c r="D25" s="198"/>
      <c r="E25" s="240"/>
      <c r="F25" s="241"/>
      <c r="G25" s="241"/>
      <c r="H25" s="241"/>
      <c r="I25" s="241"/>
      <c r="J25" s="241"/>
      <c r="K25" s="241"/>
      <c r="L25" s="241"/>
      <c r="M25" s="241"/>
      <c r="N25" s="241"/>
      <c r="O25" s="241"/>
      <c r="P25" s="242"/>
      <c r="Q25" s="93"/>
      <c r="R25" s="165" t="str">
        <f>IF(E25&gt;E14,"※「送電可能電力」が「設備容量」を超過している月があります。入力値を修正してください。","")</f>
        <v/>
      </c>
      <c r="S25" s="35"/>
      <c r="T25" s="35"/>
      <c r="U25" s="35"/>
      <c r="V25" s="35"/>
      <c r="W25" s="35"/>
      <c r="X25" s="35"/>
      <c r="Y25" s="35"/>
      <c r="Z25" s="35"/>
    </row>
    <row r="26" spans="1:26" ht="36.6" customHeight="1" x14ac:dyDescent="0.3">
      <c r="A26" s="180" t="s">
        <v>152</v>
      </c>
      <c r="B26" s="210"/>
      <c r="C26" s="210"/>
      <c r="D26" s="211"/>
      <c r="E26" s="237">
        <f>IF(E24=0,E25,E25-ROUND(E24/(E21/E15),0))</f>
        <v>0</v>
      </c>
      <c r="F26" s="238"/>
      <c r="G26" s="238"/>
      <c r="H26" s="238"/>
      <c r="I26" s="238"/>
      <c r="J26" s="238"/>
      <c r="K26" s="238"/>
      <c r="L26" s="238"/>
      <c r="M26" s="238"/>
      <c r="N26" s="238"/>
      <c r="O26" s="238"/>
      <c r="P26" s="239"/>
      <c r="Q26" s="78" t="s">
        <v>23</v>
      </c>
      <c r="R26" s="163"/>
      <c r="S26" s="122"/>
      <c r="T26" s="122"/>
      <c r="U26" s="122"/>
      <c r="V26" s="122"/>
      <c r="W26" s="122"/>
      <c r="X26" s="35"/>
      <c r="Y26" s="35"/>
      <c r="Z26" s="35"/>
    </row>
    <row r="27" spans="1:26" ht="36.6" customHeight="1" x14ac:dyDescent="0.3">
      <c r="A27" s="179" t="s">
        <v>139</v>
      </c>
      <c r="B27" s="171"/>
      <c r="C27" s="171"/>
      <c r="D27" s="171"/>
      <c r="E27" s="228" t="e">
        <f>'計算用(水力)'!B83</f>
        <v>#N/A</v>
      </c>
      <c r="F27" s="229"/>
      <c r="G27" s="229"/>
      <c r="H27" s="229"/>
      <c r="I27" s="229"/>
      <c r="J27" s="229"/>
      <c r="K27" s="229"/>
      <c r="L27" s="229"/>
      <c r="M27" s="229"/>
      <c r="N27" s="229"/>
      <c r="O27" s="229"/>
      <c r="P27" s="230"/>
      <c r="Q27" s="23" t="s">
        <v>80</v>
      </c>
      <c r="R27" s="163"/>
      <c r="S27" s="35"/>
      <c r="T27" s="35"/>
      <c r="U27" s="35"/>
      <c r="V27" s="35"/>
      <c r="W27" s="35"/>
      <c r="X27" s="35"/>
      <c r="Y27" s="35"/>
      <c r="Z27" s="35"/>
    </row>
    <row r="28" spans="1:26" ht="24" customHeight="1" x14ac:dyDescent="0.3">
      <c r="A28" s="179" t="s">
        <v>140</v>
      </c>
      <c r="B28" s="171"/>
      <c r="C28" s="171"/>
      <c r="D28" s="171"/>
      <c r="E28" s="88" t="s">
        <v>11</v>
      </c>
      <c r="F28" s="88" t="s">
        <v>12</v>
      </c>
      <c r="G28" s="88" t="s">
        <v>13</v>
      </c>
      <c r="H28" s="88" t="s">
        <v>14</v>
      </c>
      <c r="I28" s="88" t="s">
        <v>15</v>
      </c>
      <c r="J28" s="88" t="s">
        <v>16</v>
      </c>
      <c r="K28" s="88" t="s">
        <v>17</v>
      </c>
      <c r="L28" s="88" t="s">
        <v>18</v>
      </c>
      <c r="M28" s="88" t="s">
        <v>19</v>
      </c>
      <c r="N28" s="88" t="s">
        <v>20</v>
      </c>
      <c r="O28" s="88" t="s">
        <v>21</v>
      </c>
      <c r="P28" s="88" t="s">
        <v>22</v>
      </c>
      <c r="Q28" s="5"/>
      <c r="R28" s="163"/>
      <c r="S28" s="35"/>
      <c r="T28" s="35"/>
      <c r="U28" s="35"/>
      <c r="V28" s="35"/>
      <c r="W28" s="35"/>
      <c r="X28" s="35"/>
      <c r="Y28" s="35"/>
      <c r="Z28" s="35"/>
    </row>
    <row r="29" spans="1:26" ht="24" customHeight="1" x14ac:dyDescent="0.3">
      <c r="A29" s="171"/>
      <c r="B29" s="171"/>
      <c r="C29" s="171"/>
      <c r="D29" s="171"/>
      <c r="E29" s="42" t="e">
        <f>'計算用(水力)'!N20</f>
        <v>#N/A</v>
      </c>
      <c r="F29" s="42" t="e">
        <f>'計算用(水力)'!N21</f>
        <v>#N/A</v>
      </c>
      <c r="G29" s="42" t="e">
        <f>'計算用(水力)'!N22</f>
        <v>#N/A</v>
      </c>
      <c r="H29" s="42" t="e">
        <f>'計算用(水力)'!N23</f>
        <v>#N/A</v>
      </c>
      <c r="I29" s="42" t="e">
        <f>'計算用(水力)'!N24</f>
        <v>#N/A</v>
      </c>
      <c r="J29" s="42" t="e">
        <f>'計算用(水力)'!N25</f>
        <v>#N/A</v>
      </c>
      <c r="K29" s="42" t="e">
        <f>'計算用(水力)'!N26</f>
        <v>#N/A</v>
      </c>
      <c r="L29" s="42" t="e">
        <f>'計算用(水力)'!N27</f>
        <v>#N/A</v>
      </c>
      <c r="M29" s="42" t="e">
        <f>'計算用(水力)'!N28</f>
        <v>#N/A</v>
      </c>
      <c r="N29" s="42" t="e">
        <f>'計算用(水力)'!N29</f>
        <v>#N/A</v>
      </c>
      <c r="O29" s="42" t="e">
        <f>'計算用(水力)'!N30</f>
        <v>#N/A</v>
      </c>
      <c r="P29" s="42" t="e">
        <f>'計算用(水力)'!N31</f>
        <v>#N/A</v>
      </c>
      <c r="Q29" s="23" t="s">
        <v>80</v>
      </c>
      <c r="R29" s="163"/>
      <c r="S29" s="35"/>
      <c r="T29" s="35"/>
      <c r="U29" s="35"/>
      <c r="V29" s="35"/>
      <c r="W29" s="35"/>
      <c r="X29" s="35"/>
      <c r="Y29" s="35"/>
      <c r="Z29" s="35"/>
    </row>
    <row r="30" spans="1:26" ht="24" customHeight="1" x14ac:dyDescent="0.3">
      <c r="A30" s="179" t="s">
        <v>134</v>
      </c>
      <c r="B30" s="171"/>
      <c r="C30" s="171"/>
      <c r="D30" s="171"/>
      <c r="E30" s="88" t="s">
        <v>11</v>
      </c>
      <c r="F30" s="88" t="s">
        <v>12</v>
      </c>
      <c r="G30" s="88" t="s">
        <v>13</v>
      </c>
      <c r="H30" s="88" t="s">
        <v>14</v>
      </c>
      <c r="I30" s="88" t="s">
        <v>15</v>
      </c>
      <c r="J30" s="88" t="s">
        <v>16</v>
      </c>
      <c r="K30" s="88" t="s">
        <v>17</v>
      </c>
      <c r="L30" s="88" t="s">
        <v>18</v>
      </c>
      <c r="M30" s="88" t="s">
        <v>19</v>
      </c>
      <c r="N30" s="88" t="s">
        <v>20</v>
      </c>
      <c r="O30" s="88" t="s">
        <v>21</v>
      </c>
      <c r="P30" s="88" t="s">
        <v>22</v>
      </c>
      <c r="Q30" s="5"/>
      <c r="R30" s="163"/>
      <c r="S30" s="35"/>
      <c r="T30" s="35"/>
      <c r="U30" s="35"/>
      <c r="V30" s="35"/>
      <c r="W30" s="35"/>
      <c r="X30" s="35"/>
      <c r="Y30" s="35"/>
      <c r="Z30" s="35"/>
    </row>
    <row r="31" spans="1:26" ht="24" customHeight="1" x14ac:dyDescent="0.3">
      <c r="A31" s="171"/>
      <c r="B31" s="171"/>
      <c r="C31" s="171"/>
      <c r="D31" s="171"/>
      <c r="E31" s="126">
        <f>'計算用(水力)'!N34</f>
        <v>0</v>
      </c>
      <c r="F31" s="126">
        <f>'計算用(水力)'!N35</f>
        <v>0</v>
      </c>
      <c r="G31" s="126">
        <f>'計算用(水力)'!N36</f>
        <v>0</v>
      </c>
      <c r="H31" s="126">
        <f>'計算用(水力)'!N37</f>
        <v>0</v>
      </c>
      <c r="I31" s="126">
        <f>'計算用(水力)'!N38</f>
        <v>0</v>
      </c>
      <c r="J31" s="126">
        <f>'計算用(水力)'!N39</f>
        <v>0</v>
      </c>
      <c r="K31" s="126">
        <f>'計算用(水力)'!N40</f>
        <v>0</v>
      </c>
      <c r="L31" s="126">
        <f>'計算用(水力)'!N41</f>
        <v>0</v>
      </c>
      <c r="M31" s="126">
        <f>'計算用(水力)'!N42</f>
        <v>0</v>
      </c>
      <c r="N31" s="126">
        <f>'計算用(水力)'!N43</f>
        <v>0</v>
      </c>
      <c r="O31" s="126">
        <f>'計算用(水力)'!N44</f>
        <v>0</v>
      </c>
      <c r="P31" s="126">
        <f>'計算用(水力)'!N45</f>
        <v>0</v>
      </c>
      <c r="Q31" s="23" t="s">
        <v>23</v>
      </c>
      <c r="R31" s="163"/>
      <c r="S31" s="35"/>
      <c r="T31" s="35"/>
      <c r="U31" s="35"/>
      <c r="V31" s="35"/>
      <c r="W31" s="35"/>
      <c r="X31" s="35"/>
      <c r="Y31" s="35"/>
      <c r="Z31" s="35"/>
    </row>
    <row r="32" spans="1:26" ht="44.4" customHeight="1" x14ac:dyDescent="0.3">
      <c r="A32" s="179" t="s">
        <v>135</v>
      </c>
      <c r="B32" s="171"/>
      <c r="C32" s="171"/>
      <c r="D32" s="171"/>
      <c r="E32" s="246" t="e">
        <f>ROUND('計算用(水力)'!B81,0)+ROUND(E24,0)</f>
        <v>#N/A</v>
      </c>
      <c r="F32" s="247"/>
      <c r="G32" s="247"/>
      <c r="H32" s="247"/>
      <c r="I32" s="247"/>
      <c r="J32" s="247"/>
      <c r="K32" s="247"/>
      <c r="L32" s="247"/>
      <c r="M32" s="247"/>
      <c r="N32" s="247"/>
      <c r="O32" s="247"/>
      <c r="P32" s="248"/>
      <c r="Q32" s="23" t="s">
        <v>23</v>
      </c>
      <c r="R32" s="163"/>
      <c r="S32" s="35"/>
      <c r="T32" s="35"/>
      <c r="U32" s="35"/>
      <c r="V32" s="35"/>
      <c r="W32" s="35"/>
      <c r="X32" s="35"/>
      <c r="Y32" s="35"/>
      <c r="Z32" s="35"/>
    </row>
    <row r="33" spans="1:26" ht="24" customHeight="1" x14ac:dyDescent="0.3">
      <c r="A33" s="202" t="s">
        <v>136</v>
      </c>
      <c r="B33" s="203"/>
      <c r="C33" s="203"/>
      <c r="D33" s="203"/>
      <c r="E33" s="88" t="s">
        <v>11</v>
      </c>
      <c r="F33" s="88" t="s">
        <v>12</v>
      </c>
      <c r="G33" s="88" t="s">
        <v>13</v>
      </c>
      <c r="H33" s="88" t="s">
        <v>14</v>
      </c>
      <c r="I33" s="88" t="s">
        <v>15</v>
      </c>
      <c r="J33" s="88" t="s">
        <v>16</v>
      </c>
      <c r="K33" s="88" t="s">
        <v>17</v>
      </c>
      <c r="L33" s="88" t="s">
        <v>18</v>
      </c>
      <c r="M33" s="88" t="s">
        <v>19</v>
      </c>
      <c r="N33" s="88" t="s">
        <v>20</v>
      </c>
      <c r="O33" s="88" t="s">
        <v>21</v>
      </c>
      <c r="P33" s="88" t="s">
        <v>22</v>
      </c>
      <c r="Q33" s="5"/>
      <c r="R33" s="164">
        <f>IF(MAX(E34:P34)&gt;E25,1,0)</f>
        <v>0</v>
      </c>
      <c r="S33" s="35"/>
      <c r="T33" s="35"/>
      <c r="U33" s="35"/>
      <c r="V33" s="35"/>
      <c r="W33" s="35"/>
      <c r="X33" s="35"/>
      <c r="Y33" s="35"/>
      <c r="Z33" s="35"/>
    </row>
    <row r="34" spans="1:26" ht="31.95" customHeight="1" x14ac:dyDescent="0.3">
      <c r="A34" s="203"/>
      <c r="B34" s="203"/>
      <c r="C34" s="203"/>
      <c r="D34" s="203"/>
      <c r="E34" s="127"/>
      <c r="F34" s="127"/>
      <c r="G34" s="127"/>
      <c r="H34" s="127"/>
      <c r="I34" s="127"/>
      <c r="J34" s="127"/>
      <c r="K34" s="127"/>
      <c r="L34" s="127"/>
      <c r="M34" s="127"/>
      <c r="N34" s="127"/>
      <c r="O34" s="127"/>
      <c r="P34" s="127"/>
      <c r="Q34" s="78" t="s">
        <v>23</v>
      </c>
      <c r="R34" s="165" t="str">
        <f>IF(MAX(E34:P34)&gt;E25,"※「提供できる各月の送電可能電力」が「設備容量」を超過している月があります。入力値を修正してください。","")</f>
        <v/>
      </c>
      <c r="S34" s="35"/>
      <c r="T34" s="35"/>
      <c r="U34" s="35"/>
      <c r="V34" s="35"/>
      <c r="W34" s="35"/>
      <c r="X34" s="35"/>
      <c r="Y34" s="35"/>
      <c r="Z34" s="35"/>
    </row>
    <row r="35" spans="1:26" ht="24" customHeight="1" x14ac:dyDescent="0.3">
      <c r="A35" s="179" t="s">
        <v>81</v>
      </c>
      <c r="B35" s="171"/>
      <c r="C35" s="171"/>
      <c r="D35" s="171"/>
      <c r="E35" s="88" t="s">
        <v>11</v>
      </c>
      <c r="F35" s="88" t="s">
        <v>12</v>
      </c>
      <c r="G35" s="88" t="s">
        <v>13</v>
      </c>
      <c r="H35" s="88" t="s">
        <v>14</v>
      </c>
      <c r="I35" s="161" t="s">
        <v>15</v>
      </c>
      <c r="J35" s="88" t="s">
        <v>16</v>
      </c>
      <c r="K35" s="88" t="s">
        <v>17</v>
      </c>
      <c r="L35" s="88" t="s">
        <v>18</v>
      </c>
      <c r="M35" s="88" t="s">
        <v>19</v>
      </c>
      <c r="N35" s="88" t="s">
        <v>20</v>
      </c>
      <c r="O35" s="88" t="s">
        <v>21</v>
      </c>
      <c r="P35" s="88" t="s">
        <v>22</v>
      </c>
      <c r="Q35" s="5"/>
      <c r="R35" s="163"/>
      <c r="S35" s="35"/>
      <c r="T35" s="35"/>
      <c r="U35" s="35"/>
      <c r="V35" s="35"/>
      <c r="W35" s="35"/>
      <c r="X35" s="35"/>
      <c r="Y35" s="35"/>
      <c r="Z35" s="111"/>
    </row>
    <row r="36" spans="1:26" ht="24" customHeight="1" x14ac:dyDescent="0.3">
      <c r="A36" s="171"/>
      <c r="B36" s="171"/>
      <c r="C36" s="171"/>
      <c r="D36" s="171"/>
      <c r="E36" s="126">
        <f>ROUND('計算用(水力)'!AD34,0)</f>
        <v>0</v>
      </c>
      <c r="F36" s="126">
        <f>ROUND('計算用(水力)'!AD35,0)</f>
        <v>0</v>
      </c>
      <c r="G36" s="126">
        <f>ROUND('計算用(水力)'!AD36,0)</f>
        <v>0</v>
      </c>
      <c r="H36" s="126">
        <f>ROUND('計算用(水力)'!AD37,0)</f>
        <v>0</v>
      </c>
      <c r="I36" s="126">
        <f>ROUND('計算用(水力)'!AD38,0)</f>
        <v>0</v>
      </c>
      <c r="J36" s="126">
        <f>ROUND('計算用(水力)'!AD39,0)</f>
        <v>0</v>
      </c>
      <c r="K36" s="126">
        <f>ROUND('計算用(水力)'!AD40,0)</f>
        <v>0</v>
      </c>
      <c r="L36" s="126">
        <f>ROUND('計算用(水力)'!AD41,0)</f>
        <v>0</v>
      </c>
      <c r="M36" s="126">
        <f>ROUND('計算用(水力)'!AD42,0)</f>
        <v>0</v>
      </c>
      <c r="N36" s="126">
        <f>ROUND('計算用(水力)'!AD43,0)</f>
        <v>0</v>
      </c>
      <c r="O36" s="126">
        <f>ROUND('計算用(水力)'!AD44,0)</f>
        <v>0</v>
      </c>
      <c r="P36" s="126">
        <f>ROUND('計算用(水力)'!AD45,0)</f>
        <v>0</v>
      </c>
      <c r="Q36" s="23" t="s">
        <v>23</v>
      </c>
      <c r="R36" s="163"/>
      <c r="S36" s="35"/>
      <c r="T36" s="35"/>
      <c r="U36" s="35"/>
      <c r="V36" s="35"/>
      <c r="W36" s="35"/>
      <c r="X36" s="35"/>
      <c r="Y36" s="35"/>
      <c r="Z36" s="111"/>
    </row>
    <row r="37" spans="1:26" ht="43.95" customHeight="1" x14ac:dyDescent="0.3">
      <c r="A37" s="179" t="s">
        <v>141</v>
      </c>
      <c r="B37" s="171"/>
      <c r="C37" s="171"/>
      <c r="D37" s="171"/>
      <c r="E37" s="243">
        <f>ROUND('計算用(水力)'!R81,0)</f>
        <v>0</v>
      </c>
      <c r="F37" s="244"/>
      <c r="G37" s="244"/>
      <c r="H37" s="244"/>
      <c r="I37" s="244"/>
      <c r="J37" s="244"/>
      <c r="K37" s="244"/>
      <c r="L37" s="244"/>
      <c r="M37" s="244"/>
      <c r="N37" s="244"/>
      <c r="O37" s="244"/>
      <c r="P37" s="245"/>
      <c r="Q37" s="23" t="s">
        <v>23</v>
      </c>
      <c r="R37" s="163"/>
      <c r="S37" s="35"/>
      <c r="T37" s="35"/>
      <c r="U37" s="35"/>
      <c r="V37" s="35"/>
      <c r="W37" s="35"/>
      <c r="X37" s="35"/>
      <c r="Y37" s="35"/>
      <c r="Z37" s="35"/>
    </row>
    <row r="38" spans="1:26" x14ac:dyDescent="0.3">
      <c r="A38" s="35" t="s">
        <v>25</v>
      </c>
      <c r="B38" s="35"/>
      <c r="C38" s="35"/>
      <c r="D38" s="35"/>
      <c r="E38" s="35"/>
      <c r="F38" s="35"/>
      <c r="G38" s="35"/>
      <c r="H38" s="35"/>
      <c r="I38" s="35"/>
      <c r="J38" s="35"/>
      <c r="K38" s="35"/>
      <c r="L38" s="35"/>
      <c r="M38" s="35"/>
      <c r="N38" s="35"/>
      <c r="O38" s="35"/>
      <c r="P38" s="166" t="str">
        <f>E8</f>
        <v/>
      </c>
      <c r="Q38" s="35"/>
      <c r="R38" s="163"/>
      <c r="S38" s="35"/>
      <c r="T38" s="35"/>
      <c r="U38" s="35"/>
      <c r="V38" s="35"/>
      <c r="W38" s="35"/>
      <c r="X38" s="35"/>
      <c r="Y38" s="35"/>
      <c r="Z38" s="35"/>
    </row>
    <row r="39" spans="1:26" x14ac:dyDescent="0.3">
      <c r="A39" s="35" t="s">
        <v>163</v>
      </c>
      <c r="B39" s="35"/>
      <c r="C39" s="35"/>
      <c r="D39" s="35"/>
      <c r="E39" s="35"/>
      <c r="F39" s="35"/>
      <c r="G39" s="35"/>
      <c r="H39" s="35"/>
      <c r="I39" s="35"/>
      <c r="J39" s="35"/>
      <c r="K39" s="35"/>
      <c r="L39" s="35"/>
      <c r="M39" s="35"/>
      <c r="N39" s="35"/>
      <c r="O39" s="35"/>
      <c r="P39" s="35"/>
      <c r="Q39" s="35"/>
      <c r="R39" s="35"/>
      <c r="S39" s="35"/>
      <c r="T39" s="35"/>
      <c r="U39" s="35"/>
      <c r="V39" s="35"/>
      <c r="W39" s="35"/>
      <c r="X39" s="35"/>
      <c r="Y39" s="35"/>
      <c r="Z39" s="35"/>
    </row>
    <row r="40" spans="1:26" x14ac:dyDescent="0.3">
      <c r="A40" s="35"/>
      <c r="B40" s="87" t="s">
        <v>71</v>
      </c>
      <c r="C40" s="35"/>
      <c r="D40" s="35"/>
      <c r="E40" s="35"/>
      <c r="F40" s="35"/>
      <c r="G40" s="35"/>
      <c r="H40" s="35"/>
      <c r="I40" s="35"/>
      <c r="J40" s="35"/>
      <c r="K40" s="35"/>
      <c r="L40" s="35"/>
      <c r="M40" s="35"/>
      <c r="N40" s="35"/>
      <c r="O40" s="35"/>
      <c r="P40" s="35"/>
      <c r="Q40" s="35"/>
      <c r="R40" s="35"/>
      <c r="S40" s="35"/>
      <c r="T40" s="35"/>
      <c r="U40" s="35"/>
      <c r="V40" s="35"/>
      <c r="W40" s="35"/>
      <c r="X40" s="35"/>
      <c r="Y40" s="35"/>
      <c r="Z40" s="35"/>
    </row>
    <row r="41" spans="1:26" x14ac:dyDescent="0.3">
      <c r="A41" s="35"/>
      <c r="B41" s="87" t="s">
        <v>147</v>
      </c>
      <c r="C41" s="87"/>
      <c r="D41" s="87"/>
      <c r="E41" s="35"/>
      <c r="F41" s="35"/>
      <c r="G41" s="35"/>
      <c r="H41" s="35"/>
      <c r="I41" s="35"/>
      <c r="J41" s="35"/>
      <c r="K41" s="35"/>
      <c r="L41" s="35"/>
      <c r="M41" s="35"/>
      <c r="N41" s="35"/>
      <c r="O41" s="35"/>
      <c r="P41" s="35"/>
      <c r="Q41" s="35"/>
      <c r="R41" s="35"/>
      <c r="S41" s="35"/>
      <c r="T41" s="35"/>
      <c r="U41" s="35"/>
      <c r="V41" s="35"/>
      <c r="W41" s="35"/>
      <c r="X41" s="35"/>
      <c r="Y41" s="35"/>
      <c r="Z41" s="35"/>
    </row>
    <row r="42" spans="1:26" x14ac:dyDescent="0.3">
      <c r="A42" s="35"/>
      <c r="B42" s="87" t="s">
        <v>166</v>
      </c>
      <c r="C42" s="87"/>
      <c r="D42" s="87"/>
      <c r="E42" s="35"/>
      <c r="F42" s="35"/>
      <c r="G42" s="35"/>
      <c r="H42" s="35"/>
      <c r="I42" s="35"/>
      <c r="J42" s="35"/>
      <c r="K42" s="35"/>
      <c r="L42" s="35"/>
      <c r="M42" s="35"/>
      <c r="N42" s="35"/>
      <c r="O42" s="35"/>
      <c r="P42" s="35"/>
      <c r="Q42" s="35"/>
      <c r="R42" s="35"/>
      <c r="S42" s="35"/>
      <c r="T42" s="35"/>
      <c r="U42" s="35"/>
      <c r="V42" s="35"/>
      <c r="W42" s="35"/>
      <c r="X42" s="35"/>
      <c r="Y42" s="35"/>
      <c r="Z42" s="35"/>
    </row>
    <row r="43" spans="1:26" x14ac:dyDescent="0.3">
      <c r="A43" s="35"/>
      <c r="B43" s="87" t="s">
        <v>142</v>
      </c>
      <c r="C43" s="87"/>
      <c r="D43" s="87"/>
      <c r="E43" s="35"/>
      <c r="F43" s="35"/>
      <c r="G43" s="35"/>
      <c r="H43" s="35"/>
      <c r="I43" s="35"/>
      <c r="J43" s="35"/>
      <c r="K43" s="35"/>
      <c r="L43" s="35"/>
      <c r="M43" s="35"/>
      <c r="N43" s="35"/>
      <c r="O43" s="35"/>
      <c r="P43" s="35"/>
      <c r="Q43" s="35"/>
      <c r="R43" s="35"/>
      <c r="S43" s="35"/>
      <c r="T43" s="35"/>
      <c r="U43" s="35"/>
      <c r="V43" s="35"/>
      <c r="W43" s="35"/>
      <c r="X43" s="35"/>
      <c r="Y43" s="35"/>
      <c r="Z43" s="35"/>
    </row>
    <row r="44" spans="1:26" x14ac:dyDescent="0.3">
      <c r="A44" s="35"/>
      <c r="B44" s="87" t="s">
        <v>56</v>
      </c>
      <c r="C44" s="87"/>
      <c r="D44" s="87"/>
      <c r="E44" s="35"/>
      <c r="F44" s="35"/>
      <c r="G44" s="35"/>
      <c r="H44" s="35"/>
      <c r="I44" s="35"/>
      <c r="J44" s="35"/>
      <c r="K44" s="35"/>
      <c r="L44" s="35"/>
      <c r="M44" s="35"/>
      <c r="N44" s="35"/>
      <c r="O44" s="35"/>
      <c r="P44" s="35"/>
      <c r="Q44" s="35"/>
      <c r="R44" s="35"/>
      <c r="S44" s="35"/>
      <c r="T44" s="35"/>
      <c r="U44" s="35"/>
      <c r="V44" s="35"/>
      <c r="W44" s="35"/>
      <c r="X44" s="35"/>
      <c r="Y44" s="35"/>
      <c r="Z44" s="35"/>
    </row>
    <row r="45" spans="1:26" x14ac:dyDescent="0.3">
      <c r="A45" s="35"/>
      <c r="B45" s="87" t="s">
        <v>63</v>
      </c>
      <c r="C45" s="87"/>
      <c r="D45" s="87"/>
      <c r="E45" s="35"/>
      <c r="F45" s="35"/>
      <c r="G45" s="35"/>
      <c r="H45" s="35"/>
      <c r="I45" s="35"/>
      <c r="J45" s="35"/>
      <c r="K45" s="35"/>
      <c r="L45" s="35"/>
      <c r="M45" s="35"/>
      <c r="N45" s="35"/>
      <c r="O45" s="35"/>
      <c r="P45" s="35"/>
      <c r="Q45" s="35"/>
      <c r="R45" s="35"/>
      <c r="S45" s="35"/>
      <c r="T45" s="35"/>
      <c r="U45" s="35"/>
      <c r="V45" s="35"/>
      <c r="W45" s="35"/>
      <c r="X45" s="35"/>
      <c r="Y45" s="35"/>
      <c r="Z45" s="35"/>
    </row>
    <row r="46" spans="1:26" s="167" customFormat="1" x14ac:dyDescent="0.3">
      <c r="A46" s="35"/>
      <c r="B46" s="35" t="s">
        <v>172</v>
      </c>
      <c r="C46" s="87"/>
      <c r="D46" s="87"/>
      <c r="E46" s="35"/>
      <c r="F46" s="35"/>
      <c r="G46" s="35"/>
      <c r="H46" s="35"/>
      <c r="I46" s="35"/>
      <c r="J46" s="35"/>
      <c r="K46" s="35"/>
      <c r="L46" s="35"/>
      <c r="M46" s="35"/>
      <c r="N46" s="35"/>
      <c r="O46" s="35"/>
      <c r="P46" s="35"/>
      <c r="Q46" s="35"/>
      <c r="R46" s="35"/>
      <c r="S46" s="35"/>
      <c r="T46" s="35"/>
      <c r="U46" s="35"/>
      <c r="V46" s="35"/>
      <c r="W46" s="35"/>
      <c r="X46" s="35"/>
      <c r="Y46" s="35"/>
      <c r="Z46" s="35"/>
    </row>
    <row r="47" spans="1:26" x14ac:dyDescent="0.3">
      <c r="A47" s="35"/>
      <c r="B47" s="87" t="s">
        <v>167</v>
      </c>
      <c r="C47" s="87"/>
      <c r="D47" s="87"/>
      <c r="E47" s="35"/>
      <c r="F47" s="35"/>
      <c r="G47" s="35"/>
      <c r="H47" s="35"/>
      <c r="I47" s="35"/>
      <c r="J47" s="35"/>
      <c r="K47" s="35"/>
      <c r="L47" s="35"/>
      <c r="M47" s="35"/>
      <c r="N47" s="35"/>
      <c r="O47" s="35"/>
      <c r="P47" s="35"/>
      <c r="Q47" s="35"/>
      <c r="R47" s="35"/>
      <c r="S47" s="35"/>
      <c r="T47" s="35"/>
      <c r="U47" s="35"/>
      <c r="V47" s="35"/>
      <c r="W47" s="35"/>
      <c r="X47" s="35"/>
      <c r="Y47" s="35"/>
      <c r="Z47" s="35"/>
    </row>
    <row r="48" spans="1:26" x14ac:dyDescent="0.3">
      <c r="A48" s="35"/>
      <c r="B48" s="87" t="s">
        <v>168</v>
      </c>
      <c r="C48" s="87"/>
      <c r="D48" s="87"/>
      <c r="E48" s="35"/>
      <c r="F48" s="35"/>
      <c r="G48" s="35"/>
      <c r="H48" s="35"/>
      <c r="I48" s="35"/>
      <c r="J48" s="35"/>
      <c r="K48" s="35"/>
      <c r="L48" s="35"/>
      <c r="M48" s="35"/>
      <c r="N48" s="35"/>
      <c r="O48" s="35"/>
      <c r="P48" s="35"/>
      <c r="Q48" s="35"/>
      <c r="R48" s="35"/>
      <c r="S48" s="35"/>
      <c r="T48" s="35"/>
      <c r="U48" s="35"/>
      <c r="V48" s="35"/>
      <c r="W48" s="35"/>
      <c r="X48" s="35"/>
      <c r="Y48" s="35"/>
      <c r="Z48" s="35"/>
    </row>
    <row r="49" spans="1:26" x14ac:dyDescent="0.3">
      <c r="A49" s="35"/>
      <c r="B49" s="87" t="s">
        <v>169</v>
      </c>
      <c r="C49" s="87"/>
      <c r="D49" s="87"/>
      <c r="E49" s="35"/>
      <c r="F49" s="35"/>
      <c r="G49" s="35"/>
      <c r="H49" s="35"/>
      <c r="I49" s="35"/>
      <c r="J49" s="35"/>
      <c r="K49" s="35"/>
      <c r="L49" s="35"/>
      <c r="M49" s="35"/>
      <c r="N49" s="35"/>
      <c r="O49" s="35"/>
      <c r="P49" s="35"/>
      <c r="Q49" s="35"/>
      <c r="R49" s="35"/>
      <c r="S49" s="35"/>
      <c r="T49" s="35"/>
      <c r="U49" s="35"/>
      <c r="V49" s="35"/>
      <c r="W49" s="35"/>
      <c r="X49" s="35"/>
      <c r="Y49" s="35"/>
      <c r="Z49" s="35"/>
    </row>
    <row r="50" spans="1:26" x14ac:dyDescent="0.3">
      <c r="A50" s="35"/>
      <c r="B50" s="87" t="s">
        <v>170</v>
      </c>
      <c r="C50" s="87"/>
      <c r="D50" s="87"/>
      <c r="E50" s="35"/>
      <c r="F50" s="35"/>
      <c r="G50" s="35"/>
      <c r="H50" s="35"/>
      <c r="I50" s="35"/>
      <c r="J50" s="35"/>
      <c r="K50" s="35"/>
      <c r="L50" s="35"/>
      <c r="M50" s="35"/>
      <c r="N50" s="35"/>
      <c r="O50" s="35"/>
      <c r="P50" s="35"/>
      <c r="Q50" s="35"/>
      <c r="R50" s="35"/>
      <c r="S50" s="35"/>
      <c r="T50" s="35"/>
      <c r="U50" s="35"/>
      <c r="V50" s="35"/>
      <c r="W50" s="35"/>
      <c r="X50" s="35"/>
      <c r="Y50" s="35"/>
      <c r="Z50" s="35"/>
    </row>
    <row r="51" spans="1:26" x14ac:dyDescent="0.3">
      <c r="A51" s="35" t="s">
        <v>164</v>
      </c>
      <c r="B51" s="35"/>
      <c r="C51" s="35"/>
      <c r="D51" s="35"/>
      <c r="E51" s="35"/>
      <c r="F51" s="35"/>
      <c r="G51" s="35"/>
      <c r="H51" s="35"/>
      <c r="I51" s="35"/>
      <c r="J51" s="35"/>
      <c r="K51" s="35"/>
      <c r="L51" s="35"/>
      <c r="M51" s="35"/>
      <c r="N51" s="35"/>
      <c r="O51" s="35"/>
      <c r="P51" s="35"/>
      <c r="Q51" s="35"/>
      <c r="R51" s="35"/>
      <c r="S51" s="35"/>
      <c r="T51" s="35"/>
      <c r="U51" s="35"/>
      <c r="V51" s="35"/>
      <c r="W51" s="35"/>
      <c r="X51" s="35"/>
      <c r="Y51" s="35"/>
      <c r="Z51" s="35"/>
    </row>
    <row r="52" spans="1:26" x14ac:dyDescent="0.3">
      <c r="A52" s="35"/>
      <c r="B52" s="35" t="s">
        <v>97</v>
      </c>
      <c r="C52" s="35"/>
      <c r="D52" s="35"/>
      <c r="E52" s="35"/>
      <c r="F52" s="35"/>
      <c r="G52" s="35"/>
      <c r="H52" s="35"/>
      <c r="I52" s="35"/>
      <c r="J52" s="35"/>
      <c r="K52" s="35"/>
      <c r="L52" s="35"/>
      <c r="M52" s="35"/>
      <c r="N52" s="35"/>
      <c r="O52" s="35"/>
      <c r="P52" s="35"/>
      <c r="Q52" s="35"/>
      <c r="R52" s="35"/>
      <c r="S52" s="35"/>
      <c r="T52" s="35"/>
      <c r="U52" s="35"/>
      <c r="V52" s="35"/>
      <c r="W52" s="35"/>
      <c r="X52" s="35"/>
      <c r="Y52" s="35"/>
      <c r="Z52" s="35"/>
    </row>
    <row r="53" spans="1:26" x14ac:dyDescent="0.3">
      <c r="A53" s="35"/>
      <c r="B53" s="35" t="s">
        <v>146</v>
      </c>
      <c r="C53" s="35"/>
      <c r="D53" s="35"/>
      <c r="E53" s="35"/>
      <c r="F53" s="35"/>
      <c r="G53" s="35"/>
      <c r="H53" s="35"/>
      <c r="I53" s="35"/>
      <c r="J53" s="35"/>
      <c r="K53" s="35"/>
      <c r="L53" s="35"/>
      <c r="M53" s="35"/>
      <c r="N53" s="35"/>
      <c r="O53" s="35"/>
      <c r="P53" s="35"/>
      <c r="Q53" s="35"/>
      <c r="R53" s="35"/>
      <c r="S53" s="35"/>
      <c r="T53" s="35"/>
      <c r="U53" s="35"/>
      <c r="V53" s="35"/>
      <c r="W53" s="35"/>
      <c r="X53" s="35"/>
      <c r="Y53" s="35"/>
      <c r="Z53" s="35"/>
    </row>
    <row r="54" spans="1:26" x14ac:dyDescent="0.3">
      <c r="A54" s="35"/>
      <c r="B54" s="35" t="s">
        <v>99</v>
      </c>
      <c r="C54" s="35"/>
      <c r="D54" s="35"/>
      <c r="E54" s="35"/>
      <c r="F54" s="35"/>
      <c r="G54" s="35"/>
      <c r="H54" s="35"/>
      <c r="I54" s="35"/>
      <c r="J54" s="35"/>
      <c r="K54" s="35"/>
      <c r="L54" s="35"/>
      <c r="M54" s="35"/>
      <c r="N54" s="35"/>
      <c r="O54" s="35"/>
      <c r="P54" s="35"/>
      <c r="Q54" s="35"/>
      <c r="R54" s="35"/>
      <c r="S54" s="35"/>
      <c r="T54" s="35"/>
      <c r="U54" s="35"/>
      <c r="V54" s="35"/>
      <c r="W54" s="35"/>
      <c r="X54" s="35"/>
      <c r="Y54" s="35"/>
      <c r="Z54" s="35"/>
    </row>
    <row r="55" spans="1:26" x14ac:dyDescent="0.3">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row>
  </sheetData>
  <sheetProtection algorithmName="SHA-512" hashValue="FZRwBjIpKm2OyyQPeGvHlNa2KafDdgmGwaLnWxHXMlBLAhkBaSs0CxeV8tPCRst4Zsv5urUmjNGKl08T40MEdA==" saltValue="JRccH/G5PUrMgSUiQophDw==" spinCount="100000" sheet="1" objects="1" scenarios="1"/>
  <dataConsolidate/>
  <mergeCells count="42">
    <mergeCell ref="A33:D34"/>
    <mergeCell ref="A35:D36"/>
    <mergeCell ref="A37:D37"/>
    <mergeCell ref="E37:P37"/>
    <mergeCell ref="A27:D27"/>
    <mergeCell ref="E27:P27"/>
    <mergeCell ref="A28:D29"/>
    <mergeCell ref="A30:D31"/>
    <mergeCell ref="A32:D32"/>
    <mergeCell ref="E32:P32"/>
    <mergeCell ref="A26:D26"/>
    <mergeCell ref="E26:P26"/>
    <mergeCell ref="A16:D16"/>
    <mergeCell ref="E16:P16"/>
    <mergeCell ref="A17:D18"/>
    <mergeCell ref="A19:D20"/>
    <mergeCell ref="A21:D21"/>
    <mergeCell ref="E21:P21"/>
    <mergeCell ref="A14:D14"/>
    <mergeCell ref="E14:P14"/>
    <mergeCell ref="A25:D25"/>
    <mergeCell ref="E25:P25"/>
    <mergeCell ref="A22:D23"/>
    <mergeCell ref="A15:D15"/>
    <mergeCell ref="E15:P15"/>
    <mergeCell ref="A24:D24"/>
    <mergeCell ref="E24:P24"/>
    <mergeCell ref="A2:B2"/>
    <mergeCell ref="A4:Q4"/>
    <mergeCell ref="A6:Q6"/>
    <mergeCell ref="M8:Q8"/>
    <mergeCell ref="A9:D9"/>
    <mergeCell ref="E9:P9"/>
    <mergeCell ref="C2:D2"/>
    <mergeCell ref="A13:D13"/>
    <mergeCell ref="E13:P13"/>
    <mergeCell ref="A10:D10"/>
    <mergeCell ref="E10:P10"/>
    <mergeCell ref="A11:D11"/>
    <mergeCell ref="E11:P11"/>
    <mergeCell ref="A12:D12"/>
    <mergeCell ref="E12:P12"/>
  </mergeCells>
  <phoneticPr fontId="3"/>
  <conditionalFormatting sqref="E37:P37">
    <cfRule type="cellIs" dxfId="18" priority="2" operator="lessThan">
      <formula>1000</formula>
    </cfRule>
    <cfRule type="cellIs" dxfId="17" priority="10" operator="greaterThan">
      <formula>$E$32-$E$24</formula>
    </cfRule>
  </conditionalFormatting>
  <conditionalFormatting sqref="E26:P26 E32:P32">
    <cfRule type="cellIs" dxfId="16" priority="23" operator="lessThan">
      <formula>1000</formula>
    </cfRule>
    <cfRule type="cellIs" dxfId="15" priority="24" operator="greaterThan">
      <formula>$E$25</formula>
    </cfRule>
  </conditionalFormatting>
  <pageMargins left="0.11811023622047245" right="0.11811023622047245" top="0.35433070866141736" bottom="0.35433070866141736" header="0.31496062992125984" footer="0.31496062992125984"/>
  <pageSetup paperSize="9" scale="4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70748-52D4-4CC0-A905-BB6629A8E19C}">
  <sheetPr codeName="Sheet12">
    <tabColor rgb="FFFFFF00"/>
  </sheetPr>
  <dimension ref="B2:C15"/>
  <sheetViews>
    <sheetView workbookViewId="0">
      <selection activeCell="E15" sqref="E15:P15"/>
    </sheetView>
  </sheetViews>
  <sheetFormatPr defaultColWidth="8.88671875" defaultRowHeight="15" x14ac:dyDescent="0.3"/>
  <cols>
    <col min="1" max="1" width="2.77734375" style="1" customWidth="1"/>
    <col min="2" max="2" width="3.77734375" style="1" customWidth="1"/>
    <col min="3" max="16384" width="8.88671875" style="1"/>
  </cols>
  <sheetData>
    <row r="2" spans="2:3" x14ac:dyDescent="0.3">
      <c r="B2" s="1" t="s">
        <v>95</v>
      </c>
    </row>
    <row r="3" spans="2:3" x14ac:dyDescent="0.3">
      <c r="B3" s="1" t="s">
        <v>82</v>
      </c>
      <c r="C3" s="43" t="s">
        <v>92</v>
      </c>
    </row>
    <row r="4" spans="2:3" x14ac:dyDescent="0.3">
      <c r="B4" s="1" t="s">
        <v>82</v>
      </c>
      <c r="C4" s="43" t="s">
        <v>93</v>
      </c>
    </row>
    <row r="5" spans="2:3" x14ac:dyDescent="0.3">
      <c r="C5" s="43" t="s">
        <v>94</v>
      </c>
    </row>
    <row r="7" spans="2:3" x14ac:dyDescent="0.3">
      <c r="B7" s="1" t="s">
        <v>83</v>
      </c>
    </row>
    <row r="8" spans="2:3" x14ac:dyDescent="0.3">
      <c r="C8" s="43" t="s">
        <v>84</v>
      </c>
    </row>
    <row r="9" spans="2:3" x14ac:dyDescent="0.3">
      <c r="C9" s="43" t="s">
        <v>85</v>
      </c>
    </row>
    <row r="10" spans="2:3" x14ac:dyDescent="0.3">
      <c r="C10" s="43" t="s">
        <v>86</v>
      </c>
    </row>
    <row r="11" spans="2:3" x14ac:dyDescent="0.3">
      <c r="C11" s="43" t="s">
        <v>87</v>
      </c>
    </row>
    <row r="12" spans="2:3" x14ac:dyDescent="0.3">
      <c r="C12" s="43" t="s">
        <v>91</v>
      </c>
    </row>
    <row r="13" spans="2:3" x14ac:dyDescent="0.3">
      <c r="C13" s="43" t="s">
        <v>88</v>
      </c>
    </row>
    <row r="14" spans="2:3" x14ac:dyDescent="0.3">
      <c r="C14" s="43" t="s">
        <v>89</v>
      </c>
    </row>
    <row r="15" spans="2:3" x14ac:dyDescent="0.3">
      <c r="C15" s="43" t="s">
        <v>90</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19</vt:i4>
      </vt:variant>
    </vt:vector>
  </HeadingPairs>
  <TitlesOfParts>
    <vt:vector size="19" baseType="lpstr">
      <vt:lpstr>記載例（合計）</vt:lpstr>
      <vt:lpstr>記載例(太陽光)</vt:lpstr>
      <vt:lpstr>記載例(風力)</vt:lpstr>
      <vt:lpstr>記載例(水力)</vt:lpstr>
      <vt:lpstr>【調達AX】合計</vt:lpstr>
      <vt:lpstr>【調達AX】入力(太陽光)</vt:lpstr>
      <vt:lpstr>【調達AX】入力(風力)</vt:lpstr>
      <vt:lpstr>【調達AX】入力(水力)</vt:lpstr>
      <vt:lpstr>webにUP時は非表示にする⇒</vt:lpstr>
      <vt:lpstr>合計</vt:lpstr>
      <vt:lpstr>入力(太陽光)</vt:lpstr>
      <vt:lpstr>入力(風力)</vt:lpstr>
      <vt:lpstr>入力(水力)</vt:lpstr>
      <vt:lpstr>計算用(太陽光)</vt:lpstr>
      <vt:lpstr>計算用(風力)</vt:lpstr>
      <vt:lpstr>計算用(水力)</vt:lpstr>
      <vt:lpstr>【メインAX】調整係数(太陽光)</vt:lpstr>
      <vt:lpstr>【メインAX】調整係数(風力)</vt:lpstr>
      <vt:lpstr>【メインAX】調整係数(水力)</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2025-04-03T00:14:35Z</dcterms:created>
  <dcterms:modified xsi:type="dcterms:W3CDTF">2025-04-17T00:29:52Z</dcterms:modified>
</cp:coreProperties>
</file>