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A8AE3A51-FC5E-45E8-860D-B33E76B3C5CF}" xr6:coauthVersionLast="36" xr6:coauthVersionMax="47" xr10:uidLastSave="{00000000-0000-0000-0000-000000000000}"/>
  <bookViews>
    <workbookView xWindow="19092" yWindow="-108" windowWidth="19416" windowHeight="10296" xr2:uid="{293A0895-6862-447C-AE91-116558C39FD1}"/>
  </bookViews>
  <sheets>
    <sheet name="算定" sheetId="4" r:id="rId1"/>
    <sheet name="マスタ"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4" l="1"/>
  <c r="G8" i="4" l="1"/>
  <c r="K28" i="4" l="1"/>
  <c r="G28" i="4"/>
  <c r="K24" i="4"/>
  <c r="G24" i="4"/>
  <c r="G12" i="3" l="1"/>
  <c r="H3" i="3"/>
  <c r="D38" i="4" l="1"/>
  <c r="D30" i="4"/>
  <c r="G11" i="4"/>
  <c r="G35" i="4"/>
  <c r="G36" i="4" s="1"/>
  <c r="H4" i="3"/>
  <c r="I4" i="3" s="1"/>
  <c r="H5" i="3"/>
  <c r="I5" i="3" s="1"/>
  <c r="H6" i="3"/>
  <c r="I6" i="3" s="1"/>
  <c r="H7" i="3"/>
  <c r="I7" i="3" s="1"/>
  <c r="H8" i="3"/>
  <c r="I8" i="3" s="1"/>
  <c r="H9" i="3"/>
  <c r="I9" i="3" s="1"/>
  <c r="H10" i="3"/>
  <c r="I10" i="3" s="1"/>
  <c r="H11" i="3"/>
  <c r="I11" i="3" s="1"/>
  <c r="I3" i="3"/>
  <c r="G12" i="4" l="1"/>
  <c r="G37" i="4" l="1"/>
  <c r="G38" i="4"/>
</calcChain>
</file>

<file path=xl/sharedStrings.xml><?xml version="1.0" encoding="utf-8"?>
<sst xmlns="http://schemas.openxmlformats.org/spreadsheetml/2006/main" count="102" uniqueCount="67">
  <si>
    <t>対象エリア</t>
    <rPh sb="0" eb="2">
      <t>タイショウ</t>
    </rPh>
    <phoneticPr fontId="3"/>
  </si>
  <si>
    <t>中国</t>
  </si>
  <si>
    <t>円/年</t>
    <rPh sb="0" eb="1">
      <t>エン</t>
    </rPh>
    <rPh sb="2" eb="3">
      <t>ネン</t>
    </rPh>
    <phoneticPr fontId="3"/>
  </si>
  <si>
    <t>円/月</t>
    <rPh sb="0" eb="1">
      <t>エン</t>
    </rPh>
    <rPh sb="2" eb="3">
      <t>ツキ</t>
    </rPh>
    <phoneticPr fontId="3"/>
  </si>
  <si>
    <t>kW</t>
    <phoneticPr fontId="3"/>
  </si>
  <si>
    <t>前年度夏季</t>
    <rPh sb="0" eb="5">
      <t>ゼンネンドカキ</t>
    </rPh>
    <phoneticPr fontId="3"/>
  </si>
  <si>
    <t>前年度冬季</t>
    <rPh sb="0" eb="3">
      <t>ゼンネンド</t>
    </rPh>
    <rPh sb="3" eb="5">
      <t>トウキ</t>
    </rPh>
    <phoneticPr fontId="3"/>
  </si>
  <si>
    <t>容量拠出金請求額算定結果</t>
    <rPh sb="0" eb="12">
      <t>ヨウリョウキョシュツキンセイキュウガクサンテイケッカ</t>
    </rPh>
    <phoneticPr fontId="3"/>
  </si>
  <si>
    <t>前提諸元（全体）</t>
    <rPh sb="0" eb="2">
      <t>ゼンテイ</t>
    </rPh>
    <rPh sb="2" eb="4">
      <t>ショゲン</t>
    </rPh>
    <rPh sb="5" eb="7">
      <t>ゼンタイ</t>
    </rPh>
    <phoneticPr fontId="3"/>
  </si>
  <si>
    <t>前提諸元（個社）</t>
    <rPh sb="0" eb="2">
      <t>ゼンテイ</t>
    </rPh>
    <rPh sb="2" eb="4">
      <t>ショゲン</t>
    </rPh>
    <rPh sb="5" eb="7">
      <t>コシャ</t>
    </rPh>
    <phoneticPr fontId="3"/>
  </si>
  <si>
    <t>*1</t>
    <phoneticPr fontId="3"/>
  </si>
  <si>
    <t>請求対象月</t>
    <rPh sb="0" eb="4">
      <t>セイキュウタイショウ</t>
    </rPh>
    <rPh sb="4" eb="5">
      <t>ツキ</t>
    </rPh>
    <phoneticPr fontId="3"/>
  </si>
  <si>
    <t>参照ピーク</t>
    <rPh sb="0" eb="2">
      <t>サンショウ</t>
    </rPh>
    <phoneticPr fontId="3"/>
  </si>
  <si>
    <t>夏季</t>
    <rPh sb="0" eb="2">
      <t>カキ</t>
    </rPh>
    <phoneticPr fontId="3"/>
  </si>
  <si>
    <t>冬季</t>
    <rPh sb="0" eb="2">
      <t>トウキ</t>
    </rPh>
    <phoneticPr fontId="3"/>
  </si>
  <si>
    <t>シェア変動考慮後の配分比率</t>
    <rPh sb="3" eb="8">
      <t>ヘンドウコウリョゴ</t>
    </rPh>
    <rPh sb="9" eb="13">
      <t>ハイブンヒリツ</t>
    </rPh>
    <phoneticPr fontId="3"/>
  </si>
  <si>
    <t>円</t>
    <rPh sb="0" eb="1">
      <t>エン</t>
    </rPh>
    <phoneticPr fontId="3"/>
  </si>
  <si>
    <t>*2</t>
    <phoneticPr fontId="3"/>
  </si>
  <si>
    <t>エリア</t>
    <phoneticPr fontId="3"/>
  </si>
  <si>
    <t>北海道</t>
  </si>
  <si>
    <t>東北</t>
  </si>
  <si>
    <t>東京</t>
  </si>
  <si>
    <t>中部</t>
  </si>
  <si>
    <t>北陸</t>
  </si>
  <si>
    <t>関西</t>
  </si>
  <si>
    <t>四国</t>
  </si>
  <si>
    <t>九州</t>
  </si>
  <si>
    <t>容量拠出金の小売事業者負担金額(円)</t>
    <rPh sb="0" eb="5">
      <t>ヨウリョウキョシュツキン</t>
    </rPh>
    <rPh sb="6" eb="15">
      <t>コウリジギョウシャフタンキンガク</t>
    </rPh>
    <rPh sb="16" eb="17">
      <t>エン</t>
    </rPh>
    <phoneticPr fontId="3"/>
  </si>
  <si>
    <t>ひと月当たりの額(4月～2月)</t>
    <rPh sb="3" eb="4">
      <t>ツキ</t>
    </rPh>
    <rPh sb="4" eb="5">
      <t>ア</t>
    </rPh>
    <rPh sb="7" eb="8">
      <t>ガク</t>
    </rPh>
    <rPh sb="13" eb="14">
      <t>ガツ</t>
    </rPh>
    <phoneticPr fontId="2"/>
  </si>
  <si>
    <t>ひと月当たりの額(3月)</t>
    <phoneticPr fontId="3"/>
  </si>
  <si>
    <t>請求対象年月</t>
    <rPh sb="0" eb="4">
      <t>セイキュウタイショウ</t>
    </rPh>
    <rPh sb="4" eb="6">
      <t>ネンゲツ</t>
    </rPh>
    <phoneticPr fontId="3"/>
  </si>
  <si>
    <t>入力セル</t>
    <rPh sb="0" eb="2">
      <t>ニュウリョク</t>
    </rPh>
    <phoneticPr fontId="3"/>
  </si>
  <si>
    <t>当該エリアの新規参入者の託送契約電力kW合計</t>
    <rPh sb="0" eb="2">
      <t>トウガイ</t>
    </rPh>
    <rPh sb="6" eb="10">
      <t>シンキサンニュウ</t>
    </rPh>
    <rPh sb="10" eb="11">
      <t>シャ</t>
    </rPh>
    <rPh sb="12" eb="18">
      <t>タクソウケイヤクデンリョク</t>
    </rPh>
    <rPh sb="20" eb="22">
      <t>ゴウケイ</t>
    </rPh>
    <phoneticPr fontId="3"/>
  </si>
  <si>
    <t>新規参入/既存</t>
    <rPh sb="0" eb="2">
      <t>シンキ</t>
    </rPh>
    <rPh sb="2" eb="4">
      <t>サンニュウ</t>
    </rPh>
    <rPh sb="5" eb="7">
      <t>キゾン</t>
    </rPh>
    <phoneticPr fontId="3"/>
  </si>
  <si>
    <t>算定対象年月</t>
    <rPh sb="0" eb="2">
      <t>サンテイ</t>
    </rPh>
    <rPh sb="2" eb="4">
      <t>タイショウ</t>
    </rPh>
    <rPh sb="4" eb="6">
      <t>ネンゲツ</t>
    </rPh>
    <phoneticPr fontId="3"/>
  </si>
  <si>
    <t>*3</t>
    <phoneticPr fontId="3"/>
  </si>
  <si>
    <t>シェア変動考慮後のkW（推定）*2</t>
    <rPh sb="3" eb="8">
      <t>ヘンドウコウリョゴ</t>
    </rPh>
    <rPh sb="12" eb="14">
      <t>スイテイ</t>
    </rPh>
    <phoneticPr fontId="3"/>
  </si>
  <si>
    <t>DB1</t>
    <phoneticPr fontId="3"/>
  </si>
  <si>
    <t>DB2</t>
    <phoneticPr fontId="3"/>
  </si>
  <si>
    <t>計</t>
    <rPh sb="0" eb="1">
      <t>ケイ</t>
    </rPh>
    <phoneticPr fontId="3"/>
  </si>
  <si>
    <t>当該エリアの全小売電気事業者の負担総額(市場退出反映済)</t>
    <rPh sb="0" eb="2">
      <t>トウガイ</t>
    </rPh>
    <rPh sb="6" eb="7">
      <t>ゼン</t>
    </rPh>
    <rPh sb="7" eb="9">
      <t>コウリ</t>
    </rPh>
    <rPh sb="9" eb="11">
      <t>デンキ</t>
    </rPh>
    <rPh sb="11" eb="14">
      <t>ジギョウシャ</t>
    </rPh>
    <rPh sb="15" eb="17">
      <t>フタン</t>
    </rPh>
    <rPh sb="17" eb="19">
      <t>ソウガク</t>
    </rPh>
    <rPh sb="20" eb="27">
      <t>シジョウタイシュツハンエイスミ</t>
    </rPh>
    <phoneticPr fontId="2"/>
  </si>
  <si>
    <t>合計</t>
    <rPh sb="0" eb="2">
      <t>ゴウケイ</t>
    </rPh>
    <phoneticPr fontId="3"/>
  </si>
  <si>
    <t>※本機関のお知らせページに記載の値を入力してください。</t>
    <rPh sb="1" eb="4">
      <t>ホンキカン</t>
    </rPh>
    <rPh sb="6" eb="7">
      <t>シ</t>
    </rPh>
    <rPh sb="13" eb="15">
      <t>キサイ</t>
    </rPh>
    <rPh sb="16" eb="17">
      <t>アタイ</t>
    </rPh>
    <rPh sb="18" eb="20">
      <t>ニュウリョク</t>
    </rPh>
    <phoneticPr fontId="3"/>
  </si>
  <si>
    <t>ピーク時電力kW</t>
    <rPh sb="3" eb="4">
      <t>ジ</t>
    </rPh>
    <rPh sb="4" eb="6">
      <t>デンリョク</t>
    </rPh>
    <phoneticPr fontId="3"/>
  </si>
  <si>
    <t>ピーク託送契約電力kW</t>
    <rPh sb="3" eb="9">
      <t>タクソウケイヤクデンリョク</t>
    </rPh>
    <phoneticPr fontId="3"/>
  </si>
  <si>
    <t>負担分の比率(％)　※小数点第3位を四捨五入した概算比率</t>
    <rPh sb="0" eb="3">
      <t>フタンブン</t>
    </rPh>
    <rPh sb="4" eb="6">
      <t>ヒリツ</t>
    </rPh>
    <rPh sb="11" eb="14">
      <t>ショウスウテン</t>
    </rPh>
    <rPh sb="14" eb="15">
      <t>ダイ</t>
    </rPh>
    <rPh sb="16" eb="17">
      <t>イ</t>
    </rPh>
    <rPh sb="18" eb="22">
      <t>シシャゴニュウ</t>
    </rPh>
    <rPh sb="24" eb="26">
      <t>ガイサン</t>
    </rPh>
    <rPh sb="26" eb="28">
      <t>ヒリツ</t>
    </rPh>
    <phoneticPr fontId="3"/>
  </si>
  <si>
    <t>※シェア変動考慮後のkW(推定)は小数点以下を四捨五入します。</t>
    <phoneticPr fontId="3"/>
  </si>
  <si>
    <t>※各月の請求額は小数点以下の値を四捨五入します。</t>
    <phoneticPr fontId="3"/>
  </si>
  <si>
    <t>※請求額通知書 「2.算定諸元情報（請求対象月分）」に記載の負担比率となります。</t>
    <rPh sb="1" eb="4">
      <t>セイキュウガク</t>
    </rPh>
    <rPh sb="4" eb="7">
      <t>ツウチショ</t>
    </rPh>
    <rPh sb="11" eb="13">
      <t>サンテイ</t>
    </rPh>
    <rPh sb="13" eb="15">
      <t>ショゲン</t>
    </rPh>
    <rPh sb="15" eb="17">
      <t>ジョウホウ</t>
    </rPh>
    <rPh sb="18" eb="20">
      <t>セイキュウ</t>
    </rPh>
    <rPh sb="20" eb="22">
      <t>タイショウ</t>
    </rPh>
    <rPh sb="22" eb="23">
      <t>ツキ</t>
    </rPh>
    <rPh sb="23" eb="24">
      <t>ブン</t>
    </rPh>
    <rPh sb="27" eb="29">
      <t>キサイ</t>
    </rPh>
    <rPh sb="30" eb="32">
      <t>フタン</t>
    </rPh>
    <rPh sb="32" eb="34">
      <t>ヒリツ</t>
    </rPh>
    <phoneticPr fontId="3"/>
  </si>
  <si>
    <t>※プルダウンにて算定対象月を選択してください。</t>
    <rPh sb="8" eb="10">
      <t>サンテイ</t>
    </rPh>
    <rPh sb="10" eb="12">
      <t>タイショウ</t>
    </rPh>
    <rPh sb="12" eb="13">
      <t>ヅキ</t>
    </rPh>
    <rPh sb="14" eb="16">
      <t>センタク</t>
    </rPh>
    <phoneticPr fontId="3"/>
  </si>
  <si>
    <t>※プルダウンにてエリアを選択してください。</t>
    <rPh sb="12" eb="14">
      <t>センタク</t>
    </rPh>
    <phoneticPr fontId="3"/>
  </si>
  <si>
    <t>※本機関のお知らせページに記載の当該エリアの全小売電気事業者の負担総額（年額）です。</t>
    <rPh sb="1" eb="4">
      <t>ホンキカン</t>
    </rPh>
    <rPh sb="6" eb="7">
      <t>シ</t>
    </rPh>
    <rPh sb="13" eb="15">
      <t>キサイ</t>
    </rPh>
    <rPh sb="16" eb="18">
      <t>トウガイ</t>
    </rPh>
    <rPh sb="22" eb="23">
      <t>ゼン</t>
    </rPh>
    <rPh sb="23" eb="25">
      <t>コウリ</t>
    </rPh>
    <rPh sb="25" eb="27">
      <t>デンキ</t>
    </rPh>
    <rPh sb="27" eb="30">
      <t>ジギョウシャ</t>
    </rPh>
    <rPh sb="31" eb="33">
      <t>フタン</t>
    </rPh>
    <rPh sb="33" eb="35">
      <t>ソウガク</t>
    </rPh>
    <rPh sb="36" eb="38">
      <t>ネンガク</t>
    </rPh>
    <phoneticPr fontId="3"/>
  </si>
  <si>
    <t>※請求額通知書 「2.算定諸元情報（請求対象月分）」に記載の当該エリアの全小売電気事業者の負担総額（月額）です。</t>
    <rPh sb="1" eb="4">
      <t>セイキュウガク</t>
    </rPh>
    <rPh sb="4" eb="7">
      <t>ツウチショ</t>
    </rPh>
    <rPh sb="11" eb="13">
      <t>サンテイ</t>
    </rPh>
    <rPh sb="13" eb="15">
      <t>ショゲン</t>
    </rPh>
    <rPh sb="15" eb="17">
      <t>ジョウホウ</t>
    </rPh>
    <rPh sb="18" eb="20">
      <t>セイキュウ</t>
    </rPh>
    <rPh sb="20" eb="22">
      <t>タイショウ</t>
    </rPh>
    <rPh sb="22" eb="23">
      <t>ツキ</t>
    </rPh>
    <rPh sb="23" eb="24">
      <t>ブン</t>
    </rPh>
    <rPh sb="27" eb="29">
      <t>キサイ</t>
    </rPh>
    <rPh sb="30" eb="32">
      <t>トウガイ</t>
    </rPh>
    <rPh sb="36" eb="37">
      <t>ゼン</t>
    </rPh>
    <rPh sb="37" eb="39">
      <t>コウリ</t>
    </rPh>
    <rPh sb="39" eb="41">
      <t>デンキ</t>
    </rPh>
    <rPh sb="41" eb="44">
      <t>ジギョウシャ</t>
    </rPh>
    <rPh sb="45" eb="49">
      <t>フタンソウガク</t>
    </rPh>
    <rPh sb="50" eb="52">
      <t>ゲツガク</t>
    </rPh>
    <phoneticPr fontId="3"/>
  </si>
  <si>
    <r>
      <t>エリア別の負担総額［円］</t>
    </r>
    <r>
      <rPr>
        <sz val="11"/>
        <color theme="1"/>
        <rFont val="游ゴシック"/>
        <family val="3"/>
        <charset val="128"/>
        <scheme val="minor"/>
      </rPr>
      <t>*1</t>
    </r>
    <rPh sb="3" eb="4">
      <t>ベツ</t>
    </rPh>
    <rPh sb="5" eb="9">
      <t>フタンソウガク</t>
    </rPh>
    <rPh sb="10" eb="11">
      <t>エン</t>
    </rPh>
    <phoneticPr fontId="2"/>
  </si>
  <si>
    <t>容量拠出金請求額(円)*3</t>
    <rPh sb="0" eb="8">
      <t>ヨウリョウキョシュツキンセイキュウガク</t>
    </rPh>
    <rPh sb="9" eb="10">
      <t>エン</t>
    </rPh>
    <phoneticPr fontId="3"/>
  </si>
  <si>
    <t>※シェア変動考慮後の配分比率（負担比率）は小数点以下16位まで計算します（小数点以下17位を四捨五入）。</t>
    <rPh sb="4" eb="6">
      <t>ヘンドウ</t>
    </rPh>
    <rPh sb="6" eb="8">
      <t>コウリョ</t>
    </rPh>
    <rPh sb="8" eb="9">
      <t>ゴ</t>
    </rPh>
    <rPh sb="10" eb="12">
      <t>ハイブン</t>
    </rPh>
    <rPh sb="12" eb="14">
      <t>ヒリツ</t>
    </rPh>
    <rPh sb="15" eb="17">
      <t>フタン</t>
    </rPh>
    <rPh sb="17" eb="19">
      <t>ヒリツ</t>
    </rPh>
    <rPh sb="21" eb="24">
      <t>ショウスウテン</t>
    </rPh>
    <rPh sb="24" eb="26">
      <t>イカ</t>
    </rPh>
    <rPh sb="28" eb="29">
      <t>イ</t>
    </rPh>
    <rPh sb="31" eb="33">
      <t>ケイサン</t>
    </rPh>
    <rPh sb="37" eb="40">
      <t>ショウスウテン</t>
    </rPh>
    <rPh sb="40" eb="42">
      <t>イカ</t>
    </rPh>
    <rPh sb="44" eb="45">
      <t>イ</t>
    </rPh>
    <rPh sb="46" eb="50">
      <t>シシャゴニュウ</t>
    </rPh>
    <phoneticPr fontId="3"/>
  </si>
  <si>
    <t>小売電気事業者向け容量拠出金請求額検算ツール</t>
    <rPh sb="0" eb="2">
      <t>コウリ</t>
    </rPh>
    <rPh sb="2" eb="4">
      <t>デンキ</t>
    </rPh>
    <rPh sb="4" eb="7">
      <t>ジギョウシャ</t>
    </rPh>
    <rPh sb="7" eb="8">
      <t>ム</t>
    </rPh>
    <rPh sb="9" eb="14">
      <t>ヨウリョウキョシュツキン</t>
    </rPh>
    <rPh sb="14" eb="17">
      <t>セイキュウガク</t>
    </rPh>
    <rPh sb="17" eb="19">
      <t>ケンザン</t>
    </rPh>
    <phoneticPr fontId="3"/>
  </si>
  <si>
    <t>エリア別の負担総額は、年間負担総額を12(か月)で割り、小数点以下の値を切り下げします（4月～2月分）。その上で年間負担総額との差分を3月分に上乗せします。</t>
    <rPh sb="3" eb="4">
      <t>ベツ</t>
    </rPh>
    <rPh sb="5" eb="7">
      <t>フタン</t>
    </rPh>
    <rPh sb="7" eb="9">
      <t>ソウガク</t>
    </rPh>
    <rPh sb="11" eb="13">
      <t>ネンカン</t>
    </rPh>
    <rPh sb="13" eb="15">
      <t>フタン</t>
    </rPh>
    <rPh sb="15" eb="17">
      <t>ソウガク</t>
    </rPh>
    <rPh sb="22" eb="23">
      <t>ゲツ</t>
    </rPh>
    <rPh sb="25" eb="26">
      <t>ワ</t>
    </rPh>
    <rPh sb="28" eb="33">
      <t>ショウスウテンイカ</t>
    </rPh>
    <rPh sb="34" eb="35">
      <t>アタイ</t>
    </rPh>
    <rPh sb="36" eb="37">
      <t>キ</t>
    </rPh>
    <rPh sb="38" eb="39">
      <t>サ</t>
    </rPh>
    <rPh sb="45" eb="46">
      <t>ガツ</t>
    </rPh>
    <rPh sb="48" eb="49">
      <t>ガツ</t>
    </rPh>
    <rPh sb="49" eb="50">
      <t>ブン</t>
    </rPh>
    <rPh sb="54" eb="55">
      <t>ウエ</t>
    </rPh>
    <rPh sb="56" eb="58">
      <t>ネンカン</t>
    </rPh>
    <rPh sb="58" eb="62">
      <t>フタンソウガク</t>
    </rPh>
    <rPh sb="64" eb="66">
      <t>サブン</t>
    </rPh>
    <rPh sb="68" eb="70">
      <t>ガツブン</t>
    </rPh>
    <rPh sb="71" eb="73">
      <t>ウワノ</t>
    </rPh>
    <phoneticPr fontId="3"/>
  </si>
  <si>
    <t>※請求額通知書 「1.容量拠出金請求額」の備考欄に記載の値を入力してください。</t>
    <rPh sb="11" eb="13">
      <t>ヨウリョウ</t>
    </rPh>
    <rPh sb="13" eb="16">
      <t>キョシュツキン</t>
    </rPh>
    <rPh sb="16" eb="19">
      <t>セイキュウガク</t>
    </rPh>
    <rPh sb="21" eb="23">
      <t>ビコウ</t>
    </rPh>
    <rPh sb="23" eb="24">
      <t>ラン</t>
    </rPh>
    <rPh sb="28" eb="29">
      <t>アタイ</t>
    </rPh>
    <rPh sb="30" eb="32">
      <t>ニュウリョク</t>
    </rPh>
    <phoneticPr fontId="3"/>
  </si>
  <si>
    <t>※本機関のお知らせページに記載の値を入力してください（新規参入の場合のみ）。</t>
    <rPh sb="1" eb="4">
      <t>ホンキカン</t>
    </rPh>
    <rPh sb="6" eb="7">
      <t>シ</t>
    </rPh>
    <rPh sb="13" eb="15">
      <t>キサイ</t>
    </rPh>
    <rPh sb="16" eb="17">
      <t>アタイ</t>
    </rPh>
    <rPh sb="18" eb="20">
      <t>ニュウリョク</t>
    </rPh>
    <rPh sb="27" eb="29">
      <t>シンキ</t>
    </rPh>
    <rPh sb="29" eb="31">
      <t>サンニュウ</t>
    </rPh>
    <rPh sb="32" eb="34">
      <t>バアイ</t>
    </rPh>
    <phoneticPr fontId="3"/>
  </si>
  <si>
    <t>当該エリアの全小売電気事業者のシェア変動考慮後のkW（推定)合計</t>
    <rPh sb="0" eb="2">
      <t>トウガイ</t>
    </rPh>
    <rPh sb="6" eb="9">
      <t>ゼンコウリ</t>
    </rPh>
    <rPh sb="9" eb="14">
      <t>デンキジギョウシャ</t>
    </rPh>
    <rPh sb="18" eb="20">
      <t>ヘンドウ</t>
    </rPh>
    <rPh sb="20" eb="23">
      <t>コウリョゴ</t>
    </rPh>
    <rPh sb="27" eb="29">
      <t>スイテイ</t>
    </rPh>
    <rPh sb="30" eb="32">
      <t>ゴウケイ</t>
    </rPh>
    <phoneticPr fontId="3"/>
  </si>
  <si>
    <t>当該エリアの新規参入者のエリアシェアkW</t>
    <rPh sb="0" eb="2">
      <t>トウガイ</t>
    </rPh>
    <rPh sb="6" eb="10">
      <t>シンキサンニュウ</t>
    </rPh>
    <rPh sb="10" eb="11">
      <t>シャ</t>
    </rPh>
    <phoneticPr fontId="3"/>
  </si>
  <si>
    <t>新規参入におけるシェア変動考慮後のkW（推定）は、小数点以下を四捨五入した端数を新規参入事業者のエリア最大シェア事業者にて調整します。</t>
    <rPh sb="0" eb="2">
      <t>シンキ</t>
    </rPh>
    <rPh sb="2" eb="4">
      <t>サンニュウ</t>
    </rPh>
    <rPh sb="11" eb="13">
      <t>ヘンドウ</t>
    </rPh>
    <rPh sb="13" eb="16">
      <t>コウリョゴ</t>
    </rPh>
    <rPh sb="20" eb="22">
      <t>スイテイ</t>
    </rPh>
    <rPh sb="25" eb="30">
      <t>ショウスウテンイカ</t>
    </rPh>
    <rPh sb="31" eb="35">
      <t>シシャゴニュウ</t>
    </rPh>
    <rPh sb="37" eb="39">
      <t>ハスウ</t>
    </rPh>
    <rPh sb="40" eb="42">
      <t>シンキ</t>
    </rPh>
    <rPh sb="42" eb="44">
      <t>サンニュウ</t>
    </rPh>
    <rPh sb="44" eb="47">
      <t>ジギョウシャ</t>
    </rPh>
    <rPh sb="61" eb="63">
      <t>チョウセイ</t>
    </rPh>
    <phoneticPr fontId="3"/>
  </si>
  <si>
    <t>容量拠出金請求額(円)は小数点以下を四捨五入した端数をエリア最大事業者への請求額にて調整するため、請求額通知書の金額と異なる場合があります。</t>
    <rPh sb="0" eb="8">
      <t>ヨウリョウキョシュツキンセイキュウガク</t>
    </rPh>
    <rPh sb="9" eb="10">
      <t>エン</t>
    </rPh>
    <rPh sb="12" eb="15">
      <t>ショウスウテン</t>
    </rPh>
    <rPh sb="15" eb="17">
      <t>イカ</t>
    </rPh>
    <rPh sb="18" eb="22">
      <t>シシャゴニュウ</t>
    </rPh>
    <rPh sb="24" eb="26">
      <t>ハスウ</t>
    </rPh>
    <rPh sb="30" eb="32">
      <t>サイダイ</t>
    </rPh>
    <rPh sb="32" eb="35">
      <t>ジギョウシャ</t>
    </rPh>
    <rPh sb="37" eb="40">
      <t>セイキュウガク</t>
    </rPh>
    <rPh sb="42" eb="44">
      <t>チョウセイ</t>
    </rPh>
    <rPh sb="49" eb="52">
      <t>セイキュウガク</t>
    </rPh>
    <rPh sb="52" eb="55">
      <t>ツウチショ</t>
    </rPh>
    <rPh sb="56" eb="58">
      <t>キンガク</t>
    </rPh>
    <phoneticPr fontId="3"/>
  </si>
  <si>
    <t>そのため、請求額通知書と本ツールの容量拠出金請求額(円)に差異が生じる場合があります。</t>
    <rPh sb="26" eb="27">
      <t>エン</t>
    </rPh>
    <rPh sb="29" eb="31">
      <t>サイ</t>
    </rPh>
    <rPh sb="32" eb="33">
      <t>ショウ</t>
    </rPh>
    <rPh sb="35" eb="37">
      <t>バアイ</t>
    </rPh>
    <phoneticPr fontId="3"/>
  </si>
  <si>
    <t>※容量拠出金請求額通知書に記載の金額および本ツールの金額は全て税抜です。</t>
    <rPh sb="1" eb="3">
      <t>ヨウリョウ</t>
    </rPh>
    <rPh sb="3" eb="6">
      <t>キョシュツキン</t>
    </rPh>
    <rPh sb="6" eb="9">
      <t>セイキュウガク</t>
    </rPh>
    <rPh sb="9" eb="12">
      <t>ツウチショ</t>
    </rPh>
    <rPh sb="13" eb="15">
      <t>キサイ</t>
    </rPh>
    <rPh sb="16" eb="18">
      <t>キンガク</t>
    </rPh>
    <rPh sb="21" eb="22">
      <t>ホン</t>
    </rPh>
    <rPh sb="26" eb="28">
      <t>キンガク</t>
    </rPh>
    <rPh sb="29" eb="30">
      <t>スベ</t>
    </rPh>
    <rPh sb="31" eb="33">
      <t>ゼイヌ</t>
    </rPh>
    <phoneticPr fontId="3"/>
  </si>
  <si>
    <t>託送契約電力kW</t>
    <rPh sb="0" eb="2">
      <t>タクソウ</t>
    </rPh>
    <rPh sb="2" eb="4">
      <t>ケイヤク</t>
    </rPh>
    <rPh sb="4" eb="6">
      <t>デンリョク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</si>
</sst>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0000000000000000;[Red]\-#,##0.0000000000000000"/>
  </numFmts>
  <fonts count="13" x14ac:knownFonts="1">
    <font>
      <sz val="11"/>
      <color theme="1"/>
      <name val="游ゴシック"/>
      <family val="2"/>
      <scheme val="minor"/>
    </font>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u/>
      <sz val="11"/>
      <color theme="1"/>
      <name val="游ゴシック"/>
      <family val="2"/>
      <scheme val="minor"/>
    </font>
    <font>
      <b/>
      <sz val="11"/>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b/>
      <sz val="11"/>
      <name val="游ゴシック"/>
      <family val="3"/>
      <charset val="128"/>
      <scheme val="minor"/>
    </font>
    <font>
      <sz val="11"/>
      <name val="游ゴシック"/>
      <family val="2"/>
      <scheme val="minor"/>
    </font>
    <font>
      <sz val="11"/>
      <color theme="1"/>
      <name val="游ゴシック"/>
      <family val="3"/>
      <charset val="128"/>
      <scheme val="minor"/>
    </font>
    <font>
      <b/>
      <u/>
      <sz val="11"/>
      <color rgb="FFFF000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6" tint="0.79998168889431442"/>
        <bgColor indexed="64"/>
      </patternFill>
    </fill>
  </fills>
  <borders count="7">
    <border>
      <left/>
      <right/>
      <top/>
      <bottom/>
      <diagonal/>
    </border>
    <border>
      <left/>
      <right/>
      <top style="hair">
        <color theme="1" tint="0.499984740745262"/>
      </top>
      <bottom style="hair">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hair">
        <color theme="1" tint="0.499984740745262"/>
      </top>
      <bottom/>
      <diagonal/>
    </border>
    <border>
      <left/>
      <right/>
      <top/>
      <bottom style="hair">
        <color theme="1" tint="0.499984740745262"/>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xf numFmtId="0" fontId="0" fillId="0" borderId="0" xfId="0" applyAlignment="1">
      <alignment vertical="center"/>
    </xf>
    <xf numFmtId="0" fontId="0" fillId="0" borderId="0" xfId="0" applyAlignment="1">
      <alignment vertical="center" wrapText="1"/>
    </xf>
    <xf numFmtId="38" fontId="0" fillId="0" borderId="0" xfId="1" applyFont="1"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1" xfId="0" applyBorder="1" applyAlignment="1">
      <alignment horizontal="left" vertical="center"/>
    </xf>
    <xf numFmtId="0" fontId="0" fillId="0" borderId="1" xfId="0" applyBorder="1" applyAlignment="1">
      <alignment vertical="center" wrapText="1"/>
    </xf>
    <xf numFmtId="55" fontId="0" fillId="0" borderId="1" xfId="0" applyNumberFormat="1" applyBorder="1" applyAlignment="1">
      <alignment vertical="center"/>
    </xf>
    <xf numFmtId="0" fontId="0" fillId="0" borderId="2" xfId="0" applyBorder="1"/>
    <xf numFmtId="55" fontId="0" fillId="0" borderId="2" xfId="0" applyNumberFormat="1" applyFill="1" applyBorder="1" applyAlignment="1">
      <alignment vertical="center"/>
    </xf>
    <xf numFmtId="38" fontId="0" fillId="0" borderId="2" xfId="1" applyFont="1" applyBorder="1" applyAlignment="1"/>
    <xf numFmtId="0" fontId="6" fillId="0" borderId="0" xfId="0" applyFont="1" applyAlignment="1">
      <alignment vertical="center"/>
    </xf>
    <xf numFmtId="0" fontId="0" fillId="2" borderId="0" xfId="0" applyFill="1" applyAlignment="1">
      <alignment horizontal="center" vertical="center"/>
    </xf>
    <xf numFmtId="0" fontId="7" fillId="0" borderId="1" xfId="0" applyFont="1" applyBorder="1" applyAlignment="1">
      <alignment vertical="center"/>
    </xf>
    <xf numFmtId="0" fontId="5" fillId="0" borderId="0" xfId="0" applyFont="1"/>
    <xf numFmtId="0" fontId="0" fillId="3" borderId="2" xfId="0" applyFill="1" applyBorder="1"/>
    <xf numFmtId="0" fontId="8" fillId="0" borderId="1" xfId="0" applyFont="1" applyBorder="1" applyAlignment="1">
      <alignment vertical="center"/>
    </xf>
    <xf numFmtId="176" fontId="8" fillId="0" borderId="1" xfId="1" applyNumberFormat="1" applyFont="1" applyFill="1" applyBorder="1" applyAlignment="1">
      <alignment horizontal="right" vertical="center"/>
    </xf>
    <xf numFmtId="0" fontId="8" fillId="0" borderId="0" xfId="0" applyFont="1" applyAlignment="1">
      <alignment vertical="center"/>
    </xf>
    <xf numFmtId="0" fontId="9" fillId="0" borderId="1" xfId="0" applyFont="1" applyBorder="1" applyAlignment="1">
      <alignment vertical="center"/>
    </xf>
    <xf numFmtId="55" fontId="9" fillId="0" borderId="1" xfId="0" applyNumberFormat="1" applyFont="1" applyBorder="1" applyAlignment="1">
      <alignment vertical="center"/>
    </xf>
    <xf numFmtId="0" fontId="8" fillId="0" borderId="1" xfId="0" applyFont="1" applyBorder="1" applyAlignment="1">
      <alignment vertical="center" wrapText="1"/>
    </xf>
    <xf numFmtId="38" fontId="8" fillId="0" borderId="1" xfId="1" applyFont="1" applyFill="1" applyBorder="1" applyAlignment="1">
      <alignment vertical="center"/>
    </xf>
    <xf numFmtId="55" fontId="8" fillId="0" borderId="1" xfId="0" applyNumberFormat="1" applyFont="1" applyBorder="1" applyAlignment="1">
      <alignment vertical="center"/>
    </xf>
    <xf numFmtId="55" fontId="8" fillId="0" borderId="1" xfId="0" applyNumberFormat="1" applyFont="1" applyBorder="1" applyAlignment="1">
      <alignment horizontal="right" vertical="center"/>
    </xf>
    <xf numFmtId="0" fontId="0" fillId="0" borderId="6" xfId="0" applyBorder="1"/>
    <xf numFmtId="0" fontId="0" fillId="0" borderId="5" xfId="0" applyFill="1" applyBorder="1"/>
    <xf numFmtId="38" fontId="0" fillId="0" borderId="5" xfId="0" applyNumberFormat="1" applyBorder="1"/>
    <xf numFmtId="38" fontId="0" fillId="4" borderId="2" xfId="1" applyFont="1" applyFill="1" applyBorder="1" applyAlignment="1"/>
    <xf numFmtId="38" fontId="0" fillId="4" borderId="6" xfId="1" applyFont="1" applyFill="1" applyBorder="1" applyAlignment="1"/>
    <xf numFmtId="38" fontId="0" fillId="0" borderId="2" xfId="1" applyNumberFormat="1" applyFont="1" applyBorder="1" applyAlignment="1"/>
    <xf numFmtId="38" fontId="8" fillId="0" borderId="0" xfId="1" applyFont="1" applyFill="1" applyBorder="1" applyAlignment="1">
      <alignment vertical="center" wrapText="1"/>
    </xf>
    <xf numFmtId="0" fontId="0" fillId="0" borderId="0" xfId="0" applyAlignment="1">
      <alignment horizontal="right" vertical="center"/>
    </xf>
    <xf numFmtId="0" fontId="10" fillId="0" borderId="0" xfId="0" applyFont="1" applyAlignment="1">
      <alignment horizontal="right" vertical="center"/>
    </xf>
    <xf numFmtId="0" fontId="12" fillId="0" borderId="0" xfId="0" applyFont="1" applyAlignment="1">
      <alignment vertical="center"/>
    </xf>
    <xf numFmtId="38" fontId="8" fillId="0" borderId="1" xfId="1" applyFont="1" applyBorder="1" applyAlignment="1" applyProtection="1">
      <alignment vertical="center"/>
    </xf>
    <xf numFmtId="55" fontId="0" fillId="0" borderId="1" xfId="0" applyNumberFormat="1" applyFill="1" applyBorder="1" applyAlignment="1" applyProtection="1">
      <alignment horizontal="right" vertical="center"/>
    </xf>
    <xf numFmtId="38" fontId="0" fillId="0" borderId="1" xfId="1" applyFont="1" applyBorder="1" applyAlignment="1" applyProtection="1">
      <alignment vertical="center"/>
    </xf>
    <xf numFmtId="38" fontId="8" fillId="0" borderId="1" xfId="1" applyNumberFormat="1" applyFont="1" applyFill="1" applyBorder="1" applyAlignment="1" applyProtection="1">
      <alignment vertical="center"/>
    </xf>
    <xf numFmtId="177" fontId="8" fillId="0" borderId="1" xfId="1" applyNumberFormat="1" applyFont="1" applyBorder="1" applyAlignment="1" applyProtection="1">
      <alignment vertical="center"/>
    </xf>
    <xf numFmtId="10" fontId="8" fillId="0" borderId="0" xfId="2" applyNumberFormat="1" applyFont="1" applyAlignment="1" applyProtection="1">
      <alignment vertical="center"/>
    </xf>
    <xf numFmtId="38" fontId="9" fillId="0" borderId="1" xfId="1" applyNumberFormat="1" applyFont="1" applyBorder="1" applyAlignment="1" applyProtection="1">
      <alignment vertical="center"/>
    </xf>
    <xf numFmtId="38" fontId="8"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0" fontId="0" fillId="2" borderId="1" xfId="0" applyFill="1" applyBorder="1" applyAlignment="1" applyProtection="1">
      <alignment horizontal="right" vertical="center"/>
      <protection locked="0"/>
    </xf>
    <xf numFmtId="55" fontId="0" fillId="2" borderId="1" xfId="0" applyNumberFormat="1" applyFill="1" applyBorder="1" applyAlignment="1" applyProtection="1">
      <alignment vertical="center"/>
      <protection locked="0"/>
    </xf>
    <xf numFmtId="0" fontId="0" fillId="5" borderId="0" xfId="0" applyFill="1" applyAlignment="1" applyProtection="1">
      <alignment vertical="center"/>
      <protection locked="0"/>
    </xf>
    <xf numFmtId="176" fontId="8" fillId="2" borderId="1" xfId="1" applyNumberFormat="1" applyFont="1" applyFill="1" applyBorder="1" applyAlignment="1" applyProtection="1">
      <alignment vertical="center"/>
      <protection locked="0"/>
    </xf>
    <xf numFmtId="176" fontId="8" fillId="0" borderId="1" xfId="1" applyNumberFormat="1" applyFont="1" applyFill="1" applyBorder="1" applyAlignment="1" applyProtection="1">
      <alignment vertical="center"/>
    </xf>
    <xf numFmtId="38" fontId="8" fillId="0" borderId="3" xfId="1" applyFont="1" applyFill="1" applyBorder="1" applyAlignment="1">
      <alignment horizontal="left" vertical="center" wrapText="1"/>
    </xf>
    <xf numFmtId="38" fontId="8" fillId="0" borderId="0" xfId="1" applyFont="1" applyFill="1" applyBorder="1" applyAlignment="1">
      <alignment horizontal="left" vertical="center" wrapText="1"/>
    </xf>
    <xf numFmtId="0" fontId="0" fillId="0" borderId="1"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4" xfId="0"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381000</xdr:colOff>
      <xdr:row>35</xdr:row>
      <xdr:rowOff>108857</xdr:rowOff>
    </xdr:from>
    <xdr:to>
      <xdr:col>1</xdr:col>
      <xdr:colOff>511629</xdr:colOff>
      <xdr:row>35</xdr:row>
      <xdr:rowOff>108857</xdr:rowOff>
    </xdr:to>
    <xdr:cxnSp macro="">
      <xdr:nvCxnSpPr>
        <xdr:cNvPr id="3" name="直線コネクタ 2">
          <a:extLst>
            <a:ext uri="{FF2B5EF4-FFF2-40B4-BE49-F238E27FC236}">
              <a16:creationId xmlns:a16="http://schemas.microsoft.com/office/drawing/2014/main" id="{F86728EA-B280-46ED-AB50-CE5A3F56C876}"/>
            </a:ext>
          </a:extLst>
        </xdr:cNvPr>
        <xdr:cNvCxnSpPr/>
      </xdr:nvCxnSpPr>
      <xdr:spPr>
        <a:xfrm>
          <a:off x="827314" y="7892143"/>
          <a:ext cx="130629"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35</xdr:row>
      <xdr:rowOff>113881</xdr:rowOff>
    </xdr:from>
    <xdr:to>
      <xdr:col>1</xdr:col>
      <xdr:colOff>381837</xdr:colOff>
      <xdr:row>36</xdr:row>
      <xdr:rowOff>128953</xdr:rowOff>
    </xdr:to>
    <xdr:cxnSp macro="">
      <xdr:nvCxnSpPr>
        <xdr:cNvPr id="4" name="直線コネクタ 3">
          <a:extLst>
            <a:ext uri="{FF2B5EF4-FFF2-40B4-BE49-F238E27FC236}">
              <a16:creationId xmlns:a16="http://schemas.microsoft.com/office/drawing/2014/main" id="{39C1A4B2-F0A1-4AC7-BCD9-9D022D988920}"/>
            </a:ext>
          </a:extLst>
        </xdr:cNvPr>
        <xdr:cNvCxnSpPr/>
      </xdr:nvCxnSpPr>
      <xdr:spPr>
        <a:xfrm flipH="1">
          <a:off x="832338" y="7892143"/>
          <a:ext cx="837" cy="24367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381838</xdr:colOff>
      <xdr:row>36</xdr:row>
      <xdr:rowOff>119743</xdr:rowOff>
    </xdr:from>
    <xdr:to>
      <xdr:col>1</xdr:col>
      <xdr:colOff>512467</xdr:colOff>
      <xdr:row>36</xdr:row>
      <xdr:rowOff>119743</xdr:rowOff>
    </xdr:to>
    <xdr:cxnSp macro="">
      <xdr:nvCxnSpPr>
        <xdr:cNvPr id="6" name="直線コネクタ 5">
          <a:extLst>
            <a:ext uri="{FF2B5EF4-FFF2-40B4-BE49-F238E27FC236}">
              <a16:creationId xmlns:a16="http://schemas.microsoft.com/office/drawing/2014/main" id="{ACAC8649-B193-4186-A9E2-55D0EB366211}"/>
            </a:ext>
          </a:extLst>
        </xdr:cNvPr>
        <xdr:cNvCxnSpPr/>
      </xdr:nvCxnSpPr>
      <xdr:spPr>
        <a:xfrm>
          <a:off x="833176" y="8126605"/>
          <a:ext cx="130629" cy="0"/>
        </a:xfrm>
        <a:prstGeom prst="line">
          <a:avLst/>
        </a:prstGeom>
        <a:ln w="15875">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370114</xdr:colOff>
      <xdr:row>19</xdr:row>
      <xdr:rowOff>217716</xdr:rowOff>
    </xdr:from>
    <xdr:to>
      <xdr:col>11</xdr:col>
      <xdr:colOff>566056</xdr:colOff>
      <xdr:row>30</xdr:row>
      <xdr:rowOff>21772</xdr:rowOff>
    </xdr:to>
    <xdr:sp macro="" textlink="">
      <xdr:nvSpPr>
        <xdr:cNvPr id="7" name="右中かっこ 6">
          <a:extLst>
            <a:ext uri="{FF2B5EF4-FFF2-40B4-BE49-F238E27FC236}">
              <a16:creationId xmlns:a16="http://schemas.microsoft.com/office/drawing/2014/main" id="{A99281B5-36B6-424E-A5F9-624BCBBAEE49}"/>
            </a:ext>
          </a:extLst>
        </xdr:cNvPr>
        <xdr:cNvSpPr/>
      </xdr:nvSpPr>
      <xdr:spPr>
        <a:xfrm>
          <a:off x="9612085" y="4572002"/>
          <a:ext cx="195942" cy="231865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33</xdr:row>
      <xdr:rowOff>108857</xdr:rowOff>
    </xdr:from>
    <xdr:to>
      <xdr:col>14</xdr:col>
      <xdr:colOff>729343</xdr:colOff>
      <xdr:row>33</xdr:row>
      <xdr:rowOff>108857</xdr:rowOff>
    </xdr:to>
    <xdr:cxnSp macro="">
      <xdr:nvCxnSpPr>
        <xdr:cNvPr id="8" name="直線コネクタ 7">
          <a:extLst>
            <a:ext uri="{FF2B5EF4-FFF2-40B4-BE49-F238E27FC236}">
              <a16:creationId xmlns:a16="http://schemas.microsoft.com/office/drawing/2014/main" id="{F14B280E-F351-4037-A0CF-8939B47AD221}"/>
            </a:ext>
          </a:extLst>
        </xdr:cNvPr>
        <xdr:cNvCxnSpPr/>
      </xdr:nvCxnSpPr>
      <xdr:spPr>
        <a:xfrm>
          <a:off x="8044543" y="7434943"/>
          <a:ext cx="4354286" cy="0"/>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718457</xdr:colOff>
      <xdr:row>17</xdr:row>
      <xdr:rowOff>108857</xdr:rowOff>
    </xdr:from>
    <xdr:to>
      <xdr:col>14</xdr:col>
      <xdr:colOff>718457</xdr:colOff>
      <xdr:row>33</xdr:row>
      <xdr:rowOff>108857</xdr:rowOff>
    </xdr:to>
    <xdr:cxnSp macro="">
      <xdr:nvCxnSpPr>
        <xdr:cNvPr id="12" name="直線コネクタ 11">
          <a:extLst>
            <a:ext uri="{FF2B5EF4-FFF2-40B4-BE49-F238E27FC236}">
              <a16:creationId xmlns:a16="http://schemas.microsoft.com/office/drawing/2014/main" id="{F02EBA6D-1217-4187-A0A4-259C19AA833C}"/>
            </a:ext>
          </a:extLst>
        </xdr:cNvPr>
        <xdr:cNvCxnSpPr/>
      </xdr:nvCxnSpPr>
      <xdr:spPr>
        <a:xfrm flipV="1">
          <a:off x="12387943" y="3777343"/>
          <a:ext cx="0" cy="3657600"/>
        </a:xfrm>
        <a:prstGeom prst="line">
          <a:avLst/>
        </a:prstGeom>
        <a:ln w="15875">
          <a:solidFill>
            <a:schemeClr val="tx1"/>
          </a:solidFill>
          <a:prstDash val="dash"/>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D7704-12DF-4A93-8034-89542A86663E}">
  <dimension ref="B2:T44"/>
  <sheetViews>
    <sheetView showGridLines="0" tabSelected="1" zoomScale="70" zoomScaleNormal="70" workbookViewId="0">
      <selection activeCell="G7" sqref="G7"/>
    </sheetView>
  </sheetViews>
  <sheetFormatPr defaultColWidth="8.69921875" defaultRowHeight="18" x14ac:dyDescent="0.45"/>
  <cols>
    <col min="1" max="1" width="2.69921875" style="1" customWidth="1"/>
    <col min="2" max="2" width="6.69921875" style="1" customWidth="1"/>
    <col min="3" max="3" width="27.69921875" style="1" customWidth="1"/>
    <col min="4" max="4" width="11.3984375" style="1" customWidth="1"/>
    <col min="5" max="5" width="15.59765625" style="1" customWidth="1"/>
    <col min="6" max="6" width="10.09765625" style="1" customWidth="1"/>
    <col min="7" max="7" width="20.19921875" style="1" customWidth="1"/>
    <col min="8" max="8" width="5.8984375" style="1" customWidth="1"/>
    <col min="9" max="9" width="3.5" style="1" customWidth="1"/>
    <col min="10" max="10" width="2.69921875" style="1" customWidth="1"/>
    <col min="11" max="11" width="14.69921875" style="1" customWidth="1"/>
    <col min="12" max="12" width="8.69921875" style="1"/>
    <col min="13" max="13" width="10.69921875" style="1" customWidth="1"/>
    <col min="14" max="14" width="8.69921875" style="1"/>
    <col min="15" max="15" width="18.19921875" style="1" customWidth="1"/>
    <col min="16" max="16384" width="8.69921875" style="1"/>
  </cols>
  <sheetData>
    <row r="2" spans="2:9" ht="19.8" x14ac:dyDescent="0.45">
      <c r="B2" s="12" t="s">
        <v>56</v>
      </c>
    </row>
    <row r="3" spans="2:9" x14ac:dyDescent="0.45">
      <c r="B3" s="35" t="s">
        <v>65</v>
      </c>
    </row>
    <row r="4" spans="2:9" x14ac:dyDescent="0.45">
      <c r="G4" s="13" t="s">
        <v>31</v>
      </c>
    </row>
    <row r="5" spans="2:9" x14ac:dyDescent="0.45">
      <c r="B5" s="4" t="s">
        <v>8</v>
      </c>
    </row>
    <row r="6" spans="2:9" x14ac:dyDescent="0.45">
      <c r="H6" s="2"/>
      <c r="I6" s="2"/>
    </row>
    <row r="7" spans="2:9" x14ac:dyDescent="0.45">
      <c r="C7" s="52" t="s">
        <v>34</v>
      </c>
      <c r="D7" s="52"/>
      <c r="E7" s="5"/>
      <c r="F7" s="5"/>
      <c r="G7" s="46">
        <v>45383</v>
      </c>
      <c r="H7" s="1" t="s">
        <v>49</v>
      </c>
      <c r="I7" s="2"/>
    </row>
    <row r="8" spans="2:9" x14ac:dyDescent="0.45">
      <c r="C8" s="5" t="s">
        <v>12</v>
      </c>
      <c r="D8" s="5"/>
      <c r="E8" s="5"/>
      <c r="F8" s="5"/>
      <c r="G8" s="37" t="str">
        <f>VLOOKUP(MONTH(G7),マスタ!C3:D14,2,FALSE)</f>
        <v>夏季</v>
      </c>
      <c r="H8" s="2"/>
      <c r="I8" s="2"/>
    </row>
    <row r="9" spans="2:9" x14ac:dyDescent="0.45">
      <c r="C9" s="52" t="s">
        <v>0</v>
      </c>
      <c r="D9" s="52"/>
      <c r="E9" s="5"/>
      <c r="F9" s="5"/>
      <c r="G9" s="45" t="s">
        <v>19</v>
      </c>
      <c r="H9" s="1" t="s">
        <v>50</v>
      </c>
      <c r="I9" s="3"/>
    </row>
    <row r="11" spans="2:9" ht="16.95" customHeight="1" x14ac:dyDescent="0.45">
      <c r="C11" s="6" t="s">
        <v>40</v>
      </c>
      <c r="D11" s="6"/>
      <c r="E11" s="5"/>
      <c r="F11" s="5"/>
      <c r="G11" s="38">
        <f>VLOOKUP(G9,マスタ!F3:I11,2,FALSE)</f>
        <v>44899276963</v>
      </c>
      <c r="H11" s="7" t="s">
        <v>2</v>
      </c>
      <c r="I11" s="1" t="s">
        <v>51</v>
      </c>
    </row>
    <row r="12" spans="2:9" x14ac:dyDescent="0.45">
      <c r="C12" s="52" t="s">
        <v>53</v>
      </c>
      <c r="D12" s="52"/>
      <c r="E12" s="5"/>
      <c r="F12" s="5"/>
      <c r="G12" s="38">
        <f>IF(MONTH(G7)=3,VLOOKUP(G9,マスタ!F3:I11,4,FALSE),VLOOKUP(G9,マスタ!F3:I11,3,FALSE))</f>
        <v>3741606413</v>
      </c>
      <c r="H12" s="7" t="s">
        <v>3</v>
      </c>
      <c r="I12" s="19" t="s">
        <v>52</v>
      </c>
    </row>
    <row r="14" spans="2:9" x14ac:dyDescent="0.45">
      <c r="C14" s="5" t="s">
        <v>60</v>
      </c>
      <c r="D14" s="5"/>
      <c r="E14" s="5"/>
      <c r="F14" s="5"/>
      <c r="G14" s="44">
        <v>0</v>
      </c>
      <c r="H14" s="5" t="s">
        <v>4</v>
      </c>
      <c r="I14" s="1" t="s">
        <v>42</v>
      </c>
    </row>
    <row r="16" spans="2:9" x14ac:dyDescent="0.45">
      <c r="C16" s="17" t="s">
        <v>61</v>
      </c>
      <c r="D16" s="17"/>
      <c r="E16" s="17"/>
      <c r="F16" s="17"/>
      <c r="G16" s="43">
        <v>0</v>
      </c>
      <c r="H16" s="17" t="s">
        <v>4</v>
      </c>
      <c r="I16" s="1" t="s">
        <v>59</v>
      </c>
    </row>
    <row r="17" spans="2:15" x14ac:dyDescent="0.45">
      <c r="C17" s="17" t="s">
        <v>32</v>
      </c>
      <c r="D17" s="17"/>
      <c r="E17" s="17"/>
      <c r="F17" s="17"/>
      <c r="G17" s="48">
        <v>0</v>
      </c>
      <c r="H17" s="17" t="s">
        <v>4</v>
      </c>
      <c r="I17" s="1" t="s">
        <v>59</v>
      </c>
    </row>
    <row r="19" spans="2:15" x14ac:dyDescent="0.45">
      <c r="B19" s="4" t="s">
        <v>9</v>
      </c>
    </row>
    <row r="20" spans="2:15" x14ac:dyDescent="0.45">
      <c r="C20" s="5"/>
      <c r="D20" s="5"/>
      <c r="E20" s="5"/>
      <c r="F20" s="5"/>
      <c r="G20" s="17" t="s">
        <v>43</v>
      </c>
      <c r="H20" s="17"/>
      <c r="I20" s="22"/>
      <c r="J20" s="17"/>
      <c r="K20" s="17" t="s">
        <v>44</v>
      </c>
      <c r="L20" s="17"/>
      <c r="M20" s="22"/>
      <c r="N20" s="17"/>
    </row>
    <row r="21" spans="2:15" ht="18" customHeight="1" x14ac:dyDescent="0.45">
      <c r="C21" s="53" t="s">
        <v>5</v>
      </c>
      <c r="D21" s="8">
        <v>45108</v>
      </c>
      <c r="E21" s="5"/>
      <c r="F21" s="5"/>
      <c r="G21" s="43">
        <v>0</v>
      </c>
      <c r="H21" s="17" t="s">
        <v>4</v>
      </c>
      <c r="I21" s="23"/>
      <c r="J21" s="17"/>
      <c r="K21" s="48">
        <v>0</v>
      </c>
      <c r="L21" s="17" t="s">
        <v>4</v>
      </c>
      <c r="M21" s="50" t="s">
        <v>58</v>
      </c>
      <c r="N21" s="50"/>
      <c r="O21" s="32"/>
    </row>
    <row r="22" spans="2:15" x14ac:dyDescent="0.45">
      <c r="C22" s="54"/>
      <c r="D22" s="8">
        <v>45139</v>
      </c>
      <c r="E22" s="5"/>
      <c r="F22" s="5"/>
      <c r="G22" s="43">
        <v>0</v>
      </c>
      <c r="H22" s="17" t="s">
        <v>4</v>
      </c>
      <c r="I22" s="23"/>
      <c r="J22" s="17"/>
      <c r="K22" s="48">
        <v>0</v>
      </c>
      <c r="L22" s="17" t="s">
        <v>4</v>
      </c>
      <c r="M22" s="51"/>
      <c r="N22" s="51"/>
      <c r="O22" s="32"/>
    </row>
    <row r="23" spans="2:15" x14ac:dyDescent="0.45">
      <c r="C23" s="54"/>
      <c r="D23" s="24">
        <v>45170</v>
      </c>
      <c r="E23" s="5"/>
      <c r="F23" s="5"/>
      <c r="G23" s="43">
        <v>0</v>
      </c>
      <c r="H23" s="17" t="s">
        <v>4</v>
      </c>
      <c r="I23" s="23"/>
      <c r="J23" s="17"/>
      <c r="K23" s="48">
        <v>0</v>
      </c>
      <c r="L23" s="17" t="s">
        <v>4</v>
      </c>
      <c r="M23" s="51"/>
      <c r="N23" s="51"/>
      <c r="O23" s="32"/>
    </row>
    <row r="24" spans="2:15" x14ac:dyDescent="0.45">
      <c r="C24" s="55"/>
      <c r="D24" s="25" t="s">
        <v>39</v>
      </c>
      <c r="E24" s="14"/>
      <c r="F24" s="14"/>
      <c r="G24" s="39">
        <f>SUM(G21:G23)</f>
        <v>0</v>
      </c>
      <c r="H24" s="17" t="s">
        <v>4</v>
      </c>
      <c r="I24" s="23"/>
      <c r="J24" s="17"/>
      <c r="K24" s="49">
        <f>SUM(K21:K23)</f>
        <v>0</v>
      </c>
      <c r="L24" s="17" t="s">
        <v>4</v>
      </c>
      <c r="M24" s="51"/>
      <c r="N24" s="51"/>
      <c r="O24" s="32"/>
    </row>
    <row r="25" spans="2:15" ht="18" customHeight="1" x14ac:dyDescent="0.45">
      <c r="C25" s="53" t="s">
        <v>6</v>
      </c>
      <c r="D25" s="24">
        <v>45261</v>
      </c>
      <c r="E25" s="5"/>
      <c r="F25" s="5"/>
      <c r="G25" s="43">
        <v>0</v>
      </c>
      <c r="H25" s="17" t="s">
        <v>4</v>
      </c>
      <c r="I25" s="23"/>
      <c r="J25" s="17"/>
      <c r="K25" s="48">
        <v>0</v>
      </c>
      <c r="L25" s="17" t="s">
        <v>4</v>
      </c>
      <c r="M25" s="51"/>
      <c r="N25" s="51"/>
      <c r="O25" s="32"/>
    </row>
    <row r="26" spans="2:15" x14ac:dyDescent="0.45">
      <c r="C26" s="54"/>
      <c r="D26" s="24">
        <v>45292</v>
      </c>
      <c r="E26" s="5"/>
      <c r="F26" s="5"/>
      <c r="G26" s="43">
        <v>0</v>
      </c>
      <c r="H26" s="17" t="s">
        <v>4</v>
      </c>
      <c r="I26" s="23"/>
      <c r="J26" s="17"/>
      <c r="K26" s="48">
        <v>0</v>
      </c>
      <c r="L26" s="17" t="s">
        <v>4</v>
      </c>
      <c r="M26" s="51"/>
      <c r="N26" s="51"/>
      <c r="O26" s="32"/>
    </row>
    <row r="27" spans="2:15" x14ac:dyDescent="0.45">
      <c r="C27" s="54"/>
      <c r="D27" s="24">
        <v>45323</v>
      </c>
      <c r="E27" s="5"/>
      <c r="F27" s="5"/>
      <c r="G27" s="43">
        <v>0</v>
      </c>
      <c r="H27" s="17" t="s">
        <v>4</v>
      </c>
      <c r="I27" s="23"/>
      <c r="J27" s="17"/>
      <c r="K27" s="48">
        <v>0</v>
      </c>
      <c r="L27" s="17" t="s">
        <v>4</v>
      </c>
      <c r="M27" s="51"/>
      <c r="N27" s="51"/>
      <c r="O27" s="32"/>
    </row>
    <row r="28" spans="2:15" x14ac:dyDescent="0.45">
      <c r="C28" s="55"/>
      <c r="D28" s="25" t="s">
        <v>39</v>
      </c>
      <c r="E28" s="14"/>
      <c r="F28" s="14"/>
      <c r="G28" s="39">
        <f>SUM(G25:G27)</f>
        <v>0</v>
      </c>
      <c r="H28" s="17" t="s">
        <v>4</v>
      </c>
      <c r="I28" s="23"/>
      <c r="J28" s="17"/>
      <c r="K28" s="49">
        <f>SUM(K25:K27)</f>
        <v>0</v>
      </c>
      <c r="L28" s="17" t="s">
        <v>4</v>
      </c>
      <c r="M28" s="51"/>
      <c r="N28" s="51"/>
      <c r="O28" s="32"/>
    </row>
    <row r="29" spans="2:15" x14ac:dyDescent="0.45">
      <c r="C29" s="5"/>
      <c r="D29" s="17"/>
      <c r="E29" s="5"/>
      <c r="F29" s="5"/>
      <c r="G29" s="17"/>
      <c r="H29" s="17"/>
      <c r="I29" s="17"/>
      <c r="J29" s="17"/>
      <c r="K29" s="17"/>
      <c r="L29" s="17"/>
      <c r="M29" s="51"/>
      <c r="N29" s="51"/>
      <c r="O29" s="32"/>
    </row>
    <row r="30" spans="2:15" x14ac:dyDescent="0.45">
      <c r="C30" s="5" t="s">
        <v>34</v>
      </c>
      <c r="D30" s="24">
        <f>G7</f>
        <v>45383</v>
      </c>
      <c r="E30" s="5"/>
      <c r="F30" s="5"/>
      <c r="G30" s="17" t="s">
        <v>66</v>
      </c>
      <c r="H30" s="17"/>
      <c r="I30" s="17"/>
      <c r="J30" s="17"/>
      <c r="K30" s="48">
        <v>0</v>
      </c>
      <c r="L30" s="17" t="s">
        <v>4</v>
      </c>
      <c r="M30" s="51"/>
      <c r="N30" s="51"/>
      <c r="O30" s="32"/>
    </row>
    <row r="32" spans="2:15" x14ac:dyDescent="0.45">
      <c r="B32" s="4" t="s">
        <v>7</v>
      </c>
    </row>
    <row r="34" spans="2:20" x14ac:dyDescent="0.45">
      <c r="C34" s="17" t="s">
        <v>33</v>
      </c>
      <c r="D34" s="17"/>
      <c r="E34" s="17"/>
      <c r="F34" s="17"/>
      <c r="G34" s="18" t="str">
        <f>IF(G8="夏季",IF(AND(SUM(G21:G23)=0,SUM(K21:K23)=0),"新規参入","既存"),IF(G8="冬季",IF(AND(SUM(G25:G27)=0,SUM(K25:K27)=0),"新規参入","既存")))</f>
        <v>新規参入</v>
      </c>
      <c r="H34" s="17"/>
      <c r="I34" s="19"/>
    </row>
    <row r="35" spans="2:20" x14ac:dyDescent="0.45">
      <c r="C35" s="17" t="s">
        <v>36</v>
      </c>
      <c r="D35" s="17"/>
      <c r="E35" s="17"/>
      <c r="F35" s="17"/>
      <c r="G35" s="36" t="e">
        <f>IF(G34="新規参入",ROUND(G16*(K30/G17),0),IF(G8="夏季",ROUND((K30/K24)*G24,0),IF(G8="冬季",ROUND((K30/K28)*G28,0),"-")))+T35</f>
        <v>#DIV/0!</v>
      </c>
      <c r="H35" s="17" t="s">
        <v>4</v>
      </c>
      <c r="I35" s="19" t="s">
        <v>46</v>
      </c>
      <c r="T35" s="47"/>
    </row>
    <row r="36" spans="2:20" x14ac:dyDescent="0.45">
      <c r="C36" s="17" t="s">
        <v>15</v>
      </c>
      <c r="D36" s="17"/>
      <c r="E36" s="17"/>
      <c r="F36" s="17"/>
      <c r="G36" s="40" t="e">
        <f>ROUND(G35/G14,16)</f>
        <v>#DIV/0!</v>
      </c>
      <c r="H36" s="17"/>
      <c r="I36" s="19" t="s">
        <v>55</v>
      </c>
    </row>
    <row r="37" spans="2:20" x14ac:dyDescent="0.45">
      <c r="C37" s="19" t="s">
        <v>45</v>
      </c>
      <c r="D37" s="19"/>
      <c r="E37" s="19"/>
      <c r="F37" s="19"/>
      <c r="G37" s="41" t="e">
        <f>ROUND(G36,4)</f>
        <v>#DIV/0!</v>
      </c>
      <c r="H37" s="19"/>
      <c r="I37" s="19" t="s">
        <v>48</v>
      </c>
    </row>
    <row r="38" spans="2:20" x14ac:dyDescent="0.45">
      <c r="C38" s="20" t="s">
        <v>54</v>
      </c>
      <c r="D38" s="21">
        <f>G7</f>
        <v>45383</v>
      </c>
      <c r="E38" s="20"/>
      <c r="F38" s="20"/>
      <c r="G38" s="42" t="e">
        <f>ROUND(G12*G36,0)+T38</f>
        <v>#DIV/0!</v>
      </c>
      <c r="H38" s="20" t="s">
        <v>16</v>
      </c>
      <c r="I38" s="19" t="s">
        <v>47</v>
      </c>
      <c r="T38" s="47"/>
    </row>
    <row r="39" spans="2:20" x14ac:dyDescent="0.45">
      <c r="C39" s="19"/>
      <c r="D39" s="19"/>
      <c r="E39" s="19"/>
      <c r="F39" s="19"/>
      <c r="G39" s="19"/>
      <c r="H39" s="19"/>
      <c r="I39" s="19"/>
    </row>
    <row r="40" spans="2:20" x14ac:dyDescent="0.45">
      <c r="C40" s="19"/>
      <c r="D40" s="19"/>
      <c r="E40" s="19"/>
      <c r="F40" s="19"/>
      <c r="G40" s="19"/>
      <c r="H40" s="19"/>
      <c r="I40" s="19"/>
    </row>
    <row r="41" spans="2:20" x14ac:dyDescent="0.45">
      <c r="B41" s="33" t="s">
        <v>10</v>
      </c>
      <c r="C41" s="19" t="s">
        <v>57</v>
      </c>
      <c r="D41" s="19"/>
      <c r="E41" s="19"/>
      <c r="F41" s="19"/>
      <c r="G41" s="19"/>
      <c r="H41" s="19"/>
      <c r="I41" s="19"/>
    </row>
    <row r="42" spans="2:20" x14ac:dyDescent="0.45">
      <c r="B42" s="34" t="s">
        <v>17</v>
      </c>
      <c r="C42" s="19" t="s">
        <v>62</v>
      </c>
      <c r="D42" s="19"/>
      <c r="E42" s="19"/>
      <c r="F42" s="19"/>
      <c r="G42" s="19"/>
      <c r="H42" s="19"/>
      <c r="I42" s="19"/>
    </row>
    <row r="43" spans="2:20" x14ac:dyDescent="0.45">
      <c r="B43" s="34"/>
      <c r="C43" s="19" t="s">
        <v>64</v>
      </c>
      <c r="D43" s="19"/>
      <c r="E43" s="19"/>
      <c r="F43" s="19"/>
      <c r="G43" s="19"/>
      <c r="H43" s="19"/>
      <c r="I43" s="19"/>
    </row>
    <row r="44" spans="2:20" x14ac:dyDescent="0.45">
      <c r="B44" s="33" t="s">
        <v>35</v>
      </c>
      <c r="C44" s="19" t="s">
        <v>63</v>
      </c>
      <c r="D44" s="19"/>
      <c r="E44" s="19"/>
      <c r="F44" s="19"/>
      <c r="G44" s="19"/>
      <c r="H44" s="19"/>
      <c r="I44" s="19"/>
    </row>
  </sheetData>
  <sheetProtection algorithmName="SHA-512" hashValue="8YVq83p2SJWmM2U4A8Yk7oAl0sPfPqE4W+8cJNrxfbMuG7Hz0cT9yZxg4VvTv/mL8H5DOcc6CBQ0BHeyh+BJ4w==" saltValue="qzzUVkL+ZHBwJNZw7oJF+Q==" spinCount="100000" sheet="1" objects="1" scenarios="1"/>
  <mergeCells count="6">
    <mergeCell ref="M21:N30"/>
    <mergeCell ref="C7:D7"/>
    <mergeCell ref="C9:D9"/>
    <mergeCell ref="C12:D12"/>
    <mergeCell ref="C21:C24"/>
    <mergeCell ref="C25:C28"/>
  </mergeCells>
  <phoneticPr fontId="3"/>
  <pageMargins left="0.7" right="0.7" top="0.75" bottom="0.75" header="0.3" footer="0.3"/>
  <pageSetup paperSize="9" orientation="portrait" r:id="rId1"/>
  <customProperties>
    <customPr name="OrphanNamesChecke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6ED76B8-56EB-45D1-86B6-AB254C99C601}">
          <x14:formula1>
            <xm:f>マスタ!$F$3:$F$11</xm:f>
          </x14:formula1>
          <xm:sqref>G9</xm:sqref>
        </x14:dataValidation>
        <x14:dataValidation type="list" allowBlank="1" showInputMessage="1" showErrorMessage="1" xr:uid="{801629BF-E2A4-4808-9169-DF5E752E606D}">
          <x14:formula1>
            <xm:f>マスタ!$B$3:$B$14</xm:f>
          </x14:formula1>
          <xm:sqref>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F0C0D-D202-4078-80FC-E71FFC906C4D}">
  <dimension ref="B1:I14"/>
  <sheetViews>
    <sheetView showGridLines="0" topLeftCell="B1" workbookViewId="0">
      <selection activeCell="G8" sqref="G8"/>
    </sheetView>
  </sheetViews>
  <sheetFormatPr defaultRowHeight="18" x14ac:dyDescent="0.45"/>
  <cols>
    <col min="2" max="2" width="12.19921875" customWidth="1"/>
    <col min="3" max="3" width="13.59765625" customWidth="1"/>
    <col min="4" max="4" width="12.3984375" customWidth="1"/>
    <col min="5" max="5" width="6.69921875" customWidth="1"/>
    <col min="7" max="7" width="33" customWidth="1"/>
    <col min="8" max="8" width="27.8984375" customWidth="1"/>
    <col min="9" max="9" width="24.69921875" customWidth="1"/>
    <col min="11" max="11" width="14.19921875" bestFit="1" customWidth="1"/>
  </cols>
  <sheetData>
    <row r="1" spans="2:9" x14ac:dyDescent="0.45">
      <c r="B1" s="15" t="s">
        <v>37</v>
      </c>
      <c r="F1" s="15" t="s">
        <v>38</v>
      </c>
    </row>
    <row r="2" spans="2:9" x14ac:dyDescent="0.45">
      <c r="B2" s="16" t="s">
        <v>30</v>
      </c>
      <c r="C2" s="16" t="s">
        <v>11</v>
      </c>
      <c r="D2" s="16" t="s">
        <v>12</v>
      </c>
      <c r="F2" s="16" t="s">
        <v>18</v>
      </c>
      <c r="G2" s="16" t="s">
        <v>27</v>
      </c>
      <c r="H2" s="16" t="s">
        <v>28</v>
      </c>
      <c r="I2" s="16" t="s">
        <v>29</v>
      </c>
    </row>
    <row r="3" spans="2:9" x14ac:dyDescent="0.45">
      <c r="B3" s="10">
        <v>45383</v>
      </c>
      <c r="C3" s="9">
        <v>4</v>
      </c>
      <c r="D3" s="9" t="s">
        <v>13</v>
      </c>
      <c r="F3" s="9" t="s">
        <v>19</v>
      </c>
      <c r="G3" s="29">
        <v>44899276963</v>
      </c>
      <c r="H3" s="31">
        <f>ROUNDDOWN(G3/12,0)</f>
        <v>3741606413</v>
      </c>
      <c r="I3" s="11">
        <f>G3-H3*11</f>
        <v>3741606420</v>
      </c>
    </row>
    <row r="4" spans="2:9" x14ac:dyDescent="0.45">
      <c r="B4" s="10">
        <v>45413</v>
      </c>
      <c r="C4" s="9">
        <v>5</v>
      </c>
      <c r="D4" s="9" t="s">
        <v>13</v>
      </c>
      <c r="F4" s="9" t="s">
        <v>20</v>
      </c>
      <c r="G4" s="29">
        <v>121602959466</v>
      </c>
      <c r="H4" s="11">
        <f t="shared" ref="H4:H11" si="0">ROUNDDOWN(G4/12,0)</f>
        <v>10133579955</v>
      </c>
      <c r="I4" s="11">
        <f t="shared" ref="I4:I11" si="1">G4-H4*11</f>
        <v>10133579961</v>
      </c>
    </row>
    <row r="5" spans="2:9" x14ac:dyDescent="0.45">
      <c r="B5" s="10">
        <v>45444</v>
      </c>
      <c r="C5" s="9">
        <v>6</v>
      </c>
      <c r="D5" s="9" t="s">
        <v>13</v>
      </c>
      <c r="F5" s="9" t="s">
        <v>21</v>
      </c>
      <c r="G5" s="29">
        <v>477201267600</v>
      </c>
      <c r="H5" s="11">
        <f t="shared" si="0"/>
        <v>39766772300</v>
      </c>
      <c r="I5" s="11">
        <f t="shared" si="1"/>
        <v>39766772300</v>
      </c>
    </row>
    <row r="6" spans="2:9" x14ac:dyDescent="0.45">
      <c r="B6" s="10">
        <v>45474</v>
      </c>
      <c r="C6" s="9">
        <v>7</v>
      </c>
      <c r="D6" s="9" t="s">
        <v>13</v>
      </c>
      <c r="F6" s="9" t="s">
        <v>22</v>
      </c>
      <c r="G6" s="29">
        <v>219900111981</v>
      </c>
      <c r="H6" s="11">
        <f t="shared" si="0"/>
        <v>18325009331</v>
      </c>
      <c r="I6" s="11">
        <f t="shared" si="1"/>
        <v>18325009340</v>
      </c>
    </row>
    <row r="7" spans="2:9" x14ac:dyDescent="0.45">
      <c r="B7" s="10">
        <v>45505</v>
      </c>
      <c r="C7" s="9">
        <v>8</v>
      </c>
      <c r="D7" s="9" t="s">
        <v>13</v>
      </c>
      <c r="F7" s="9" t="s">
        <v>23</v>
      </c>
      <c r="G7" s="29">
        <v>44249490156</v>
      </c>
      <c r="H7" s="11">
        <f t="shared" si="0"/>
        <v>3687457513</v>
      </c>
      <c r="I7" s="11">
        <f t="shared" si="1"/>
        <v>3687457513</v>
      </c>
    </row>
    <row r="8" spans="2:9" x14ac:dyDescent="0.45">
      <c r="B8" s="10">
        <v>45536</v>
      </c>
      <c r="C8" s="9">
        <v>9</v>
      </c>
      <c r="D8" s="9" t="s">
        <v>13</v>
      </c>
      <c r="F8" s="9" t="s">
        <v>24</v>
      </c>
      <c r="G8" s="29">
        <v>237383973344</v>
      </c>
      <c r="H8" s="11">
        <f t="shared" si="0"/>
        <v>19781997778</v>
      </c>
      <c r="I8" s="11">
        <f t="shared" si="1"/>
        <v>19781997786</v>
      </c>
    </row>
    <row r="9" spans="2:9" x14ac:dyDescent="0.45">
      <c r="B9" s="10">
        <v>45566</v>
      </c>
      <c r="C9" s="9">
        <v>10</v>
      </c>
      <c r="D9" s="9" t="s">
        <v>14</v>
      </c>
      <c r="F9" s="9" t="s">
        <v>1</v>
      </c>
      <c r="G9" s="29">
        <v>93836064178</v>
      </c>
      <c r="H9" s="11">
        <f t="shared" si="0"/>
        <v>7819672014</v>
      </c>
      <c r="I9" s="11">
        <f t="shared" si="1"/>
        <v>7819672024</v>
      </c>
    </row>
    <row r="10" spans="2:9" x14ac:dyDescent="0.45">
      <c r="B10" s="10">
        <v>45597</v>
      </c>
      <c r="C10" s="9">
        <v>11</v>
      </c>
      <c r="D10" s="9" t="s">
        <v>14</v>
      </c>
      <c r="F10" s="9" t="s">
        <v>25</v>
      </c>
      <c r="G10" s="29">
        <v>44250391386</v>
      </c>
      <c r="H10" s="11">
        <f t="shared" si="0"/>
        <v>3687532615</v>
      </c>
      <c r="I10" s="11">
        <f t="shared" si="1"/>
        <v>3687532621</v>
      </c>
    </row>
    <row r="11" spans="2:9" x14ac:dyDescent="0.45">
      <c r="B11" s="10">
        <v>45627</v>
      </c>
      <c r="C11" s="9">
        <v>12</v>
      </c>
      <c r="D11" s="9" t="s">
        <v>14</v>
      </c>
      <c r="F11" s="26" t="s">
        <v>26</v>
      </c>
      <c r="G11" s="30">
        <v>137131151800</v>
      </c>
      <c r="H11" s="11">
        <f t="shared" si="0"/>
        <v>11427595983</v>
      </c>
      <c r="I11" s="11">
        <f t="shared" si="1"/>
        <v>11427595987</v>
      </c>
    </row>
    <row r="12" spans="2:9" x14ac:dyDescent="0.45">
      <c r="B12" s="10">
        <v>45658</v>
      </c>
      <c r="C12" s="9">
        <v>1</v>
      </c>
      <c r="D12" s="9" t="s">
        <v>14</v>
      </c>
      <c r="F12" s="27" t="s">
        <v>41</v>
      </c>
      <c r="G12" s="28">
        <f>SUM(G3:G11)</f>
        <v>1420454686874</v>
      </c>
    </row>
    <row r="13" spans="2:9" x14ac:dyDescent="0.45">
      <c r="B13" s="10">
        <v>45689</v>
      </c>
      <c r="C13" s="9">
        <v>2</v>
      </c>
      <c r="D13" s="9" t="s">
        <v>14</v>
      </c>
    </row>
    <row r="14" spans="2:9" x14ac:dyDescent="0.45">
      <c r="B14" s="10">
        <v>45717</v>
      </c>
      <c r="C14" s="9">
        <v>3</v>
      </c>
      <c r="D14" s="9" t="s">
        <v>14</v>
      </c>
    </row>
  </sheetData>
  <sheetProtection algorithmName="SHA-512" hashValue="ZuzMbANi0dXs0DxJYCO9/ddj4kMXjc+pLsTzb/jhhckjF35iKaYF4najXOvm9bBuOkRkx1BGVVDssHeI9LFffA==" saltValue="c0sWW/WSHvPjVHwCaXSLlw==" spinCount="100000" sheet="1" objects="1" scenarios="1"/>
  <phoneticPr fontId="3"/>
  <pageMargins left="0.7" right="0.7" top="0.75" bottom="0.75" header="0.3" footer="0.3"/>
  <pageSetup paperSize="9" orientation="portrait" r:id="rId1"/>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算定</vt:lpstr>
      <vt:lpstr>マスタ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2024-05-09T13:17:25Z</dcterms:created>
  <dcterms:modified xsi:type="dcterms:W3CDTF">2024-06-19T09:42:53Z</dcterms:modified>
</cp:coreProperties>
</file>