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A3BD676B-CFD7-4DA8-82A3-31B613E540CF}" xr6:coauthVersionLast="36" xr6:coauthVersionMax="36" xr10:uidLastSave="{00000000-0000-0000-0000-000000000000}"/>
  <workbookProtection workbookAlgorithmName="SHA-512" workbookHashValue="0olDAhfXI6TnzmReBZblXu1rz3xQd9mhlWWuZzQqdFPjFPF2h61Uovvp/ifBIXd2+NWAwFahH3ah+ydbjOzAeQ==" workbookSaltValue="Dxi3ffCXHrAm8E54c8B1oA==" workbookSpinCount="100000" lockStructure="1"/>
  <bookViews>
    <workbookView xWindow="0" yWindow="0" windowWidth="23040" windowHeight="8244" tabRatio="848" xr2:uid="{60599A7B-7501-4234-9237-7DCCCB3DB28B}"/>
  </bookViews>
  <sheets>
    <sheet name="入力欄(基本情報)" sheetId="62" r:id="rId1"/>
    <sheet name="入力欄(差替情報)" sheetId="63" r:id="rId2"/>
    <sheet name="提出用（算定諸元一覧(差替元)）" sheetId="18" r:id="rId3"/>
    <sheet name="webにUP時は非表示にする⇒" sheetId="17" state="hidden" r:id="rId4"/>
    <sheet name="計算用(太陽光-差替元差替可能容量)" sheetId="28" state="hidden" r:id="rId5"/>
    <sheet name="計算用(風力-差替元差替可能容量)" sheetId="29" state="hidden" r:id="rId6"/>
    <sheet name="計算用(水力-差替元差替可能容量)" sheetId="30" state="hidden" r:id="rId7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B38" i="28" l="1"/>
  <c r="B66" i="28" s="1"/>
  <c r="B52" i="28" l="1"/>
  <c r="D50" i="63" l="1"/>
  <c r="D33" i="63" l="1"/>
  <c r="D21" i="63"/>
  <c r="D140" i="63" l="1"/>
  <c r="D128" i="63"/>
  <c r="O127" i="63"/>
  <c r="E127" i="63"/>
  <c r="F127" i="63"/>
  <c r="G127" i="63"/>
  <c r="H127" i="63"/>
  <c r="I127" i="63"/>
  <c r="J127" i="63"/>
  <c r="K127" i="63"/>
  <c r="L127" i="63"/>
  <c r="M127" i="63"/>
  <c r="N127" i="63"/>
  <c r="D127" i="63"/>
  <c r="D125" i="63"/>
  <c r="O123" i="63"/>
  <c r="N123" i="63"/>
  <c r="M123" i="63"/>
  <c r="L123" i="63"/>
  <c r="K123" i="63"/>
  <c r="J123" i="63"/>
  <c r="I123" i="63"/>
  <c r="H123" i="63"/>
  <c r="G123" i="63"/>
  <c r="F123" i="63"/>
  <c r="E123" i="63"/>
  <c r="D123" i="63"/>
  <c r="D117" i="63"/>
  <c r="O115" i="63"/>
  <c r="N115" i="63"/>
  <c r="M115" i="63"/>
  <c r="L115" i="63"/>
  <c r="K115" i="63"/>
  <c r="J115" i="63"/>
  <c r="I115" i="63"/>
  <c r="H115" i="63"/>
  <c r="G115" i="63"/>
  <c r="F115" i="63"/>
  <c r="E115" i="63"/>
  <c r="D115" i="63"/>
  <c r="D109" i="63"/>
  <c r="O107" i="63"/>
  <c r="N107" i="63"/>
  <c r="M107" i="63"/>
  <c r="L107" i="63"/>
  <c r="K107" i="63"/>
  <c r="J107" i="63"/>
  <c r="I107" i="63"/>
  <c r="H107" i="63"/>
  <c r="G107" i="63"/>
  <c r="F107" i="63"/>
  <c r="E107" i="63"/>
  <c r="D107" i="63"/>
  <c r="D101" i="63"/>
  <c r="O99" i="63"/>
  <c r="N99" i="63"/>
  <c r="M99" i="63"/>
  <c r="L99" i="63"/>
  <c r="K99" i="63"/>
  <c r="J99" i="63"/>
  <c r="I99" i="63"/>
  <c r="H99" i="63"/>
  <c r="G99" i="63"/>
  <c r="F99" i="63"/>
  <c r="E99" i="63"/>
  <c r="D99" i="63"/>
  <c r="D93" i="63"/>
  <c r="O91" i="63"/>
  <c r="N91" i="63"/>
  <c r="M91" i="63"/>
  <c r="L91" i="63"/>
  <c r="K91" i="63"/>
  <c r="J91" i="63"/>
  <c r="I91" i="63"/>
  <c r="H91" i="63"/>
  <c r="G91" i="63"/>
  <c r="F91" i="63"/>
  <c r="E91" i="63"/>
  <c r="D91" i="63"/>
  <c r="D85" i="63"/>
  <c r="O83" i="63"/>
  <c r="N83" i="63"/>
  <c r="M83" i="63"/>
  <c r="L83" i="63"/>
  <c r="K83" i="63"/>
  <c r="J83" i="63"/>
  <c r="I83" i="63"/>
  <c r="H83" i="63"/>
  <c r="G83" i="63"/>
  <c r="F83" i="63"/>
  <c r="E83" i="63"/>
  <c r="D83" i="63"/>
  <c r="D77" i="63"/>
  <c r="O75" i="63"/>
  <c r="N75" i="63"/>
  <c r="M75" i="63"/>
  <c r="L75" i="63"/>
  <c r="K75" i="63"/>
  <c r="J75" i="63"/>
  <c r="I75" i="63"/>
  <c r="H75" i="63"/>
  <c r="G75" i="63"/>
  <c r="F75" i="63"/>
  <c r="E75" i="63"/>
  <c r="D75" i="63"/>
  <c r="D69" i="63"/>
  <c r="O67" i="63"/>
  <c r="N67" i="63"/>
  <c r="M67" i="63"/>
  <c r="L67" i="63"/>
  <c r="K67" i="63"/>
  <c r="J67" i="63"/>
  <c r="I67" i="63"/>
  <c r="H67" i="63"/>
  <c r="G67" i="63"/>
  <c r="F67" i="63"/>
  <c r="E67" i="63"/>
  <c r="D67" i="63"/>
  <c r="D61" i="63"/>
  <c r="E59" i="63"/>
  <c r="F59" i="63"/>
  <c r="G59" i="63"/>
  <c r="H59" i="63"/>
  <c r="I59" i="63"/>
  <c r="J59" i="63"/>
  <c r="K59" i="63"/>
  <c r="L59" i="63"/>
  <c r="M59" i="63"/>
  <c r="N59" i="63"/>
  <c r="O59" i="63"/>
  <c r="D59" i="63"/>
  <c r="D45" i="63"/>
  <c r="D36" i="63"/>
  <c r="K38" i="63" s="1"/>
  <c r="D24" i="63"/>
  <c r="I26" i="63" s="1"/>
  <c r="D12" i="63"/>
  <c r="L14" i="63" s="1"/>
  <c r="I14" i="63" l="1"/>
  <c r="M14" i="63"/>
  <c r="E14" i="63"/>
  <c r="F14" i="63"/>
  <c r="G14" i="63"/>
  <c r="L38" i="63"/>
  <c r="D38" i="63"/>
  <c r="E49" i="18"/>
  <c r="M38" i="63"/>
  <c r="N38" i="63"/>
  <c r="N14" i="63"/>
  <c r="E38" i="63"/>
  <c r="O14" i="63"/>
  <c r="F38" i="63"/>
  <c r="H38" i="63"/>
  <c r="H14" i="63"/>
  <c r="G38" i="63"/>
  <c r="O38" i="63"/>
  <c r="J14" i="63"/>
  <c r="I38" i="63"/>
  <c r="K14" i="63"/>
  <c r="J38" i="63"/>
  <c r="D14" i="63"/>
  <c r="L26" i="63"/>
  <c r="E26" i="63"/>
  <c r="F26" i="63"/>
  <c r="G26" i="63"/>
  <c r="O26" i="63"/>
  <c r="J26" i="63"/>
  <c r="K26" i="63"/>
  <c r="D26" i="63"/>
  <c r="M26" i="63"/>
  <c r="N26" i="63"/>
  <c r="H26" i="63"/>
  <c r="D8" i="63" l="1"/>
  <c r="D134" i="63"/>
  <c r="D133" i="63"/>
  <c r="E51" i="18" l="1"/>
  <c r="E43" i="18" l="1"/>
  <c r="E42" i="18"/>
  <c r="E41" i="18"/>
  <c r="E40" i="18"/>
  <c r="E39" i="18"/>
  <c r="E38" i="18"/>
  <c r="E37" i="18"/>
  <c r="E36" i="18"/>
  <c r="E35" i="18"/>
  <c r="E34" i="18"/>
  <c r="F31" i="18" l="1"/>
  <c r="G31" i="18"/>
  <c r="H31" i="18"/>
  <c r="I31" i="18"/>
  <c r="J31" i="18"/>
  <c r="K31" i="18"/>
  <c r="L31" i="18"/>
  <c r="M31" i="18"/>
  <c r="N31" i="18"/>
  <c r="O31" i="18"/>
  <c r="P31" i="18"/>
  <c r="E31" i="18"/>
  <c r="E15" i="18" l="1"/>
  <c r="E26" i="18" l="1"/>
  <c r="E25" i="18"/>
  <c r="E24" i="18"/>
  <c r="E23" i="18"/>
  <c r="E21" i="18"/>
  <c r="E19" i="18"/>
  <c r="E18" i="18"/>
  <c r="E17" i="18"/>
  <c r="E16" i="18"/>
  <c r="E12" i="18"/>
  <c r="D9" i="63"/>
  <c r="D7" i="63"/>
  <c r="D6" i="63"/>
  <c r="N29" i="30" l="1"/>
  <c r="N33" i="29"/>
  <c r="N25" i="29"/>
  <c r="N29" i="28"/>
  <c r="N25" i="30"/>
  <c r="N30" i="30"/>
  <c r="N28" i="30"/>
  <c r="N32" i="29"/>
  <c r="N24" i="29"/>
  <c r="N28" i="28"/>
  <c r="N30" i="29"/>
  <c r="N29" i="29"/>
  <c r="N27" i="29"/>
  <c r="N35" i="30"/>
  <c r="N27" i="30"/>
  <c r="N31" i="29"/>
  <c r="N35" i="28"/>
  <c r="N27" i="28"/>
  <c r="N34" i="28"/>
  <c r="N33" i="28"/>
  <c r="N25" i="28"/>
  <c r="N31" i="28"/>
  <c r="N34" i="30"/>
  <c r="N26" i="30"/>
  <c r="N26" i="28"/>
  <c r="N24" i="28"/>
  <c r="N30" i="28"/>
  <c r="N33" i="30"/>
  <c r="N34" i="29"/>
  <c r="N32" i="30"/>
  <c r="N24" i="30"/>
  <c r="N28" i="29"/>
  <c r="N32" i="28"/>
  <c r="N26" i="29"/>
  <c r="N31" i="30"/>
  <c r="N35" i="29"/>
  <c r="X44" i="28"/>
  <c r="J46" i="28"/>
  <c r="J74" i="28" s="1"/>
  <c r="F49" i="28"/>
  <c r="F77" i="28" s="1"/>
  <c r="G48" i="28"/>
  <c r="G76" i="28" s="1"/>
  <c r="H47" i="28"/>
  <c r="H75" i="28" s="1"/>
  <c r="I46" i="28"/>
  <c r="I74" i="28" s="1"/>
  <c r="J45" i="28"/>
  <c r="J73" i="28" s="1"/>
  <c r="B45" i="28"/>
  <c r="B73" i="28" s="1"/>
  <c r="C44" i="28"/>
  <c r="C72" i="28" s="1"/>
  <c r="D43" i="28"/>
  <c r="D71" i="28" s="1"/>
  <c r="E42" i="28"/>
  <c r="E70" i="28" s="1"/>
  <c r="F41" i="28"/>
  <c r="F69" i="28" s="1"/>
  <c r="G40" i="28"/>
  <c r="G68" i="28" s="1"/>
  <c r="H39" i="28"/>
  <c r="H67" i="28" s="1"/>
  <c r="I38" i="28"/>
  <c r="I66" i="28" s="1"/>
  <c r="Z49" i="28"/>
  <c r="R49" i="28"/>
  <c r="S48" i="28"/>
  <c r="T47" i="28"/>
  <c r="U46" i="28"/>
  <c r="V45" i="28"/>
  <c r="W44" i="28"/>
  <c r="X43" i="28"/>
  <c r="Y42" i="28"/>
  <c r="Z41" i="28"/>
  <c r="R41" i="28"/>
  <c r="S40" i="28"/>
  <c r="T39" i="28"/>
  <c r="U38" i="28"/>
  <c r="B43" i="28"/>
  <c r="B71" i="28" s="1"/>
  <c r="X49" i="28"/>
  <c r="Z47" i="28"/>
  <c r="T45" i="28"/>
  <c r="V43" i="28"/>
  <c r="X41" i="28"/>
  <c r="Z39" i="28"/>
  <c r="S38" i="28"/>
  <c r="C46" i="28"/>
  <c r="C74" i="28" s="1"/>
  <c r="C38" i="28"/>
  <c r="C66" i="28" s="1"/>
  <c r="W46" i="28"/>
  <c r="S42" i="28"/>
  <c r="H48" i="28"/>
  <c r="H76" i="28" s="1"/>
  <c r="C45" i="28"/>
  <c r="C73" i="28" s="1"/>
  <c r="E43" i="28"/>
  <c r="E71" i="28" s="1"/>
  <c r="I39" i="28"/>
  <c r="I67" i="28" s="1"/>
  <c r="V46" i="28"/>
  <c r="Y43" i="28"/>
  <c r="U39" i="28"/>
  <c r="E49" i="28"/>
  <c r="E77" i="28" s="1"/>
  <c r="F48" i="28"/>
  <c r="F76" i="28" s="1"/>
  <c r="G47" i="28"/>
  <c r="G75" i="28" s="1"/>
  <c r="H46" i="28"/>
  <c r="H74" i="28" s="1"/>
  <c r="I45" i="28"/>
  <c r="I73" i="28" s="1"/>
  <c r="J44" i="28"/>
  <c r="J72" i="28" s="1"/>
  <c r="B44" i="28"/>
  <c r="B72" i="28" s="1"/>
  <c r="C43" i="28"/>
  <c r="C71" i="28" s="1"/>
  <c r="D42" i="28"/>
  <c r="D70" i="28" s="1"/>
  <c r="E41" i="28"/>
  <c r="E69" i="28" s="1"/>
  <c r="F40" i="28"/>
  <c r="F68" i="28" s="1"/>
  <c r="G39" i="28"/>
  <c r="G67" i="28" s="1"/>
  <c r="H38" i="28"/>
  <c r="H66" i="28" s="1"/>
  <c r="Y49" i="28"/>
  <c r="Z48" i="28"/>
  <c r="R48" i="28"/>
  <c r="S47" i="28"/>
  <c r="T46" i="28"/>
  <c r="U45" i="28"/>
  <c r="V44" i="28"/>
  <c r="W43" i="28"/>
  <c r="X42" i="28"/>
  <c r="Y41" i="28"/>
  <c r="Z40" i="28"/>
  <c r="R40" i="28"/>
  <c r="S39" i="28"/>
  <c r="T38" i="28"/>
  <c r="D49" i="28"/>
  <c r="D77" i="28" s="1"/>
  <c r="E48" i="28"/>
  <c r="E76" i="28" s="1"/>
  <c r="F47" i="28"/>
  <c r="F75" i="28" s="1"/>
  <c r="G46" i="28"/>
  <c r="G74" i="28" s="1"/>
  <c r="H45" i="28"/>
  <c r="H73" i="28" s="1"/>
  <c r="I44" i="28"/>
  <c r="I72" i="28" s="1"/>
  <c r="J43" i="28"/>
  <c r="J71" i="28" s="1"/>
  <c r="C42" i="28"/>
  <c r="C70" i="28" s="1"/>
  <c r="D41" i="28"/>
  <c r="D69" i="28" s="1"/>
  <c r="E40" i="28"/>
  <c r="E68" i="28" s="1"/>
  <c r="F39" i="28"/>
  <c r="F67" i="28" s="1"/>
  <c r="G38" i="28"/>
  <c r="G66" i="28" s="1"/>
  <c r="Y48" i="28"/>
  <c r="R47" i="28"/>
  <c r="S46" i="28"/>
  <c r="U44" i="28"/>
  <c r="W42" i="28"/>
  <c r="Y40" i="28"/>
  <c r="R39" i="28"/>
  <c r="J47" i="28"/>
  <c r="J75" i="28" s="1"/>
  <c r="G42" i="28"/>
  <c r="G70" i="28" s="1"/>
  <c r="B39" i="28"/>
  <c r="B67" i="28" s="1"/>
  <c r="U48" i="28"/>
  <c r="Y44" i="28"/>
  <c r="R43" i="28"/>
  <c r="V39" i="28"/>
  <c r="G49" i="28"/>
  <c r="G77" i="28" s="1"/>
  <c r="H40" i="28"/>
  <c r="H68" i="28" s="1"/>
  <c r="U47" i="28"/>
  <c r="T40" i="28"/>
  <c r="R42" i="28"/>
  <c r="C49" i="28"/>
  <c r="C77" i="28" s="1"/>
  <c r="D48" i="28"/>
  <c r="D76" i="28" s="1"/>
  <c r="E47" i="28"/>
  <c r="E75" i="28" s="1"/>
  <c r="F46" i="28"/>
  <c r="F74" i="28" s="1"/>
  <c r="G45" i="28"/>
  <c r="G73" i="28" s="1"/>
  <c r="H44" i="28"/>
  <c r="H72" i="28" s="1"/>
  <c r="I43" i="28"/>
  <c r="I71" i="28" s="1"/>
  <c r="J42" i="28"/>
  <c r="J70" i="28" s="1"/>
  <c r="B42" i="28"/>
  <c r="B70" i="28" s="1"/>
  <c r="C41" i="28"/>
  <c r="C69" i="28" s="1"/>
  <c r="D40" i="28"/>
  <c r="D68" i="28" s="1"/>
  <c r="E39" i="28"/>
  <c r="E67" i="28" s="1"/>
  <c r="F38" i="28"/>
  <c r="F66" i="28" s="1"/>
  <c r="W49" i="28"/>
  <c r="X48" i="28"/>
  <c r="Y47" i="28"/>
  <c r="Z46" i="28"/>
  <c r="R46" i="28"/>
  <c r="S45" i="28"/>
  <c r="T44" i="28"/>
  <c r="U43" i="28"/>
  <c r="V42" i="28"/>
  <c r="W41" i="28"/>
  <c r="X40" i="28"/>
  <c r="Y39" i="28"/>
  <c r="Z38" i="28"/>
  <c r="R38" i="28"/>
  <c r="J48" i="28"/>
  <c r="J76" i="28" s="1"/>
  <c r="H42" i="28"/>
  <c r="H70" i="28" s="1"/>
  <c r="C39" i="28"/>
  <c r="C67" i="28" s="1"/>
  <c r="V48" i="28"/>
  <c r="X46" i="28"/>
  <c r="Y45" i="28"/>
  <c r="R44" i="28"/>
  <c r="T42" i="28"/>
  <c r="V40" i="28"/>
  <c r="X38" i="28"/>
  <c r="H49" i="28"/>
  <c r="H77" i="28" s="1"/>
  <c r="E44" i="28"/>
  <c r="E72" i="28" s="1"/>
  <c r="H41" i="28"/>
  <c r="H69" i="28" s="1"/>
  <c r="J39" i="28"/>
  <c r="J67" i="28" s="1"/>
  <c r="V47" i="28"/>
  <c r="Z43" i="28"/>
  <c r="U40" i="28"/>
  <c r="G41" i="28"/>
  <c r="G69" i="28" s="1"/>
  <c r="T48" i="28"/>
  <c r="Z42" i="28"/>
  <c r="J49" i="28"/>
  <c r="J77" i="28" s="1"/>
  <c r="B49" i="28"/>
  <c r="B77" i="28" s="1"/>
  <c r="C48" i="28"/>
  <c r="C76" i="28" s="1"/>
  <c r="D47" i="28"/>
  <c r="D75" i="28" s="1"/>
  <c r="E46" i="28"/>
  <c r="E74" i="28" s="1"/>
  <c r="F45" i="28"/>
  <c r="F73" i="28" s="1"/>
  <c r="G44" i="28"/>
  <c r="G72" i="28" s="1"/>
  <c r="H43" i="28"/>
  <c r="H71" i="28" s="1"/>
  <c r="I42" i="28"/>
  <c r="I70" i="28" s="1"/>
  <c r="J41" i="28"/>
  <c r="J69" i="28" s="1"/>
  <c r="B41" i="28"/>
  <c r="B69" i="28" s="1"/>
  <c r="C40" i="28"/>
  <c r="C68" i="28" s="1"/>
  <c r="D39" i="28"/>
  <c r="D67" i="28" s="1"/>
  <c r="E38" i="28"/>
  <c r="E66" i="28" s="1"/>
  <c r="V49" i="28"/>
  <c r="W48" i="28"/>
  <c r="X47" i="28"/>
  <c r="Y46" i="28"/>
  <c r="Z45" i="28"/>
  <c r="R45" i="28"/>
  <c r="S44" i="28"/>
  <c r="T43" i="28"/>
  <c r="U42" i="28"/>
  <c r="V41" i="28"/>
  <c r="W40" i="28"/>
  <c r="X39" i="28"/>
  <c r="Y38" i="28"/>
  <c r="I49" i="28"/>
  <c r="I77" i="28" s="1"/>
  <c r="B48" i="28"/>
  <c r="B76" i="28" s="1"/>
  <c r="C47" i="28"/>
  <c r="C75" i="28" s="1"/>
  <c r="D46" i="28"/>
  <c r="D74" i="28" s="1"/>
  <c r="E45" i="28"/>
  <c r="E73" i="28" s="1"/>
  <c r="F44" i="28"/>
  <c r="F72" i="28" s="1"/>
  <c r="G43" i="28"/>
  <c r="G71" i="28" s="1"/>
  <c r="I41" i="28"/>
  <c r="I69" i="28" s="1"/>
  <c r="J40" i="28"/>
  <c r="J68" i="28" s="1"/>
  <c r="B40" i="28"/>
  <c r="B68" i="28" s="1"/>
  <c r="D38" i="28"/>
  <c r="D66" i="28" s="1"/>
  <c r="U49" i="28"/>
  <c r="W47" i="28"/>
  <c r="Z44" i="28"/>
  <c r="S43" i="28"/>
  <c r="U41" i="28"/>
  <c r="W39" i="28"/>
  <c r="I48" i="28"/>
  <c r="I76" i="28" s="1"/>
  <c r="B47" i="28"/>
  <c r="B75" i="28" s="1"/>
  <c r="D45" i="28"/>
  <c r="D73" i="28" s="1"/>
  <c r="F43" i="28"/>
  <c r="F71" i="28" s="1"/>
  <c r="I40" i="28"/>
  <c r="I68" i="28" s="1"/>
  <c r="T49" i="28"/>
  <c r="X45" i="28"/>
  <c r="T41" i="28"/>
  <c r="W38" i="28"/>
  <c r="I47" i="28"/>
  <c r="I75" i="28" s="1"/>
  <c r="B46" i="28"/>
  <c r="B74" i="28" s="1"/>
  <c r="D44" i="28"/>
  <c r="D72" i="28" s="1"/>
  <c r="F42" i="28"/>
  <c r="F70" i="28" s="1"/>
  <c r="J38" i="28"/>
  <c r="J66" i="28" s="1"/>
  <c r="S49" i="28"/>
  <c r="W45" i="28"/>
  <c r="S41" i="28"/>
  <c r="V38" i="28"/>
  <c r="K66" i="28" l="1"/>
  <c r="E47" i="63"/>
  <c r="F47" i="63"/>
  <c r="G47" i="63"/>
  <c r="H47" i="63"/>
  <c r="I47" i="63"/>
  <c r="J47" i="63"/>
  <c r="K47" i="63"/>
  <c r="L47" i="63"/>
  <c r="M47" i="63"/>
  <c r="N47" i="63"/>
  <c r="O47" i="63"/>
  <c r="D47" i="63"/>
  <c r="Z49" i="30"/>
  <c r="Y49" i="30"/>
  <c r="X49" i="30"/>
  <c r="W49" i="30"/>
  <c r="V49" i="30"/>
  <c r="U49" i="30"/>
  <c r="T49" i="30"/>
  <c r="S49" i="30"/>
  <c r="R49" i="30"/>
  <c r="Z48" i="30"/>
  <c r="Y48" i="30"/>
  <c r="X48" i="30"/>
  <c r="W48" i="30"/>
  <c r="V48" i="30"/>
  <c r="U48" i="30"/>
  <c r="T48" i="30"/>
  <c r="S48" i="30"/>
  <c r="R48" i="30"/>
  <c r="Z47" i="30"/>
  <c r="Y47" i="30"/>
  <c r="X47" i="30"/>
  <c r="W47" i="30"/>
  <c r="V47" i="30"/>
  <c r="U47" i="30"/>
  <c r="T47" i="30"/>
  <c r="S47" i="30"/>
  <c r="R47" i="30"/>
  <c r="Z46" i="30"/>
  <c r="Y46" i="30"/>
  <c r="X46" i="30"/>
  <c r="W46" i="30"/>
  <c r="V46" i="30"/>
  <c r="U46" i="30"/>
  <c r="T46" i="30"/>
  <c r="S46" i="30"/>
  <c r="R46" i="30"/>
  <c r="Z45" i="30"/>
  <c r="Y45" i="30"/>
  <c r="X45" i="30"/>
  <c r="W45" i="30"/>
  <c r="V45" i="30"/>
  <c r="U45" i="30"/>
  <c r="T45" i="30"/>
  <c r="S45" i="30"/>
  <c r="R45" i="30"/>
  <c r="Z44" i="30"/>
  <c r="Y44" i="30"/>
  <c r="X44" i="30"/>
  <c r="W44" i="30"/>
  <c r="V44" i="30"/>
  <c r="U44" i="30"/>
  <c r="T44" i="30"/>
  <c r="S44" i="30"/>
  <c r="R44" i="30"/>
  <c r="Z43" i="30"/>
  <c r="Y43" i="30"/>
  <c r="X43" i="30"/>
  <c r="W43" i="30"/>
  <c r="V43" i="30"/>
  <c r="U43" i="30"/>
  <c r="T43" i="30"/>
  <c r="S43" i="30"/>
  <c r="R43" i="30"/>
  <c r="Z42" i="30"/>
  <c r="Y42" i="30"/>
  <c r="X42" i="30"/>
  <c r="W42" i="30"/>
  <c r="V42" i="30"/>
  <c r="U42" i="30"/>
  <c r="T42" i="30"/>
  <c r="S42" i="30"/>
  <c r="R42" i="30"/>
  <c r="Z41" i="30"/>
  <c r="Y41" i="30"/>
  <c r="X41" i="30"/>
  <c r="W41" i="30"/>
  <c r="V41" i="30"/>
  <c r="U41" i="30"/>
  <c r="T41" i="30"/>
  <c r="S41" i="30"/>
  <c r="R41" i="30"/>
  <c r="Z40" i="30"/>
  <c r="Y40" i="30"/>
  <c r="X40" i="30"/>
  <c r="W40" i="30"/>
  <c r="V40" i="30"/>
  <c r="U40" i="30"/>
  <c r="T40" i="30"/>
  <c r="S40" i="30"/>
  <c r="R40" i="30"/>
  <c r="Z39" i="30"/>
  <c r="Y39" i="30"/>
  <c r="X39" i="30"/>
  <c r="W39" i="30"/>
  <c r="V39" i="30"/>
  <c r="U39" i="30"/>
  <c r="T39" i="30"/>
  <c r="S39" i="30"/>
  <c r="R39" i="30"/>
  <c r="Z38" i="30"/>
  <c r="Y38" i="30"/>
  <c r="X38" i="30"/>
  <c r="W38" i="30"/>
  <c r="V38" i="30"/>
  <c r="U38" i="30"/>
  <c r="T38" i="30"/>
  <c r="S38" i="30"/>
  <c r="R38" i="30"/>
  <c r="J49" i="30"/>
  <c r="I49" i="30"/>
  <c r="H49" i="30"/>
  <c r="G49" i="30"/>
  <c r="F49" i="30"/>
  <c r="E49" i="30"/>
  <c r="D49" i="30"/>
  <c r="C49" i="30"/>
  <c r="B49" i="30"/>
  <c r="J48" i="30"/>
  <c r="I48" i="30"/>
  <c r="H48" i="30"/>
  <c r="G48" i="30"/>
  <c r="F48" i="30"/>
  <c r="E48" i="30"/>
  <c r="D48" i="30"/>
  <c r="C48" i="30"/>
  <c r="B48" i="30"/>
  <c r="J47" i="30"/>
  <c r="I47" i="30"/>
  <c r="H47" i="30"/>
  <c r="G47" i="30"/>
  <c r="F47" i="30"/>
  <c r="E47" i="30"/>
  <c r="D47" i="30"/>
  <c r="C47" i="30"/>
  <c r="B47" i="30"/>
  <c r="J46" i="30"/>
  <c r="I46" i="30"/>
  <c r="H46" i="30"/>
  <c r="G46" i="30"/>
  <c r="F46" i="30"/>
  <c r="E46" i="30"/>
  <c r="D46" i="30"/>
  <c r="C46" i="30"/>
  <c r="B46" i="30"/>
  <c r="J45" i="30"/>
  <c r="I45" i="30"/>
  <c r="H45" i="30"/>
  <c r="G45" i="30"/>
  <c r="F45" i="30"/>
  <c r="E45" i="30"/>
  <c r="D45" i="30"/>
  <c r="C45" i="30"/>
  <c r="B45" i="30"/>
  <c r="J44" i="30"/>
  <c r="I44" i="30"/>
  <c r="H44" i="30"/>
  <c r="G44" i="30"/>
  <c r="F44" i="30"/>
  <c r="E44" i="30"/>
  <c r="D44" i="30"/>
  <c r="C44" i="30"/>
  <c r="B44" i="30"/>
  <c r="J43" i="30"/>
  <c r="I43" i="30"/>
  <c r="H43" i="30"/>
  <c r="G43" i="30"/>
  <c r="F43" i="30"/>
  <c r="E43" i="30"/>
  <c r="D43" i="30"/>
  <c r="C43" i="30"/>
  <c r="B43" i="30"/>
  <c r="J42" i="30"/>
  <c r="I42" i="30"/>
  <c r="H42" i="30"/>
  <c r="G42" i="30"/>
  <c r="F42" i="30"/>
  <c r="E42" i="30"/>
  <c r="D42" i="30"/>
  <c r="C42" i="30"/>
  <c r="B42" i="30"/>
  <c r="J41" i="30"/>
  <c r="I41" i="30"/>
  <c r="H41" i="30"/>
  <c r="G41" i="30"/>
  <c r="F41" i="30"/>
  <c r="E41" i="30"/>
  <c r="D41" i="30"/>
  <c r="C41" i="30"/>
  <c r="B41" i="30"/>
  <c r="J40" i="30"/>
  <c r="I40" i="30"/>
  <c r="H40" i="30"/>
  <c r="G40" i="30"/>
  <c r="F40" i="30"/>
  <c r="E40" i="30"/>
  <c r="D40" i="30"/>
  <c r="C40" i="30"/>
  <c r="B40" i="30"/>
  <c r="J39" i="30"/>
  <c r="I39" i="30"/>
  <c r="H39" i="30"/>
  <c r="G39" i="30"/>
  <c r="F39" i="30"/>
  <c r="E39" i="30"/>
  <c r="D39" i="30"/>
  <c r="C39" i="30"/>
  <c r="B39" i="30"/>
  <c r="J38" i="30"/>
  <c r="I38" i="30"/>
  <c r="H38" i="30"/>
  <c r="G38" i="30"/>
  <c r="F38" i="30"/>
  <c r="E38" i="30"/>
  <c r="D38" i="30"/>
  <c r="C38" i="30"/>
  <c r="B38" i="30"/>
  <c r="Z49" i="29" l="1"/>
  <c r="Z48" i="29"/>
  <c r="Z47" i="29"/>
  <c r="Z46" i="29"/>
  <c r="Z45" i="29"/>
  <c r="Z44" i="29"/>
  <c r="Z43" i="29"/>
  <c r="Z42" i="29"/>
  <c r="Z41" i="29"/>
  <c r="Z40" i="29"/>
  <c r="Z39" i="29"/>
  <c r="Z38" i="29"/>
  <c r="Y49" i="29"/>
  <c r="Y48" i="29"/>
  <c r="Y47" i="29"/>
  <c r="Y46" i="29"/>
  <c r="Y45" i="29"/>
  <c r="Y44" i="29"/>
  <c r="Y43" i="29"/>
  <c r="Y42" i="29"/>
  <c r="Y41" i="29"/>
  <c r="Y40" i="29"/>
  <c r="Y39" i="29"/>
  <c r="Y38" i="29"/>
  <c r="X49" i="29"/>
  <c r="X48" i="29"/>
  <c r="X47" i="29"/>
  <c r="X46" i="29"/>
  <c r="X45" i="29"/>
  <c r="X44" i="29"/>
  <c r="X43" i="29"/>
  <c r="X42" i="29"/>
  <c r="X41" i="29"/>
  <c r="X40" i="29"/>
  <c r="X39" i="29"/>
  <c r="X38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V49" i="29"/>
  <c r="V48" i="29"/>
  <c r="V47" i="29"/>
  <c r="V46" i="29"/>
  <c r="V45" i="29"/>
  <c r="V44" i="29"/>
  <c r="V43" i="29"/>
  <c r="V42" i="29"/>
  <c r="V41" i="29"/>
  <c r="V40" i="29"/>
  <c r="V39" i="29"/>
  <c r="V38" i="29"/>
  <c r="U49" i="29"/>
  <c r="U48" i="29"/>
  <c r="U47" i="29"/>
  <c r="U46" i="29"/>
  <c r="U45" i="29"/>
  <c r="U44" i="29"/>
  <c r="U43" i="29"/>
  <c r="U42" i="29"/>
  <c r="U41" i="29"/>
  <c r="U40" i="29"/>
  <c r="U39" i="29"/>
  <c r="U38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S49" i="29"/>
  <c r="S48" i="29"/>
  <c r="S47" i="29"/>
  <c r="S46" i="29"/>
  <c r="S45" i="29"/>
  <c r="S44" i="29"/>
  <c r="S43" i="29"/>
  <c r="S42" i="29"/>
  <c r="S41" i="29"/>
  <c r="S40" i="29"/>
  <c r="S39" i="29"/>
  <c r="S38" i="29"/>
  <c r="R49" i="29"/>
  <c r="R48" i="29"/>
  <c r="R47" i="29"/>
  <c r="R46" i="29"/>
  <c r="R45" i="29"/>
  <c r="R44" i="29"/>
  <c r="R43" i="29"/>
  <c r="R42" i="29"/>
  <c r="R41" i="29"/>
  <c r="R40" i="29"/>
  <c r="R39" i="29"/>
  <c r="R38" i="29"/>
  <c r="C38" i="29"/>
  <c r="D38" i="29"/>
  <c r="E38" i="29"/>
  <c r="F38" i="29"/>
  <c r="G38" i="29"/>
  <c r="H38" i="29"/>
  <c r="I38" i="29"/>
  <c r="J38" i="29"/>
  <c r="C39" i="29"/>
  <c r="D39" i="29"/>
  <c r="E39" i="29"/>
  <c r="F39" i="29"/>
  <c r="G39" i="29"/>
  <c r="H39" i="29"/>
  <c r="I39" i="29"/>
  <c r="J39" i="29"/>
  <c r="C40" i="29"/>
  <c r="D40" i="29"/>
  <c r="E40" i="29"/>
  <c r="F40" i="29"/>
  <c r="G40" i="29"/>
  <c r="H40" i="29"/>
  <c r="I40" i="29"/>
  <c r="J40" i="29"/>
  <c r="C41" i="29"/>
  <c r="D41" i="29"/>
  <c r="E41" i="29"/>
  <c r="F41" i="29"/>
  <c r="G41" i="29"/>
  <c r="H41" i="29"/>
  <c r="I41" i="29"/>
  <c r="J41" i="29"/>
  <c r="C42" i="29"/>
  <c r="D42" i="29"/>
  <c r="E42" i="29"/>
  <c r="F42" i="29"/>
  <c r="G42" i="29"/>
  <c r="H42" i="29"/>
  <c r="I42" i="29"/>
  <c r="J42" i="29"/>
  <c r="C43" i="29"/>
  <c r="D43" i="29"/>
  <c r="E43" i="29"/>
  <c r="F43" i="29"/>
  <c r="G43" i="29"/>
  <c r="H43" i="29"/>
  <c r="I43" i="29"/>
  <c r="J43" i="29"/>
  <c r="C44" i="29"/>
  <c r="D44" i="29"/>
  <c r="E44" i="29"/>
  <c r="F44" i="29"/>
  <c r="G44" i="29"/>
  <c r="H44" i="29"/>
  <c r="I44" i="29"/>
  <c r="J44" i="29"/>
  <c r="C45" i="29"/>
  <c r="D45" i="29"/>
  <c r="E45" i="29"/>
  <c r="F45" i="29"/>
  <c r="G45" i="29"/>
  <c r="H45" i="29"/>
  <c r="I45" i="29"/>
  <c r="J45" i="29"/>
  <c r="C46" i="29"/>
  <c r="D46" i="29"/>
  <c r="E46" i="29"/>
  <c r="F46" i="29"/>
  <c r="G46" i="29"/>
  <c r="H46" i="29"/>
  <c r="I46" i="29"/>
  <c r="J46" i="29"/>
  <c r="C47" i="29"/>
  <c r="D47" i="29"/>
  <c r="E47" i="29"/>
  <c r="F47" i="29"/>
  <c r="G47" i="29"/>
  <c r="H47" i="29"/>
  <c r="I47" i="29"/>
  <c r="J47" i="29"/>
  <c r="C48" i="29"/>
  <c r="D48" i="29"/>
  <c r="E48" i="29"/>
  <c r="F48" i="29"/>
  <c r="G48" i="29"/>
  <c r="H48" i="29"/>
  <c r="I48" i="29"/>
  <c r="J48" i="29"/>
  <c r="C49" i="29"/>
  <c r="D49" i="29"/>
  <c r="E49" i="29"/>
  <c r="F49" i="29"/>
  <c r="G49" i="29"/>
  <c r="H49" i="29"/>
  <c r="I49" i="29"/>
  <c r="J49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K39" i="28" l="1"/>
  <c r="K40" i="28"/>
  <c r="K48" i="28"/>
  <c r="K45" i="28"/>
  <c r="K43" i="28"/>
  <c r="K41" i="28"/>
  <c r="K49" i="28"/>
  <c r="K46" i="28"/>
  <c r="AA46" i="28"/>
  <c r="K44" i="28"/>
  <c r="AA43" i="28"/>
  <c r="K49" i="29"/>
  <c r="K48" i="29"/>
  <c r="K47" i="29"/>
  <c r="K46" i="29"/>
  <c r="K45" i="29"/>
  <c r="K44" i="29"/>
  <c r="K43" i="29"/>
  <c r="K42" i="29"/>
  <c r="K41" i="29"/>
  <c r="K40" i="29"/>
  <c r="K39" i="29"/>
  <c r="AA38" i="28"/>
  <c r="K38" i="29"/>
  <c r="AA39" i="28"/>
  <c r="AA41" i="28"/>
  <c r="AA40" i="28"/>
  <c r="AA44" i="28"/>
  <c r="AA45" i="28"/>
  <c r="AA42" i="28"/>
  <c r="K47" i="28"/>
  <c r="K42" i="28"/>
  <c r="L40" i="29" l="1"/>
  <c r="L46" i="29"/>
  <c r="L43" i="29"/>
  <c r="L49" i="29"/>
  <c r="L47" i="29"/>
  <c r="L38" i="29"/>
  <c r="L42" i="29"/>
  <c r="L48" i="29"/>
  <c r="L44" i="29"/>
  <c r="L45" i="29"/>
  <c r="L41" i="29"/>
  <c r="L39" i="29"/>
  <c r="B21" i="29" l="1"/>
  <c r="C21" i="29" s="1"/>
  <c r="D21" i="29" s="1"/>
  <c r="E21" i="29" s="1"/>
  <c r="F21" i="29" s="1"/>
  <c r="G21" i="29" s="1"/>
  <c r="H21" i="29" s="1"/>
  <c r="I21" i="29" s="1"/>
  <c r="J21" i="29" s="1"/>
  <c r="C19" i="29"/>
  <c r="D19" i="30"/>
  <c r="E19" i="30"/>
  <c r="G19" i="29"/>
  <c r="H19" i="29"/>
  <c r="I19" i="29"/>
  <c r="J19" i="29"/>
  <c r="B62" i="28"/>
  <c r="R62" i="28" s="1"/>
  <c r="B17" i="29"/>
  <c r="B4" i="30"/>
  <c r="B66" i="30" s="1"/>
  <c r="E4" i="29"/>
  <c r="E66" i="29" s="1"/>
  <c r="H4" i="29"/>
  <c r="H66" i="29" s="1"/>
  <c r="I4" i="30"/>
  <c r="I66" i="30" s="1"/>
  <c r="J4" i="30"/>
  <c r="J66" i="30" s="1"/>
  <c r="D5" i="29"/>
  <c r="D67" i="29" s="1"/>
  <c r="G5" i="30"/>
  <c r="G67" i="30" s="1"/>
  <c r="H5" i="29"/>
  <c r="H67" i="29" s="1"/>
  <c r="I5" i="29"/>
  <c r="I67" i="29" s="1"/>
  <c r="C6" i="30"/>
  <c r="C68" i="30" s="1"/>
  <c r="F6" i="30"/>
  <c r="F68" i="30" s="1"/>
  <c r="G6" i="29"/>
  <c r="G68" i="29" s="1"/>
  <c r="H6" i="30"/>
  <c r="H68" i="30" s="1"/>
  <c r="B7" i="30"/>
  <c r="B69" i="30" s="1"/>
  <c r="E7" i="30"/>
  <c r="E69" i="30" s="1"/>
  <c r="F7" i="29"/>
  <c r="F69" i="29" s="1"/>
  <c r="G7" i="30"/>
  <c r="G69" i="30" s="1"/>
  <c r="J7" i="30"/>
  <c r="J69" i="30" s="1"/>
  <c r="D8" i="29"/>
  <c r="D70" i="29" s="1"/>
  <c r="E8" i="29"/>
  <c r="E70" i="29" s="1"/>
  <c r="F8" i="29"/>
  <c r="F70" i="29" s="1"/>
  <c r="I8" i="30"/>
  <c r="I70" i="30" s="1"/>
  <c r="C9" i="29"/>
  <c r="C71" i="29" s="1"/>
  <c r="D9" i="30"/>
  <c r="D71" i="30" s="1"/>
  <c r="E9" i="30"/>
  <c r="E71" i="30" s="1"/>
  <c r="H9" i="30"/>
  <c r="H71" i="30" s="1"/>
  <c r="B10" i="30"/>
  <c r="B72" i="30" s="1"/>
  <c r="C10" i="30"/>
  <c r="C72" i="30" s="1"/>
  <c r="D10" i="29"/>
  <c r="D72" i="29" s="1"/>
  <c r="G10" i="29"/>
  <c r="G72" i="29" s="1"/>
  <c r="I10" i="29"/>
  <c r="I72" i="29" s="1"/>
  <c r="J10" i="29"/>
  <c r="J72" i="29" s="1"/>
  <c r="B11" i="30"/>
  <c r="B73" i="30" s="1"/>
  <c r="C11" i="29"/>
  <c r="C73" i="29" s="1"/>
  <c r="F11" i="29"/>
  <c r="F73" i="29" s="1"/>
  <c r="I11" i="29"/>
  <c r="I73" i="29" s="1"/>
  <c r="J11" i="30"/>
  <c r="J73" i="30" s="1"/>
  <c r="B60" i="28"/>
  <c r="R60" i="28" s="1"/>
  <c r="E12" i="30"/>
  <c r="E74" i="30" s="1"/>
  <c r="I12" i="29"/>
  <c r="I74" i="29" s="1"/>
  <c r="J12" i="30"/>
  <c r="J74" i="30" s="1"/>
  <c r="D13" i="29"/>
  <c r="D75" i="29" s="1"/>
  <c r="G13" i="29"/>
  <c r="G75" i="29" s="1"/>
  <c r="H13" i="30"/>
  <c r="H75" i="30" s="1"/>
  <c r="I13" i="29"/>
  <c r="I75" i="29" s="1"/>
  <c r="C14" i="30"/>
  <c r="C76" i="30" s="1"/>
  <c r="F14" i="30"/>
  <c r="F76" i="30" s="1"/>
  <c r="G14" i="30"/>
  <c r="G76" i="30" s="1"/>
  <c r="H14" i="29"/>
  <c r="H76" i="29" s="1"/>
  <c r="B15" i="30"/>
  <c r="B77" i="30" s="1"/>
  <c r="E15" i="30"/>
  <c r="E77" i="30" s="1"/>
  <c r="F15" i="30"/>
  <c r="F77" i="30" s="1"/>
  <c r="G15" i="30"/>
  <c r="G77" i="30" s="1"/>
  <c r="J15" i="30"/>
  <c r="J77" i="30" s="1"/>
  <c r="H12" i="29"/>
  <c r="H74" i="29" s="1"/>
  <c r="G12" i="29"/>
  <c r="G74" i="29" s="1"/>
  <c r="F10" i="30"/>
  <c r="F72" i="30" s="1"/>
  <c r="D12" i="30"/>
  <c r="D74" i="30" s="1"/>
  <c r="C12" i="30"/>
  <c r="C74" i="30" s="1"/>
  <c r="B5" i="29"/>
  <c r="B67" i="29" s="1"/>
  <c r="B13" i="29"/>
  <c r="B75" i="29" s="1"/>
  <c r="T97" i="30"/>
  <c r="D97" i="30"/>
  <c r="H19" i="30"/>
  <c r="F19" i="30"/>
  <c r="I15" i="30"/>
  <c r="I77" i="30" s="1"/>
  <c r="H15" i="30"/>
  <c r="H77" i="30" s="1"/>
  <c r="D15" i="30"/>
  <c r="D77" i="30" s="1"/>
  <c r="C15" i="30"/>
  <c r="C77" i="30" s="1"/>
  <c r="J14" i="30"/>
  <c r="J76" i="30" s="1"/>
  <c r="I14" i="30"/>
  <c r="I76" i="30" s="1"/>
  <c r="H14" i="30"/>
  <c r="H76" i="30" s="1"/>
  <c r="E14" i="30"/>
  <c r="E76" i="30" s="1"/>
  <c r="D14" i="30"/>
  <c r="D76" i="30" s="1"/>
  <c r="B14" i="30"/>
  <c r="B76" i="30" s="1"/>
  <c r="J13" i="30"/>
  <c r="J75" i="30" s="1"/>
  <c r="G13" i="30"/>
  <c r="G75" i="30" s="1"/>
  <c r="F13" i="30"/>
  <c r="F75" i="30" s="1"/>
  <c r="E13" i="30"/>
  <c r="E75" i="30" s="1"/>
  <c r="C13" i="30"/>
  <c r="C75" i="30" s="1"/>
  <c r="F12" i="30"/>
  <c r="F74" i="30" s="1"/>
  <c r="I11" i="30"/>
  <c r="I73" i="30" s="1"/>
  <c r="H11" i="30"/>
  <c r="H73" i="30" s="1"/>
  <c r="G11" i="30"/>
  <c r="G73" i="30" s="1"/>
  <c r="E11" i="30"/>
  <c r="E73" i="30" s="1"/>
  <c r="D11" i="30"/>
  <c r="D73" i="30" s="1"/>
  <c r="I10" i="30"/>
  <c r="I72" i="30" s="1"/>
  <c r="H10" i="30"/>
  <c r="H72" i="30" s="1"/>
  <c r="G10" i="30"/>
  <c r="G72" i="30" s="1"/>
  <c r="E10" i="30"/>
  <c r="E72" i="30" s="1"/>
  <c r="D10" i="30"/>
  <c r="D72" i="30" s="1"/>
  <c r="J9" i="30"/>
  <c r="J71" i="30" s="1"/>
  <c r="I9" i="30"/>
  <c r="I71" i="30" s="1"/>
  <c r="G9" i="30"/>
  <c r="G71" i="30" s="1"/>
  <c r="F9" i="30"/>
  <c r="F71" i="30" s="1"/>
  <c r="C9" i="30"/>
  <c r="C71" i="30" s="1"/>
  <c r="J8" i="30"/>
  <c r="J70" i="30" s="1"/>
  <c r="H8" i="30"/>
  <c r="H70" i="30" s="1"/>
  <c r="G8" i="30"/>
  <c r="G70" i="30" s="1"/>
  <c r="C8" i="30"/>
  <c r="C70" i="30" s="1"/>
  <c r="B8" i="30"/>
  <c r="B70" i="30" s="1"/>
  <c r="I7" i="30"/>
  <c r="I69" i="30" s="1"/>
  <c r="H7" i="30"/>
  <c r="H69" i="30" s="1"/>
  <c r="D7" i="30"/>
  <c r="D69" i="30" s="1"/>
  <c r="C7" i="30"/>
  <c r="C69" i="30" s="1"/>
  <c r="J6" i="30"/>
  <c r="J68" i="30" s="1"/>
  <c r="I6" i="30"/>
  <c r="I68" i="30" s="1"/>
  <c r="E6" i="30"/>
  <c r="E68" i="30" s="1"/>
  <c r="D6" i="30"/>
  <c r="D68" i="30" s="1"/>
  <c r="B6" i="30"/>
  <c r="B68" i="30" s="1"/>
  <c r="J5" i="30"/>
  <c r="J67" i="30" s="1"/>
  <c r="I5" i="30"/>
  <c r="I67" i="30" s="1"/>
  <c r="F5" i="30"/>
  <c r="F67" i="30" s="1"/>
  <c r="E5" i="30"/>
  <c r="E67" i="30" s="1"/>
  <c r="C5" i="30"/>
  <c r="C67" i="30" s="1"/>
  <c r="G4" i="30"/>
  <c r="G66" i="30" s="1"/>
  <c r="F4" i="30"/>
  <c r="F66" i="30" s="1"/>
  <c r="E4" i="30"/>
  <c r="E66" i="30" s="1"/>
  <c r="D4" i="30"/>
  <c r="D66" i="30" s="1"/>
  <c r="C4" i="30"/>
  <c r="C66" i="30" s="1"/>
  <c r="D97" i="29"/>
  <c r="T97" i="29" s="1"/>
  <c r="F19" i="29"/>
  <c r="D19" i="29"/>
  <c r="I15" i="29"/>
  <c r="I77" i="29" s="1"/>
  <c r="H15" i="29"/>
  <c r="H77" i="29" s="1"/>
  <c r="G15" i="29"/>
  <c r="G77" i="29" s="1"/>
  <c r="D15" i="29"/>
  <c r="D77" i="29" s="1"/>
  <c r="C15" i="29"/>
  <c r="C77" i="29" s="1"/>
  <c r="J14" i="29"/>
  <c r="J76" i="29" s="1"/>
  <c r="I14" i="29"/>
  <c r="I76" i="29" s="1"/>
  <c r="F14" i="29"/>
  <c r="F76" i="29" s="1"/>
  <c r="E14" i="29"/>
  <c r="E76" i="29" s="1"/>
  <c r="D14" i="29"/>
  <c r="D76" i="29" s="1"/>
  <c r="B14" i="29"/>
  <c r="B76" i="29" s="1"/>
  <c r="J13" i="29"/>
  <c r="J75" i="29" s="1"/>
  <c r="F13" i="29"/>
  <c r="F75" i="29" s="1"/>
  <c r="E13" i="29"/>
  <c r="E75" i="29" s="1"/>
  <c r="C13" i="29"/>
  <c r="C75" i="29" s="1"/>
  <c r="F12" i="29"/>
  <c r="F74" i="29" s="1"/>
  <c r="D12" i="29"/>
  <c r="D74" i="29" s="1"/>
  <c r="C12" i="29"/>
  <c r="C74" i="29" s="1"/>
  <c r="H11" i="29"/>
  <c r="H73" i="29" s="1"/>
  <c r="G11" i="29"/>
  <c r="G73" i="29" s="1"/>
  <c r="E11" i="29"/>
  <c r="E73" i="29" s="1"/>
  <c r="D11" i="29"/>
  <c r="D73" i="29" s="1"/>
  <c r="H10" i="29"/>
  <c r="H72" i="29" s="1"/>
  <c r="E10" i="29"/>
  <c r="E72" i="29" s="1"/>
  <c r="J9" i="29"/>
  <c r="J71" i="29" s="1"/>
  <c r="I9" i="29"/>
  <c r="I71" i="29" s="1"/>
  <c r="H9" i="29"/>
  <c r="H71" i="29" s="1"/>
  <c r="G9" i="29"/>
  <c r="G71" i="29" s="1"/>
  <c r="F9" i="29"/>
  <c r="F71" i="29" s="1"/>
  <c r="B9" i="29"/>
  <c r="B71" i="29" s="1"/>
  <c r="J8" i="29"/>
  <c r="J70" i="29" s="1"/>
  <c r="H8" i="29"/>
  <c r="H70" i="29" s="1"/>
  <c r="G8" i="29"/>
  <c r="G70" i="29" s="1"/>
  <c r="C8" i="29"/>
  <c r="C70" i="29" s="1"/>
  <c r="B8" i="29"/>
  <c r="B70" i="29" s="1"/>
  <c r="I7" i="29"/>
  <c r="I69" i="29" s="1"/>
  <c r="H7" i="29"/>
  <c r="H69" i="29" s="1"/>
  <c r="E7" i="29"/>
  <c r="E69" i="29" s="1"/>
  <c r="D7" i="29"/>
  <c r="D69" i="29" s="1"/>
  <c r="C7" i="29"/>
  <c r="C69" i="29" s="1"/>
  <c r="J6" i="29"/>
  <c r="J68" i="29" s="1"/>
  <c r="I6" i="29"/>
  <c r="I68" i="29" s="1"/>
  <c r="F6" i="29"/>
  <c r="F68" i="29" s="1"/>
  <c r="E6" i="29"/>
  <c r="E68" i="29" s="1"/>
  <c r="D6" i="29"/>
  <c r="D68" i="29" s="1"/>
  <c r="B6" i="29"/>
  <c r="B68" i="29" s="1"/>
  <c r="J5" i="29"/>
  <c r="J67" i="29" s="1"/>
  <c r="F5" i="29"/>
  <c r="F67" i="29" s="1"/>
  <c r="E5" i="29"/>
  <c r="E67" i="29" s="1"/>
  <c r="C5" i="29"/>
  <c r="C67" i="29" s="1"/>
  <c r="I4" i="29"/>
  <c r="I66" i="29" s="1"/>
  <c r="G4" i="29"/>
  <c r="G66" i="29" s="1"/>
  <c r="F4" i="29"/>
  <c r="F66" i="29" s="1"/>
  <c r="D4" i="29"/>
  <c r="D66" i="29" s="1"/>
  <c r="C4" i="29"/>
  <c r="C66" i="29" s="1"/>
  <c r="T97" i="28"/>
  <c r="N50" i="28"/>
  <c r="C21" i="28"/>
  <c r="C57" i="28" s="1"/>
  <c r="B21" i="30" l="1"/>
  <c r="C21" i="30" s="1"/>
  <c r="D21" i="30" s="1"/>
  <c r="E21" i="30" s="1"/>
  <c r="F21" i="30" s="1"/>
  <c r="G21" i="30" s="1"/>
  <c r="H21" i="30" s="1"/>
  <c r="I21" i="30" s="1"/>
  <c r="J21" i="30" s="1"/>
  <c r="B53" i="28"/>
  <c r="R53" i="28" s="1"/>
  <c r="C59" i="29"/>
  <c r="S59" i="29" s="1"/>
  <c r="S73" i="29" s="1"/>
  <c r="B54" i="28"/>
  <c r="E19" i="29"/>
  <c r="E62" i="29" s="1"/>
  <c r="B56" i="28"/>
  <c r="R56" i="28" s="1"/>
  <c r="R70" i="28" s="1"/>
  <c r="B19" i="30"/>
  <c r="C55" i="29"/>
  <c r="S55" i="29" s="1"/>
  <c r="B19" i="29"/>
  <c r="B62" i="29" s="1"/>
  <c r="C19" i="30"/>
  <c r="B17" i="30"/>
  <c r="G7" i="29"/>
  <c r="I13" i="30"/>
  <c r="I75" i="30" s="1"/>
  <c r="R52" i="28"/>
  <c r="R66" i="28" s="1"/>
  <c r="H6" i="29"/>
  <c r="H68" i="29" s="1"/>
  <c r="J15" i="29"/>
  <c r="J77" i="29" s="1"/>
  <c r="D8" i="30"/>
  <c r="D70" i="30" s="1"/>
  <c r="B12" i="30"/>
  <c r="G5" i="29"/>
  <c r="B12" i="29"/>
  <c r="B74" i="29" s="1"/>
  <c r="E8" i="30"/>
  <c r="E70" i="30" s="1"/>
  <c r="H4" i="30"/>
  <c r="B4" i="29"/>
  <c r="B66" i="29" s="1"/>
  <c r="F7" i="30"/>
  <c r="F69" i="30" s="1"/>
  <c r="C11" i="30"/>
  <c r="C73" i="30" s="1"/>
  <c r="I12" i="30"/>
  <c r="I74" i="30" s="1"/>
  <c r="E9" i="29"/>
  <c r="G6" i="30"/>
  <c r="G68" i="30" s="1"/>
  <c r="F8" i="30"/>
  <c r="F70" i="30" s="1"/>
  <c r="E15" i="29"/>
  <c r="E77" i="29" s="1"/>
  <c r="H5" i="30"/>
  <c r="H67" i="30" s="1"/>
  <c r="G19" i="30"/>
  <c r="D58" i="29"/>
  <c r="I19" i="30"/>
  <c r="I59" i="30" s="1"/>
  <c r="B55" i="28"/>
  <c r="F11" i="30"/>
  <c r="F73" i="30" s="1"/>
  <c r="D13" i="30"/>
  <c r="B57" i="28"/>
  <c r="R57" i="28" s="1"/>
  <c r="R71" i="28" s="1"/>
  <c r="I8" i="29"/>
  <c r="B15" i="29"/>
  <c r="B63" i="28"/>
  <c r="R63" i="28" s="1"/>
  <c r="R77" i="28" s="1"/>
  <c r="J7" i="29"/>
  <c r="J69" i="29" s="1"/>
  <c r="C14" i="29"/>
  <c r="B7" i="29"/>
  <c r="C6" i="29"/>
  <c r="D5" i="30"/>
  <c r="AA39" i="29"/>
  <c r="AD39" i="29" s="1"/>
  <c r="E28" i="63" s="1"/>
  <c r="N45" i="29"/>
  <c r="R74" i="28"/>
  <c r="R67" i="28"/>
  <c r="H57" i="30"/>
  <c r="C53" i="30"/>
  <c r="S53" i="30" s="1"/>
  <c r="C52" i="28"/>
  <c r="S52" i="28" s="1"/>
  <c r="D59" i="30"/>
  <c r="T59" i="30" s="1"/>
  <c r="D21" i="28"/>
  <c r="D56" i="28" s="1"/>
  <c r="C63" i="29"/>
  <c r="D54" i="30"/>
  <c r="T54" i="30" s="1"/>
  <c r="C55" i="30"/>
  <c r="S55" i="30" s="1"/>
  <c r="E59" i="30"/>
  <c r="U59" i="30" s="1"/>
  <c r="C61" i="30"/>
  <c r="S61" i="30" s="1"/>
  <c r="C63" i="30"/>
  <c r="S63" i="30" s="1"/>
  <c r="C52" i="30"/>
  <c r="S52" i="30" s="1"/>
  <c r="D55" i="30"/>
  <c r="T55" i="30" s="1"/>
  <c r="C56" i="30"/>
  <c r="S56" i="30" s="1"/>
  <c r="C57" i="30"/>
  <c r="S57" i="30" s="1"/>
  <c r="D58" i="30"/>
  <c r="T58" i="30" s="1"/>
  <c r="D62" i="30"/>
  <c r="T62" i="30" s="1"/>
  <c r="D63" i="30"/>
  <c r="T63" i="30" s="1"/>
  <c r="B58" i="28"/>
  <c r="R58" i="28" s="1"/>
  <c r="E57" i="30"/>
  <c r="U57" i="30" s="1"/>
  <c r="E52" i="30"/>
  <c r="U52" i="30" s="1"/>
  <c r="G58" i="30"/>
  <c r="W58" i="30" s="1"/>
  <c r="C56" i="28"/>
  <c r="G57" i="30"/>
  <c r="H56" i="30"/>
  <c r="J19" i="30"/>
  <c r="J63" i="30" s="1"/>
  <c r="C60" i="30"/>
  <c r="S60" i="30" s="1"/>
  <c r="J55" i="29"/>
  <c r="Z55" i="29" s="1"/>
  <c r="D61" i="29"/>
  <c r="D62" i="29"/>
  <c r="T62" i="29" s="1"/>
  <c r="T76" i="29" s="1"/>
  <c r="D60" i="30"/>
  <c r="T60" i="30" s="1"/>
  <c r="E60" i="30"/>
  <c r="U60" i="30" s="1"/>
  <c r="D53" i="29"/>
  <c r="D54" i="29"/>
  <c r="D52" i="30"/>
  <c r="T52" i="30" s="1"/>
  <c r="D56" i="30"/>
  <c r="T56" i="30" s="1"/>
  <c r="F58" i="30"/>
  <c r="V58" i="30" s="1"/>
  <c r="B54" i="29"/>
  <c r="R54" i="29" s="1"/>
  <c r="R68" i="29" s="1"/>
  <c r="B56" i="29"/>
  <c r="R56" i="29" s="1"/>
  <c r="B57" i="29"/>
  <c r="R57" i="29" s="1"/>
  <c r="R71" i="29" s="1"/>
  <c r="B52" i="30"/>
  <c r="R52" i="30" s="1"/>
  <c r="B56" i="30"/>
  <c r="R56" i="30" s="1"/>
  <c r="B58" i="30"/>
  <c r="B61" i="29"/>
  <c r="B60" i="29"/>
  <c r="R60" i="29" s="1"/>
  <c r="R74" i="29" s="1"/>
  <c r="B53" i="29"/>
  <c r="C58" i="28"/>
  <c r="B11" i="29"/>
  <c r="J11" i="29"/>
  <c r="B59" i="28"/>
  <c r="R59" i="28" s="1"/>
  <c r="C10" i="29"/>
  <c r="C72" i="29" s="1"/>
  <c r="H13" i="29"/>
  <c r="G14" i="29"/>
  <c r="F15" i="29"/>
  <c r="D9" i="29"/>
  <c r="J12" i="29"/>
  <c r="J10" i="30"/>
  <c r="H12" i="30"/>
  <c r="G12" i="30"/>
  <c r="G74" i="30" s="1"/>
  <c r="G60" i="30"/>
  <c r="W60" i="30" s="1"/>
  <c r="F10" i="29"/>
  <c r="E12" i="29"/>
  <c r="E74" i="29" s="1"/>
  <c r="C62" i="30"/>
  <c r="S62" i="30" s="1"/>
  <c r="J4" i="29"/>
  <c r="B9" i="30"/>
  <c r="B61" i="28"/>
  <c r="R61" i="28" s="1"/>
  <c r="B5" i="30"/>
  <c r="B13" i="30"/>
  <c r="B10" i="29"/>
  <c r="S57" i="28"/>
  <c r="S71" i="28" s="1"/>
  <c r="X57" i="30"/>
  <c r="C61" i="28"/>
  <c r="C60" i="28"/>
  <c r="C53" i="28"/>
  <c r="R76" i="28"/>
  <c r="H56" i="29"/>
  <c r="G57" i="29"/>
  <c r="H57" i="29"/>
  <c r="G58" i="29"/>
  <c r="F59" i="29"/>
  <c r="J63" i="29"/>
  <c r="C54" i="28"/>
  <c r="R54" i="28"/>
  <c r="C59" i="28"/>
  <c r="F53" i="29"/>
  <c r="F61" i="29"/>
  <c r="F57" i="29"/>
  <c r="D60" i="28"/>
  <c r="C55" i="28"/>
  <c r="C63" i="28"/>
  <c r="H52" i="29"/>
  <c r="H60" i="29"/>
  <c r="G61" i="29"/>
  <c r="C62" i="28"/>
  <c r="I52" i="29"/>
  <c r="I60" i="29"/>
  <c r="F52" i="29"/>
  <c r="J56" i="29"/>
  <c r="I57" i="29"/>
  <c r="H58" i="29"/>
  <c r="G59" i="29"/>
  <c r="F60" i="29"/>
  <c r="G52" i="29"/>
  <c r="D55" i="29"/>
  <c r="C56" i="29"/>
  <c r="J57" i="29"/>
  <c r="I58" i="29"/>
  <c r="H59" i="29"/>
  <c r="G60" i="29"/>
  <c r="D63" i="29"/>
  <c r="F54" i="29"/>
  <c r="D56" i="29"/>
  <c r="C57" i="29"/>
  <c r="J58" i="29"/>
  <c r="I59" i="29"/>
  <c r="F62" i="29"/>
  <c r="H53" i="29"/>
  <c r="G54" i="29"/>
  <c r="F55" i="29"/>
  <c r="E56" i="29"/>
  <c r="C58" i="29"/>
  <c r="I53" i="29"/>
  <c r="H54" i="29"/>
  <c r="F56" i="29"/>
  <c r="I61" i="29"/>
  <c r="H62" i="29"/>
  <c r="G63" i="29"/>
  <c r="E61" i="30"/>
  <c r="C52" i="29"/>
  <c r="J53" i="29"/>
  <c r="I54" i="29"/>
  <c r="H55" i="29"/>
  <c r="G56" i="29"/>
  <c r="D59" i="29"/>
  <c r="C60" i="29"/>
  <c r="J61" i="29"/>
  <c r="I62" i="29"/>
  <c r="H63" i="29"/>
  <c r="N47" i="29"/>
  <c r="D52" i="29"/>
  <c r="C53" i="29"/>
  <c r="J54" i="29"/>
  <c r="I55" i="29"/>
  <c r="D60" i="29"/>
  <c r="C61" i="29"/>
  <c r="J62" i="29"/>
  <c r="I63" i="29"/>
  <c r="X56" i="30"/>
  <c r="W57" i="30"/>
  <c r="G52" i="30"/>
  <c r="F52" i="30"/>
  <c r="J56" i="30"/>
  <c r="H58" i="30"/>
  <c r="G59" i="30"/>
  <c r="F60" i="30"/>
  <c r="F53" i="30"/>
  <c r="E54" i="30"/>
  <c r="J57" i="30"/>
  <c r="H59" i="30"/>
  <c r="F61" i="30"/>
  <c r="E62" i="30"/>
  <c r="E53" i="30"/>
  <c r="G53" i="30"/>
  <c r="F54" i="30"/>
  <c r="E55" i="30"/>
  <c r="G61" i="30"/>
  <c r="F62" i="30"/>
  <c r="E63" i="30"/>
  <c r="I52" i="30"/>
  <c r="H53" i="30"/>
  <c r="G54" i="30"/>
  <c r="D57" i="30"/>
  <c r="J59" i="30"/>
  <c r="H61" i="30"/>
  <c r="G62" i="30"/>
  <c r="F63" i="30"/>
  <c r="C54" i="30"/>
  <c r="J52" i="30"/>
  <c r="H54" i="30"/>
  <c r="G55" i="30"/>
  <c r="F56" i="30"/>
  <c r="J60" i="30"/>
  <c r="H62" i="30"/>
  <c r="G63" i="30"/>
  <c r="C58" i="30"/>
  <c r="J53" i="30"/>
  <c r="H55" i="30"/>
  <c r="F57" i="30"/>
  <c r="E58" i="30"/>
  <c r="J61" i="30"/>
  <c r="H63" i="30"/>
  <c r="B53" i="30" l="1"/>
  <c r="R53" i="30" s="1"/>
  <c r="B67" i="30"/>
  <c r="D57" i="29"/>
  <c r="D71" i="29"/>
  <c r="B52" i="29"/>
  <c r="R52" i="29" s="1"/>
  <c r="D53" i="30"/>
  <c r="T53" i="30" s="1"/>
  <c r="D67" i="30"/>
  <c r="H52" i="30"/>
  <c r="H66" i="30"/>
  <c r="F63" i="29"/>
  <c r="F77" i="29"/>
  <c r="C54" i="29"/>
  <c r="S54" i="29" s="1"/>
  <c r="S68" i="29" s="1"/>
  <c r="C68" i="29"/>
  <c r="B58" i="29"/>
  <c r="B72" i="29"/>
  <c r="B57" i="30"/>
  <c r="R57" i="30" s="1"/>
  <c r="B71" i="30"/>
  <c r="G62" i="29"/>
  <c r="G76" i="29"/>
  <c r="B55" i="29"/>
  <c r="B69" i="29"/>
  <c r="G55" i="29"/>
  <c r="G69" i="29"/>
  <c r="B61" i="30"/>
  <c r="R61" i="30" s="1"/>
  <c r="B75" i="30"/>
  <c r="F55" i="30"/>
  <c r="J52" i="29"/>
  <c r="J66" i="29"/>
  <c r="H61" i="29"/>
  <c r="H75" i="29"/>
  <c r="C62" i="29"/>
  <c r="S62" i="29" s="1"/>
  <c r="S76" i="29" s="1"/>
  <c r="C76" i="29"/>
  <c r="G53" i="29"/>
  <c r="G67" i="29"/>
  <c r="B60" i="30"/>
  <c r="R60" i="30" s="1"/>
  <c r="B74" i="30"/>
  <c r="J60" i="29"/>
  <c r="J74" i="29"/>
  <c r="F58" i="29"/>
  <c r="F72" i="29"/>
  <c r="J59" i="29"/>
  <c r="J73" i="29"/>
  <c r="B63" i="29"/>
  <c r="B77" i="29"/>
  <c r="B59" i="29"/>
  <c r="B73" i="29"/>
  <c r="I56" i="29"/>
  <c r="I70" i="29"/>
  <c r="E57" i="29"/>
  <c r="E71" i="29"/>
  <c r="J58" i="30"/>
  <c r="J72" i="30"/>
  <c r="H60" i="30"/>
  <c r="H74" i="30"/>
  <c r="D61" i="30"/>
  <c r="T61" i="30" s="1"/>
  <c r="D75" i="30"/>
  <c r="B63" i="30"/>
  <c r="R63" i="30" s="1"/>
  <c r="E56" i="30"/>
  <c r="B55" i="30"/>
  <c r="R55" i="30" s="1"/>
  <c r="F59" i="30"/>
  <c r="V59" i="30" s="1"/>
  <c r="B54" i="30"/>
  <c r="R54" i="30" s="1"/>
  <c r="C59" i="30"/>
  <c r="S59" i="30" s="1"/>
  <c r="G56" i="30"/>
  <c r="W56" i="30" s="1"/>
  <c r="D57" i="28"/>
  <c r="T57" i="28" s="1"/>
  <c r="T71" i="28" s="1"/>
  <c r="S63" i="29"/>
  <c r="S77" i="29" s="1"/>
  <c r="D61" i="28"/>
  <c r="D52" i="28"/>
  <c r="R55" i="28"/>
  <c r="R69" i="28" s="1"/>
  <c r="R61" i="29"/>
  <c r="R75" i="29" s="1"/>
  <c r="D55" i="28"/>
  <c r="T55" i="28" s="1"/>
  <c r="T69" i="28" s="1"/>
  <c r="D59" i="28"/>
  <c r="T59" i="28" s="1"/>
  <c r="T73" i="28" s="1"/>
  <c r="E21" i="28"/>
  <c r="D53" i="28"/>
  <c r="D58" i="28"/>
  <c r="D63" i="28"/>
  <c r="T63" i="28" s="1"/>
  <c r="T77" i="28" s="1"/>
  <c r="R62" i="29"/>
  <c r="R76" i="29" s="1"/>
  <c r="U62" i="29"/>
  <c r="U76" i="29" s="1"/>
  <c r="I62" i="30"/>
  <c r="Y62" i="30" s="1"/>
  <c r="E63" i="29"/>
  <c r="E61" i="29"/>
  <c r="U61" i="29" s="1"/>
  <c r="U75" i="29" s="1"/>
  <c r="I63" i="30"/>
  <c r="Y63" i="30" s="1"/>
  <c r="I56" i="30"/>
  <c r="Y56" i="30" s="1"/>
  <c r="E52" i="29"/>
  <c r="I57" i="30"/>
  <c r="Y57" i="30" s="1"/>
  <c r="E59" i="29"/>
  <c r="I54" i="30"/>
  <c r="Y54" i="30" s="1"/>
  <c r="E58" i="29"/>
  <c r="I55" i="30"/>
  <c r="Y55" i="30" s="1"/>
  <c r="B62" i="30"/>
  <c r="R62" i="30" s="1"/>
  <c r="I60" i="30"/>
  <c r="I53" i="30"/>
  <c r="Y53" i="30" s="1"/>
  <c r="E60" i="29"/>
  <c r="U60" i="29" s="1"/>
  <c r="U74" i="29" s="1"/>
  <c r="E54" i="29"/>
  <c r="I61" i="30"/>
  <c r="Y61" i="30" s="1"/>
  <c r="E55" i="29"/>
  <c r="E53" i="29"/>
  <c r="U53" i="29" s="1"/>
  <c r="U67" i="29" s="1"/>
  <c r="B59" i="30"/>
  <c r="R59" i="30" s="1"/>
  <c r="T61" i="29"/>
  <c r="T75" i="29" s="1"/>
  <c r="I58" i="30"/>
  <c r="Y58" i="30" s="1"/>
  <c r="J54" i="30"/>
  <c r="Z54" i="30" s="1"/>
  <c r="R63" i="29"/>
  <c r="R77" i="29" s="1"/>
  <c r="T54" i="29"/>
  <c r="T68" i="29" s="1"/>
  <c r="T58" i="29"/>
  <c r="T72" i="29" s="1"/>
  <c r="R58" i="29"/>
  <c r="R72" i="29" s="1"/>
  <c r="S69" i="29"/>
  <c r="N39" i="29"/>
  <c r="R70" i="29"/>
  <c r="AA44" i="29"/>
  <c r="AD44" i="29" s="1"/>
  <c r="J28" i="63" s="1"/>
  <c r="AA38" i="29"/>
  <c r="AD38" i="29" s="1"/>
  <c r="D28" i="63" s="1"/>
  <c r="AA48" i="29"/>
  <c r="AD48" i="29" s="1"/>
  <c r="N28" i="63" s="1"/>
  <c r="N42" i="29"/>
  <c r="N49" i="29"/>
  <c r="N40" i="29"/>
  <c r="N41" i="29"/>
  <c r="N48" i="29"/>
  <c r="N43" i="29"/>
  <c r="J62" i="30"/>
  <c r="Z62" i="30" s="1"/>
  <c r="S56" i="28"/>
  <c r="S70" i="28" s="1"/>
  <c r="R53" i="29"/>
  <c r="R67" i="29" s="1"/>
  <c r="T53" i="29"/>
  <c r="T67" i="29" s="1"/>
  <c r="Z69" i="29"/>
  <c r="AA45" i="29"/>
  <c r="AD45" i="29" s="1"/>
  <c r="K28" i="63" s="1"/>
  <c r="AA41" i="29"/>
  <c r="AD41" i="29" s="1"/>
  <c r="G28" i="63" s="1"/>
  <c r="AA49" i="29"/>
  <c r="AD49" i="29" s="1"/>
  <c r="O28" i="63" s="1"/>
  <c r="AD45" i="28"/>
  <c r="K16" i="63" s="1"/>
  <c r="N44" i="29"/>
  <c r="N46" i="29"/>
  <c r="R72" i="28"/>
  <c r="R66" i="29"/>
  <c r="S66" i="28"/>
  <c r="AA47" i="29"/>
  <c r="AD47" i="29" s="1"/>
  <c r="M28" i="63" s="1"/>
  <c r="N38" i="29"/>
  <c r="AA43" i="29"/>
  <c r="AD43" i="29" s="1"/>
  <c r="I28" i="63" s="1"/>
  <c r="AA46" i="29"/>
  <c r="AD46" i="29" s="1"/>
  <c r="L28" i="63" s="1"/>
  <c r="AA42" i="29"/>
  <c r="AD42" i="29" s="1"/>
  <c r="H28" i="63" s="1"/>
  <c r="AA40" i="29"/>
  <c r="AD40" i="29" s="1"/>
  <c r="F28" i="63" s="1"/>
  <c r="AD42" i="28"/>
  <c r="H16" i="63" s="1"/>
  <c r="AD38" i="28"/>
  <c r="D16" i="63" s="1"/>
  <c r="R68" i="28"/>
  <c r="AD44" i="28"/>
  <c r="J16" i="63" s="1"/>
  <c r="N39" i="28"/>
  <c r="AD39" i="28"/>
  <c r="E16" i="63" s="1"/>
  <c r="AD43" i="28"/>
  <c r="I16" i="63" s="1"/>
  <c r="AA49" i="28"/>
  <c r="AD49" i="28" s="1"/>
  <c r="O16" i="63" s="1"/>
  <c r="AD41" i="28"/>
  <c r="G16" i="63" s="1"/>
  <c r="AA47" i="28"/>
  <c r="AA48" i="28"/>
  <c r="AD48" i="28" s="1"/>
  <c r="N16" i="63" s="1"/>
  <c r="AD40" i="28"/>
  <c r="F16" i="63" s="1"/>
  <c r="AD46" i="28"/>
  <c r="L16" i="63" s="1"/>
  <c r="K38" i="28"/>
  <c r="N38" i="28" s="1"/>
  <c r="N48" i="28"/>
  <c r="N43" i="28"/>
  <c r="N49" i="28"/>
  <c r="N42" i="28"/>
  <c r="N47" i="28"/>
  <c r="N46" i="28"/>
  <c r="N45" i="28"/>
  <c r="N41" i="28"/>
  <c r="N44" i="28"/>
  <c r="R75" i="28"/>
  <c r="N40" i="28"/>
  <c r="R73" i="28"/>
  <c r="R58" i="30"/>
  <c r="R55" i="29"/>
  <c r="R69" i="29" s="1"/>
  <c r="D54" i="28"/>
  <c r="D62" i="28"/>
  <c r="Z63" i="30"/>
  <c r="S58" i="28"/>
  <c r="S72" i="28" s="1"/>
  <c r="J55" i="30"/>
  <c r="R59" i="29"/>
  <c r="R73" i="29" s="1"/>
  <c r="U63" i="30"/>
  <c r="Y54" i="29"/>
  <c r="Y68" i="29" s="1"/>
  <c r="S56" i="29"/>
  <c r="S70" i="29" s="1"/>
  <c r="W58" i="29"/>
  <c r="W72" i="29" s="1"/>
  <c r="X54" i="30"/>
  <c r="V63" i="30"/>
  <c r="U56" i="30"/>
  <c r="V62" i="30"/>
  <c r="V54" i="30"/>
  <c r="U62" i="30"/>
  <c r="Z62" i="29"/>
  <c r="Z76" i="29" s="1"/>
  <c r="Z54" i="29"/>
  <c r="Z68" i="29" s="1"/>
  <c r="Z61" i="29"/>
  <c r="Z75" i="29" s="1"/>
  <c r="Z53" i="29"/>
  <c r="Z67" i="29" s="1"/>
  <c r="W63" i="29"/>
  <c r="W77" i="29" s="1"/>
  <c r="W55" i="29"/>
  <c r="W69" i="29" s="1"/>
  <c r="W62" i="29"/>
  <c r="W76" i="29" s="1"/>
  <c r="Y59" i="30"/>
  <c r="T63" i="29"/>
  <c r="T77" i="29" s="1"/>
  <c r="T55" i="29"/>
  <c r="T69" i="29" s="1"/>
  <c r="Z56" i="29"/>
  <c r="Z70" i="29" s="1"/>
  <c r="Z59" i="29"/>
  <c r="Z73" i="29" s="1"/>
  <c r="X52" i="29"/>
  <c r="X66" i="29" s="1"/>
  <c r="X57" i="29"/>
  <c r="X71" i="29" s="1"/>
  <c r="S61" i="28"/>
  <c r="S75" i="28" s="1"/>
  <c r="W55" i="30"/>
  <c r="X53" i="29"/>
  <c r="X67" i="29" s="1"/>
  <c r="Y57" i="29"/>
  <c r="Y71" i="29" s="1"/>
  <c r="X63" i="30"/>
  <c r="Z60" i="30"/>
  <c r="W62" i="30"/>
  <c r="V55" i="30"/>
  <c r="W61" i="30"/>
  <c r="W53" i="30"/>
  <c r="V61" i="30"/>
  <c r="V60" i="30"/>
  <c r="X62" i="29"/>
  <c r="X76" i="29" s="1"/>
  <c r="X54" i="29"/>
  <c r="X68" i="29" s="1"/>
  <c r="X61" i="29"/>
  <c r="X75" i="29" s="1"/>
  <c r="W60" i="29"/>
  <c r="W74" i="29" s="1"/>
  <c r="W52" i="29"/>
  <c r="W66" i="29" s="1"/>
  <c r="Y52" i="29"/>
  <c r="Y66" i="29" s="1"/>
  <c r="S63" i="28"/>
  <c r="S77" i="28" s="1"/>
  <c r="T60" i="28"/>
  <c r="T74" i="28" s="1"/>
  <c r="S59" i="28"/>
  <c r="S73" i="28" s="1"/>
  <c r="Y56" i="29"/>
  <c r="Y70" i="29" s="1"/>
  <c r="W57" i="29"/>
  <c r="W71" i="29" s="1"/>
  <c r="U58" i="30"/>
  <c r="W54" i="30"/>
  <c r="X59" i="30"/>
  <c r="W59" i="30"/>
  <c r="Y61" i="29"/>
  <c r="Y75" i="29" s="1"/>
  <c r="Y53" i="29"/>
  <c r="Y67" i="29" s="1"/>
  <c r="S58" i="29"/>
  <c r="S72" i="29" s="1"/>
  <c r="S57" i="29"/>
  <c r="S71" i="29" s="1"/>
  <c r="X59" i="29"/>
  <c r="X73" i="29" s="1"/>
  <c r="X56" i="29"/>
  <c r="X70" i="29" s="1"/>
  <c r="X62" i="30"/>
  <c r="Y63" i="29"/>
  <c r="Y77" i="29" s="1"/>
  <c r="V63" i="29"/>
  <c r="V77" i="29" s="1"/>
  <c r="Z63" i="29"/>
  <c r="Z77" i="29" s="1"/>
  <c r="X61" i="30"/>
  <c r="X60" i="30"/>
  <c r="X52" i="30"/>
  <c r="Z61" i="30"/>
  <c r="V57" i="30"/>
  <c r="S58" i="30"/>
  <c r="Y60" i="30"/>
  <c r="X53" i="30"/>
  <c r="Z58" i="30"/>
  <c r="U54" i="30"/>
  <c r="X58" i="30"/>
  <c r="V52" i="30"/>
  <c r="S61" i="29"/>
  <c r="S75" i="29" s="1"/>
  <c r="S53" i="29"/>
  <c r="S67" i="29" s="1"/>
  <c r="S60" i="29"/>
  <c r="S74" i="29" s="1"/>
  <c r="S52" i="29"/>
  <c r="S66" i="29" s="1"/>
  <c r="Z60" i="29"/>
  <c r="Z74" i="29" s="1"/>
  <c r="Z52" i="29"/>
  <c r="Z66" i="29" s="1"/>
  <c r="T57" i="29"/>
  <c r="T71" i="29" s="1"/>
  <c r="T56" i="29"/>
  <c r="T70" i="29" s="1"/>
  <c r="Y58" i="29"/>
  <c r="Y72" i="29" s="1"/>
  <c r="S62" i="28"/>
  <c r="S76" i="28" s="1"/>
  <c r="E63" i="28"/>
  <c r="E59" i="28"/>
  <c r="E61" i="28"/>
  <c r="E60" i="28"/>
  <c r="E54" i="28"/>
  <c r="F21" i="28"/>
  <c r="E53" i="28"/>
  <c r="E55" i="28"/>
  <c r="E57" i="28"/>
  <c r="E58" i="28"/>
  <c r="E56" i="28"/>
  <c r="E52" i="28"/>
  <c r="E62" i="28"/>
  <c r="S54" i="28"/>
  <c r="S68" i="28" s="1"/>
  <c r="T56" i="28"/>
  <c r="T70" i="28" s="1"/>
  <c r="T57" i="30"/>
  <c r="V53" i="29"/>
  <c r="V67" i="29" s="1"/>
  <c r="X55" i="30"/>
  <c r="Z59" i="30"/>
  <c r="Y52" i="30"/>
  <c r="U53" i="30"/>
  <c r="Z57" i="30"/>
  <c r="V53" i="30"/>
  <c r="W52" i="30"/>
  <c r="T60" i="29"/>
  <c r="T74" i="29" s="1"/>
  <c r="T52" i="29"/>
  <c r="T66" i="29" s="1"/>
  <c r="T59" i="29"/>
  <c r="T73" i="29" s="1"/>
  <c r="U56" i="29"/>
  <c r="U70" i="29" s="1"/>
  <c r="Z57" i="29"/>
  <c r="Z71" i="29" s="1"/>
  <c r="V60" i="29"/>
  <c r="V74" i="29" s="1"/>
  <c r="V52" i="29"/>
  <c r="V66" i="29" s="1"/>
  <c r="V61" i="29"/>
  <c r="V75" i="29" s="1"/>
  <c r="T53" i="28"/>
  <c r="T67" i="28" s="1"/>
  <c r="U55" i="30"/>
  <c r="Y62" i="29"/>
  <c r="Y76" i="29" s="1"/>
  <c r="Z58" i="29"/>
  <c r="Z72" i="29" s="1"/>
  <c r="W53" i="29"/>
  <c r="W67" i="29" s="1"/>
  <c r="S60" i="28"/>
  <c r="S74" i="28" s="1"/>
  <c r="Z52" i="30"/>
  <c r="Z56" i="30"/>
  <c r="U59" i="29"/>
  <c r="U73" i="29" s="1"/>
  <c r="W56" i="29"/>
  <c r="W70" i="29" s="1"/>
  <c r="U61" i="30"/>
  <c r="V55" i="29"/>
  <c r="V69" i="29" s="1"/>
  <c r="V62" i="29"/>
  <c r="V76" i="29" s="1"/>
  <c r="V54" i="29"/>
  <c r="V68" i="29" s="1"/>
  <c r="W59" i="29"/>
  <c r="W73" i="29" s="1"/>
  <c r="W61" i="29"/>
  <c r="W75" i="29" s="1"/>
  <c r="V57" i="29"/>
  <c r="V71" i="29" s="1"/>
  <c r="Y55" i="29"/>
  <c r="Y69" i="29" s="1"/>
  <c r="V56" i="29"/>
  <c r="V70" i="29" s="1"/>
  <c r="Y60" i="29"/>
  <c r="Y74" i="29" s="1"/>
  <c r="Z53" i="30"/>
  <c r="W63" i="30"/>
  <c r="V56" i="30"/>
  <c r="S54" i="30"/>
  <c r="V58" i="29"/>
  <c r="V72" i="29" s="1"/>
  <c r="X63" i="29"/>
  <c r="X77" i="29" s="1"/>
  <c r="X55" i="29"/>
  <c r="X69" i="29" s="1"/>
  <c r="U57" i="29"/>
  <c r="U71" i="29" s="1"/>
  <c r="W54" i="29"/>
  <c r="W68" i="29" s="1"/>
  <c r="Y59" i="29"/>
  <c r="Y73" i="29" s="1"/>
  <c r="X58" i="29"/>
  <c r="X72" i="29" s="1"/>
  <c r="X60" i="29"/>
  <c r="X74" i="29" s="1"/>
  <c r="S55" i="28"/>
  <c r="S69" i="28" s="1"/>
  <c r="V59" i="29"/>
  <c r="V73" i="29" s="1"/>
  <c r="S53" i="28"/>
  <c r="S67" i="28" s="1"/>
  <c r="T52" i="28"/>
  <c r="T66" i="28" s="1"/>
  <c r="U55" i="29" l="1"/>
  <c r="U69" i="29" s="1"/>
  <c r="T61" i="28"/>
  <c r="T75" i="28" s="1"/>
  <c r="T58" i="28"/>
  <c r="T72" i="28" s="1"/>
  <c r="U63" i="29"/>
  <c r="U77" i="29" s="1"/>
  <c r="AA77" i="29" s="1"/>
  <c r="U54" i="29"/>
  <c r="U68" i="29" s="1"/>
  <c r="AA68" i="29" s="1"/>
  <c r="K68" i="29"/>
  <c r="K72" i="29"/>
  <c r="U58" i="29"/>
  <c r="U72" i="29" s="1"/>
  <c r="AA72" i="29" s="1"/>
  <c r="K66" i="29"/>
  <c r="U52" i="29"/>
  <c r="U66" i="29" s="1"/>
  <c r="AA66" i="29" s="1"/>
  <c r="AB39" i="29"/>
  <c r="AD47" i="28"/>
  <c r="M16" i="63" s="1"/>
  <c r="AB40" i="28"/>
  <c r="AB43" i="28"/>
  <c r="AB44" i="28"/>
  <c r="AB41" i="28"/>
  <c r="AB45" i="28"/>
  <c r="AB38" i="28"/>
  <c r="AB39" i="28"/>
  <c r="AB42" i="28"/>
  <c r="AB46" i="28"/>
  <c r="B79" i="29"/>
  <c r="AB47" i="29"/>
  <c r="AB40" i="29"/>
  <c r="AB49" i="29"/>
  <c r="AB41" i="29"/>
  <c r="AB42" i="29"/>
  <c r="AB43" i="29"/>
  <c r="R79" i="29"/>
  <c r="AB46" i="29"/>
  <c r="AB48" i="29"/>
  <c r="AB44" i="29"/>
  <c r="AB45" i="29"/>
  <c r="AB38" i="29"/>
  <c r="AB47" i="28"/>
  <c r="AB48" i="28"/>
  <c r="R79" i="28"/>
  <c r="AB49" i="28"/>
  <c r="L48" i="28"/>
  <c r="L39" i="28"/>
  <c r="L44" i="28"/>
  <c r="L45" i="28"/>
  <c r="L42" i="28"/>
  <c r="L43" i="28"/>
  <c r="L46" i="28"/>
  <c r="L49" i="28"/>
  <c r="L47" i="28"/>
  <c r="B79" i="28"/>
  <c r="L38" i="28"/>
  <c r="L41" i="28"/>
  <c r="L40" i="28"/>
  <c r="T54" i="28"/>
  <c r="T68" i="28" s="1"/>
  <c r="T62" i="28"/>
  <c r="T76" i="28" s="1"/>
  <c r="Z55" i="30"/>
  <c r="AA71" i="29"/>
  <c r="K77" i="29"/>
  <c r="K69" i="29"/>
  <c r="AA74" i="29"/>
  <c r="K76" i="29"/>
  <c r="AA76" i="29"/>
  <c r="K73" i="29"/>
  <c r="AA67" i="29"/>
  <c r="K75" i="29"/>
  <c r="K74" i="29"/>
  <c r="K70" i="29"/>
  <c r="K71" i="29"/>
  <c r="AA73" i="29"/>
  <c r="K67" i="29"/>
  <c r="AA69" i="29"/>
  <c r="AA75" i="29"/>
  <c r="AA70" i="29"/>
  <c r="U52" i="28"/>
  <c r="U66" i="28" s="1"/>
  <c r="U60" i="28"/>
  <c r="U74" i="28" s="1"/>
  <c r="U62" i="28"/>
  <c r="U76" i="28" s="1"/>
  <c r="U56" i="28"/>
  <c r="U70" i="28" s="1"/>
  <c r="U61" i="28"/>
  <c r="U75" i="28" s="1"/>
  <c r="U54" i="28"/>
  <c r="U68" i="28" s="1"/>
  <c r="U58" i="28"/>
  <c r="U72" i="28" s="1"/>
  <c r="U59" i="28"/>
  <c r="U73" i="28" s="1"/>
  <c r="U57" i="28"/>
  <c r="U71" i="28" s="1"/>
  <c r="U63" i="28"/>
  <c r="U77" i="28" s="1"/>
  <c r="U55" i="28"/>
  <c r="U69" i="28" s="1"/>
  <c r="U53" i="28"/>
  <c r="U67" i="28" s="1"/>
  <c r="F60" i="28"/>
  <c r="F63" i="28"/>
  <c r="F59" i="28"/>
  <c r="F62" i="28"/>
  <c r="F58" i="28"/>
  <c r="F54" i="28"/>
  <c r="G21" i="28"/>
  <c r="F53" i="28"/>
  <c r="F57" i="28"/>
  <c r="F61" i="28"/>
  <c r="F56" i="28"/>
  <c r="F52" i="28"/>
  <c r="F55" i="28"/>
  <c r="R91" i="29" l="1"/>
  <c r="B92" i="29"/>
  <c r="B86" i="29"/>
  <c r="B93" i="29"/>
  <c r="B82" i="29"/>
  <c r="B90" i="29"/>
  <c r="B91" i="29"/>
  <c r="B84" i="29"/>
  <c r="B88" i="29"/>
  <c r="B83" i="29"/>
  <c r="B85" i="29"/>
  <c r="B87" i="29"/>
  <c r="B89" i="29"/>
  <c r="R88" i="29"/>
  <c r="R87" i="29"/>
  <c r="R92" i="29"/>
  <c r="R89" i="29"/>
  <c r="R83" i="29"/>
  <c r="R82" i="29"/>
  <c r="R84" i="29"/>
  <c r="R86" i="29"/>
  <c r="R93" i="29"/>
  <c r="R85" i="29"/>
  <c r="R90" i="29"/>
  <c r="V61" i="28"/>
  <c r="V75" i="28" s="1"/>
  <c r="V63" i="28"/>
  <c r="V77" i="28" s="1"/>
  <c r="V57" i="28"/>
  <c r="V71" i="28" s="1"/>
  <c r="V60" i="28"/>
  <c r="V74" i="28" s="1"/>
  <c r="V53" i="28"/>
  <c r="V67" i="28" s="1"/>
  <c r="G63" i="28"/>
  <c r="G62" i="28"/>
  <c r="G60" i="28"/>
  <c r="H21" i="28"/>
  <c r="G53" i="28"/>
  <c r="G59" i="28"/>
  <c r="G57" i="28"/>
  <c r="G56" i="28"/>
  <c r="G52" i="28"/>
  <c r="G54" i="28"/>
  <c r="G58" i="28"/>
  <c r="G55" i="28"/>
  <c r="G61" i="28"/>
  <c r="V54" i="28"/>
  <c r="V68" i="28" s="1"/>
  <c r="V55" i="28"/>
  <c r="V69" i="28" s="1"/>
  <c r="V58" i="28"/>
  <c r="V72" i="28" s="1"/>
  <c r="V52" i="28"/>
  <c r="V66" i="28" s="1"/>
  <c r="V62" i="28"/>
  <c r="V76" i="28" s="1"/>
  <c r="V56" i="28"/>
  <c r="V70" i="28" s="1"/>
  <c r="V59" i="28"/>
  <c r="V73" i="28" s="1"/>
  <c r="R94" i="29" l="1"/>
  <c r="B94" i="29"/>
  <c r="B96" i="29"/>
  <c r="B99" i="29" s="1"/>
  <c r="D29" i="63" s="1"/>
  <c r="R96" i="29"/>
  <c r="R99" i="29" s="1"/>
  <c r="R101" i="29" s="1"/>
  <c r="W53" i="28"/>
  <c r="W67" i="28" s="1"/>
  <c r="W55" i="28"/>
  <c r="W69" i="28" s="1"/>
  <c r="H63" i="28"/>
  <c r="H59" i="28"/>
  <c r="H62" i="28"/>
  <c r="H61" i="28"/>
  <c r="H57" i="28"/>
  <c r="H53" i="28"/>
  <c r="H60" i="28"/>
  <c r="H56" i="28"/>
  <c r="H52" i="28"/>
  <c r="H58" i="28"/>
  <c r="H55" i="28"/>
  <c r="I21" i="28"/>
  <c r="H54" i="28"/>
  <c r="W58" i="28"/>
  <c r="W72" i="28" s="1"/>
  <c r="W60" i="28"/>
  <c r="W74" i="28" s="1"/>
  <c r="W54" i="28"/>
  <c r="W68" i="28" s="1"/>
  <c r="W62" i="28"/>
  <c r="W76" i="28" s="1"/>
  <c r="W63" i="28"/>
  <c r="W77" i="28" s="1"/>
  <c r="W52" i="28"/>
  <c r="W66" i="28" s="1"/>
  <c r="W56" i="28"/>
  <c r="W70" i="28" s="1"/>
  <c r="W57" i="28"/>
  <c r="W71" i="28" s="1"/>
  <c r="W59" i="28"/>
  <c r="W73" i="28" s="1"/>
  <c r="W61" i="28"/>
  <c r="W75" i="28" s="1"/>
  <c r="O31" i="63" l="1"/>
  <c r="G31" i="63"/>
  <c r="N31" i="63"/>
  <c r="F31" i="63"/>
  <c r="I31" i="63"/>
  <c r="M31" i="63"/>
  <c r="E31" i="63"/>
  <c r="K31" i="63"/>
  <c r="J31" i="63"/>
  <c r="H31" i="63"/>
  <c r="L31" i="63"/>
  <c r="D31" i="63"/>
  <c r="B101" i="29"/>
  <c r="X60" i="28"/>
  <c r="X74" i="28" s="1"/>
  <c r="X54" i="28"/>
  <c r="X68" i="28" s="1"/>
  <c r="X53" i="28"/>
  <c r="X67" i="28" s="1"/>
  <c r="I63" i="28"/>
  <c r="I62" i="28"/>
  <c r="I61" i="28"/>
  <c r="I59" i="28"/>
  <c r="I57" i="28"/>
  <c r="I56" i="28"/>
  <c r="I52" i="28"/>
  <c r="I58" i="28"/>
  <c r="I55" i="28"/>
  <c r="I53" i="28"/>
  <c r="I54" i="28"/>
  <c r="I60" i="28"/>
  <c r="J21" i="28"/>
  <c r="X61" i="28"/>
  <c r="X75" i="28" s="1"/>
  <c r="X55" i="28"/>
  <c r="X69" i="28" s="1"/>
  <c r="X62" i="28"/>
  <c r="X76" i="28" s="1"/>
  <c r="X58" i="28"/>
  <c r="X72" i="28" s="1"/>
  <c r="X59" i="28"/>
  <c r="X73" i="28" s="1"/>
  <c r="X57" i="28"/>
  <c r="X71" i="28" s="1"/>
  <c r="X52" i="28"/>
  <c r="X66" i="28" s="1"/>
  <c r="X63" i="28"/>
  <c r="X77" i="28" s="1"/>
  <c r="X56" i="28"/>
  <c r="X70" i="28" s="1"/>
  <c r="Y62" i="28" l="1"/>
  <c r="Y76" i="28" s="1"/>
  <c r="Y55" i="28"/>
  <c r="Y69" i="28" s="1"/>
  <c r="Y63" i="28"/>
  <c r="Y77" i="28" s="1"/>
  <c r="Y58" i="28"/>
  <c r="Y72" i="28" s="1"/>
  <c r="Y53" i="28"/>
  <c r="Y67" i="28" s="1"/>
  <c r="Y52" i="28"/>
  <c r="Y66" i="28" s="1"/>
  <c r="Y56" i="28"/>
  <c r="Y70" i="28" s="1"/>
  <c r="J62" i="28"/>
  <c r="J58" i="28"/>
  <c r="J61" i="28"/>
  <c r="J60" i="28"/>
  <c r="J63" i="28"/>
  <c r="J59" i="28"/>
  <c r="J57" i="28"/>
  <c r="J56" i="28"/>
  <c r="J52" i="28"/>
  <c r="J55" i="28"/>
  <c r="J54" i="28"/>
  <c r="J53" i="28"/>
  <c r="Y57" i="28"/>
  <c r="Y71" i="28" s="1"/>
  <c r="Y60" i="28"/>
  <c r="Y74" i="28" s="1"/>
  <c r="Y59" i="28"/>
  <c r="Y73" i="28" s="1"/>
  <c r="Y54" i="28"/>
  <c r="Y68" i="28" s="1"/>
  <c r="Y61" i="28"/>
  <c r="Y75" i="28" s="1"/>
  <c r="Z77" i="30" l="1"/>
  <c r="R77" i="30"/>
  <c r="T76" i="30"/>
  <c r="V75" i="30"/>
  <c r="X74" i="30"/>
  <c r="Z73" i="30"/>
  <c r="R73" i="30"/>
  <c r="T72" i="30"/>
  <c r="V71" i="30"/>
  <c r="X70" i="30"/>
  <c r="Z69" i="30"/>
  <c r="R69" i="30"/>
  <c r="T68" i="30"/>
  <c r="V67" i="30"/>
  <c r="X66" i="30"/>
  <c r="Y77" i="30"/>
  <c r="U75" i="30"/>
  <c r="W74" i="30"/>
  <c r="Y73" i="30"/>
  <c r="U71" i="30"/>
  <c r="W70" i="30"/>
  <c r="Y69" i="30"/>
  <c r="U67" i="30"/>
  <c r="W66" i="30"/>
  <c r="X77" i="30"/>
  <c r="Z76" i="30"/>
  <c r="R76" i="30"/>
  <c r="T75" i="30"/>
  <c r="V74" i="30"/>
  <c r="X73" i="30"/>
  <c r="Z72" i="30"/>
  <c r="R72" i="30"/>
  <c r="T71" i="30"/>
  <c r="V70" i="30"/>
  <c r="X69" i="30"/>
  <c r="Z68" i="30"/>
  <c r="R68" i="30"/>
  <c r="T67" i="30"/>
  <c r="V66" i="30"/>
  <c r="W77" i="30"/>
  <c r="Y76" i="30"/>
  <c r="U74" i="30"/>
  <c r="W73" i="30"/>
  <c r="Y72" i="30"/>
  <c r="U70" i="30"/>
  <c r="W69" i="30"/>
  <c r="Y68" i="30"/>
  <c r="U66" i="30"/>
  <c r="V77" i="30"/>
  <c r="X76" i="30"/>
  <c r="Z75" i="30"/>
  <c r="R75" i="30"/>
  <c r="T74" i="30"/>
  <c r="V73" i="30"/>
  <c r="X72" i="30"/>
  <c r="Z71" i="30"/>
  <c r="R71" i="30"/>
  <c r="T70" i="30"/>
  <c r="V69" i="30"/>
  <c r="X68" i="30"/>
  <c r="Z67" i="30"/>
  <c r="R67" i="30"/>
  <c r="T66" i="30"/>
  <c r="U77" i="30"/>
  <c r="W76" i="30"/>
  <c r="Y75" i="30"/>
  <c r="U73" i="30"/>
  <c r="W72" i="30"/>
  <c r="Y71" i="30"/>
  <c r="U69" i="30"/>
  <c r="W68" i="30"/>
  <c r="Y67" i="30"/>
  <c r="T77" i="30"/>
  <c r="V76" i="30"/>
  <c r="X75" i="30"/>
  <c r="Z74" i="30"/>
  <c r="R74" i="30"/>
  <c r="T73" i="30"/>
  <c r="V72" i="30"/>
  <c r="X71" i="30"/>
  <c r="Z70" i="30"/>
  <c r="R70" i="30"/>
  <c r="T69" i="30"/>
  <c r="V68" i="30"/>
  <c r="X67" i="30"/>
  <c r="Z66" i="30"/>
  <c r="R66" i="30"/>
  <c r="U76" i="30"/>
  <c r="W75" i="30"/>
  <c r="Y74" i="30"/>
  <c r="U72" i="30"/>
  <c r="W71" i="30"/>
  <c r="Y70" i="30"/>
  <c r="U68" i="30"/>
  <c r="W67" i="30"/>
  <c r="Y66" i="30"/>
  <c r="K69" i="28"/>
  <c r="B85" i="28" s="1"/>
  <c r="Z55" i="28"/>
  <c r="Z69" i="28" s="1"/>
  <c r="AA69" i="28" s="1"/>
  <c r="R85" i="28" s="1"/>
  <c r="K72" i="28"/>
  <c r="B88" i="28" s="1"/>
  <c r="Z58" i="28"/>
  <c r="Z72" i="28" s="1"/>
  <c r="AA72" i="28" s="1"/>
  <c r="R88" i="28" s="1"/>
  <c r="K75" i="28"/>
  <c r="B91" i="28" s="1"/>
  <c r="Z61" i="28"/>
  <c r="Z75" i="28" s="1"/>
  <c r="AA75" i="28" s="1"/>
  <c r="R91" i="28" s="1"/>
  <c r="B82" i="28"/>
  <c r="Z52" i="28"/>
  <c r="Z66" i="28" s="1"/>
  <c r="AA66" i="28" s="1"/>
  <c r="R82" i="28" s="1"/>
  <c r="Z62" i="28"/>
  <c r="Z76" i="28" s="1"/>
  <c r="AA76" i="28" s="1"/>
  <c r="R92" i="28" s="1"/>
  <c r="K76" i="28"/>
  <c r="B92" i="28" s="1"/>
  <c r="K70" i="28"/>
  <c r="B86" i="28" s="1"/>
  <c r="Z56" i="28"/>
  <c r="Z70" i="28" s="1"/>
  <c r="AA70" i="28" s="1"/>
  <c r="R86" i="28" s="1"/>
  <c r="K71" i="28"/>
  <c r="B87" i="28" s="1"/>
  <c r="Z57" i="28"/>
  <c r="Z71" i="28" s="1"/>
  <c r="AA71" i="28" s="1"/>
  <c r="R87" i="28" s="1"/>
  <c r="K73" i="28"/>
  <c r="B89" i="28" s="1"/>
  <c r="Z59" i="28"/>
  <c r="Z73" i="28" s="1"/>
  <c r="AA73" i="28" s="1"/>
  <c r="R89" i="28" s="1"/>
  <c r="K77" i="28"/>
  <c r="B93" i="28" s="1"/>
  <c r="Z63" i="28"/>
  <c r="Z77" i="28" s="1"/>
  <c r="AA77" i="28" s="1"/>
  <c r="R93" i="28" s="1"/>
  <c r="K67" i="28"/>
  <c r="B83" i="28" s="1"/>
  <c r="Z53" i="28"/>
  <c r="Z67" i="28" s="1"/>
  <c r="AA67" i="28" s="1"/>
  <c r="R83" i="28" s="1"/>
  <c r="Z60" i="28"/>
  <c r="Z74" i="28" s="1"/>
  <c r="AA74" i="28" s="1"/>
  <c r="R90" i="28" s="1"/>
  <c r="K74" i="28"/>
  <c r="B90" i="28" s="1"/>
  <c r="K68" i="28"/>
  <c r="B84" i="28" s="1"/>
  <c r="Z54" i="28"/>
  <c r="Z68" i="28" s="1"/>
  <c r="AA68" i="28" s="1"/>
  <c r="R84" i="28" s="1"/>
  <c r="AA45" i="30" l="1"/>
  <c r="AD45" i="30" s="1"/>
  <c r="S73" i="30"/>
  <c r="AA73" i="30" s="1"/>
  <c r="K42" i="30"/>
  <c r="N42" i="30" s="1"/>
  <c r="K70" i="30"/>
  <c r="AA38" i="30"/>
  <c r="S66" i="30"/>
  <c r="AA66" i="30" s="1"/>
  <c r="K46" i="30"/>
  <c r="N46" i="30" s="1"/>
  <c r="K74" i="30"/>
  <c r="AA49" i="30"/>
  <c r="AD49" i="30" s="1"/>
  <c r="S77" i="30"/>
  <c r="AA77" i="30" s="1"/>
  <c r="AA42" i="30"/>
  <c r="AD42" i="30" s="1"/>
  <c r="S70" i="30"/>
  <c r="AA70" i="30" s="1"/>
  <c r="K39" i="30"/>
  <c r="N39" i="30" s="1"/>
  <c r="K67" i="30"/>
  <c r="K43" i="30"/>
  <c r="N43" i="30" s="1"/>
  <c r="K71" i="30"/>
  <c r="AA46" i="30"/>
  <c r="AD46" i="30" s="1"/>
  <c r="S74" i="30"/>
  <c r="AA74" i="30" s="1"/>
  <c r="AA39" i="30"/>
  <c r="AD39" i="30" s="1"/>
  <c r="S67" i="30"/>
  <c r="AA67" i="30" s="1"/>
  <c r="K47" i="30"/>
  <c r="N47" i="30" s="1"/>
  <c r="K75" i="30"/>
  <c r="K68" i="30"/>
  <c r="K40" i="30"/>
  <c r="N40" i="30" s="1"/>
  <c r="AA43" i="30"/>
  <c r="AD43" i="30" s="1"/>
  <c r="S71" i="30"/>
  <c r="AA71" i="30" s="1"/>
  <c r="AA47" i="30"/>
  <c r="AD47" i="30" s="1"/>
  <c r="S75" i="30"/>
  <c r="AA75" i="30" s="1"/>
  <c r="K44" i="30"/>
  <c r="N44" i="30" s="1"/>
  <c r="K72" i="30"/>
  <c r="AA40" i="30"/>
  <c r="AD40" i="30" s="1"/>
  <c r="S68" i="30"/>
  <c r="AA68" i="30" s="1"/>
  <c r="K76" i="30"/>
  <c r="K48" i="30"/>
  <c r="N48" i="30" s="1"/>
  <c r="K69" i="30"/>
  <c r="K41" i="30"/>
  <c r="N41" i="30" s="1"/>
  <c r="AA44" i="30"/>
  <c r="AD44" i="30" s="1"/>
  <c r="S72" i="30"/>
  <c r="AA72" i="30" s="1"/>
  <c r="K45" i="30"/>
  <c r="N45" i="30" s="1"/>
  <c r="K73" i="30"/>
  <c r="AA48" i="30"/>
  <c r="AD48" i="30" s="1"/>
  <c r="S76" i="30"/>
  <c r="AA76" i="30" s="1"/>
  <c r="K66" i="30"/>
  <c r="K38" i="30"/>
  <c r="AA41" i="30"/>
  <c r="AD41" i="30" s="1"/>
  <c r="S69" i="30"/>
  <c r="AA69" i="30" s="1"/>
  <c r="K77" i="30"/>
  <c r="K49" i="30"/>
  <c r="N49" i="30" s="1"/>
  <c r="R96" i="28"/>
  <c r="R99" i="28" s="1"/>
  <c r="R101" i="28" s="1"/>
  <c r="R94" i="28"/>
  <c r="B94" i="28"/>
  <c r="B96" i="28"/>
  <c r="B99" i="28" s="1"/>
  <c r="O40" i="63" l="1"/>
  <c r="F40" i="63"/>
  <c r="L40" i="63"/>
  <c r="G40" i="63"/>
  <c r="J40" i="63"/>
  <c r="N40" i="63"/>
  <c r="K40" i="63"/>
  <c r="M40" i="63"/>
  <c r="E40" i="63"/>
  <c r="H40" i="63"/>
  <c r="I40" i="63"/>
  <c r="B101" i="28"/>
  <c r="D17" i="63"/>
  <c r="AB47" i="30"/>
  <c r="AB39" i="30"/>
  <c r="AB40" i="30"/>
  <c r="AB46" i="30"/>
  <c r="AB38" i="30"/>
  <c r="AB44" i="30"/>
  <c r="AB45" i="30"/>
  <c r="AB43" i="30"/>
  <c r="R79" i="30"/>
  <c r="R85" i="30" s="1"/>
  <c r="AB48" i="30"/>
  <c r="AD38" i="30"/>
  <c r="AB42" i="30"/>
  <c r="AB49" i="30"/>
  <c r="AB41" i="30"/>
  <c r="L44" i="30"/>
  <c r="L41" i="30"/>
  <c r="B79" i="30"/>
  <c r="B86" i="30" s="1"/>
  <c r="L43" i="30"/>
  <c r="N38" i="30"/>
  <c r="L42" i="30"/>
  <c r="L49" i="30"/>
  <c r="L48" i="30"/>
  <c r="L40" i="30"/>
  <c r="L45" i="30"/>
  <c r="L47" i="30"/>
  <c r="L39" i="30"/>
  <c r="L46" i="30"/>
  <c r="L38" i="30"/>
  <c r="K19" i="63" l="1"/>
  <c r="J19" i="63"/>
  <c r="L19" i="63"/>
  <c r="I19" i="63"/>
  <c r="G19" i="63"/>
  <c r="F19" i="63"/>
  <c r="M19" i="63"/>
  <c r="H19" i="63"/>
  <c r="O19" i="63"/>
  <c r="N19" i="63"/>
  <c r="E19" i="63"/>
  <c r="D19" i="63"/>
  <c r="D40" i="63"/>
  <c r="B82" i="30"/>
  <c r="B87" i="30"/>
  <c r="B85" i="30"/>
  <c r="R89" i="30"/>
  <c r="R92" i="30"/>
  <c r="B84" i="30"/>
  <c r="R90" i="30"/>
  <c r="R86" i="30"/>
  <c r="R91" i="30"/>
  <c r="B89" i="30"/>
  <c r="B92" i="30"/>
  <c r="R93" i="30"/>
  <c r="B91" i="30"/>
  <c r="B93" i="30"/>
  <c r="R87" i="30"/>
  <c r="R88" i="30"/>
  <c r="R82" i="30"/>
  <c r="B83" i="30"/>
  <c r="R84" i="30"/>
  <c r="R83" i="30"/>
  <c r="B90" i="30"/>
  <c r="B88" i="30"/>
  <c r="B94" i="30" l="1"/>
  <c r="B96" i="30"/>
  <c r="B99" i="30" s="1"/>
  <c r="D41" i="63" s="1"/>
  <c r="R96" i="30"/>
  <c r="R99" i="30" s="1"/>
  <c r="R101" i="30" s="1"/>
  <c r="R94" i="30"/>
  <c r="K43" i="63" l="1"/>
  <c r="K49" i="63" s="1"/>
  <c r="K137" i="63" s="1"/>
  <c r="K138" i="63" s="1"/>
  <c r="J43" i="63"/>
  <c r="J49" i="63" s="1"/>
  <c r="J137" i="63" s="1"/>
  <c r="J138" i="63" s="1"/>
  <c r="D43" i="63"/>
  <c r="D49" i="63" s="1"/>
  <c r="D137" i="63" s="1"/>
  <c r="D138" i="63" s="1"/>
  <c r="I43" i="63"/>
  <c r="I49" i="63" s="1"/>
  <c r="I137" i="63" s="1"/>
  <c r="I138" i="63" s="1"/>
  <c r="O43" i="63"/>
  <c r="O49" i="63" s="1"/>
  <c r="O137" i="63" s="1"/>
  <c r="O138" i="63" s="1"/>
  <c r="M43" i="63"/>
  <c r="M49" i="63" s="1"/>
  <c r="M137" i="63" s="1"/>
  <c r="M138" i="63" s="1"/>
  <c r="H43" i="63"/>
  <c r="H49" i="63" s="1"/>
  <c r="H137" i="63" s="1"/>
  <c r="H138" i="63" s="1"/>
  <c r="G43" i="63"/>
  <c r="G49" i="63" s="1"/>
  <c r="G137" i="63" s="1"/>
  <c r="G138" i="63" s="1"/>
  <c r="N43" i="63"/>
  <c r="N49" i="63" s="1"/>
  <c r="N137" i="63" s="1"/>
  <c r="N138" i="63" s="1"/>
  <c r="F43" i="63"/>
  <c r="F49" i="63" s="1"/>
  <c r="F137" i="63" s="1"/>
  <c r="F138" i="63" s="1"/>
  <c r="E43" i="63"/>
  <c r="E49" i="63" s="1"/>
  <c r="E137" i="63" s="1"/>
  <c r="E138" i="63" s="1"/>
  <c r="L43" i="63"/>
  <c r="L49" i="63" s="1"/>
  <c r="L137" i="63" s="1"/>
  <c r="L138" i="63" s="1"/>
  <c r="B101" i="30"/>
  <c r="L45" i="18" l="1"/>
  <c r="L28" i="18"/>
  <c r="L48" i="18" s="1"/>
  <c r="M45" i="18"/>
  <c r="M28" i="18"/>
  <c r="M48" i="18" s="1"/>
  <c r="J45" i="18"/>
  <c r="J28" i="18"/>
  <c r="J48" i="18" s="1"/>
  <c r="H45" i="18"/>
  <c r="H28" i="18"/>
  <c r="H48" i="18" s="1"/>
  <c r="E45" i="18"/>
  <c r="E28" i="18"/>
  <c r="E48" i="18" s="1"/>
  <c r="F45" i="18"/>
  <c r="F28" i="18"/>
  <c r="F48" i="18" s="1"/>
  <c r="G45" i="18"/>
  <c r="G28" i="18"/>
  <c r="G48" i="18" s="1"/>
  <c r="K45" i="18"/>
  <c r="K28" i="18"/>
  <c r="K48" i="18" s="1"/>
  <c r="N45" i="18"/>
  <c r="N28" i="18"/>
  <c r="N48" i="18" s="1"/>
  <c r="P45" i="18"/>
  <c r="P28" i="18"/>
  <c r="P48" i="18" s="1"/>
  <c r="I45" i="18"/>
  <c r="I28" i="18"/>
  <c r="I48" i="18" s="1"/>
  <c r="O45" i="18"/>
  <c r="O28" i="18"/>
  <c r="O48" i="18" s="1"/>
  <c r="E22" i="18"/>
  <c r="I50" i="18" l="1"/>
  <c r="I47" i="18" s="1"/>
  <c r="G50" i="18"/>
  <c r="G47" i="18" s="1"/>
  <c r="J50" i="18"/>
  <c r="J47" i="18" s="1"/>
  <c r="N50" i="18"/>
  <c r="N47" i="18" s="1"/>
  <c r="E50" i="18"/>
  <c r="E47" i="18" s="1"/>
  <c r="L50" i="18"/>
  <c r="L47" i="18" s="1"/>
  <c r="O50" i="18"/>
  <c r="O47" i="18" s="1"/>
  <c r="K50" i="18"/>
  <c r="K47" i="18" s="1"/>
  <c r="H50" i="18"/>
  <c r="H47" i="18" s="1"/>
  <c r="P50" i="18"/>
  <c r="P47" i="18" s="1"/>
  <c r="F50" i="18"/>
  <c r="F47" i="18" s="1"/>
  <c r="M50" i="18"/>
  <c r="M47" i="18" s="1"/>
</calcChain>
</file>

<file path=xl/sharedStrings.xml><?xml version="1.0" encoding="utf-8"?>
<sst xmlns="http://schemas.openxmlformats.org/spreadsheetml/2006/main" count="1129" uniqueCount="176">
  <si>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</si>
  <si>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</si>
  <si>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</si>
  <si>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</si>
  <si>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</si>
  <si>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</si>
  <si>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期待容量</t>
    <rPh sb="0" eb="2">
      <t>キタイ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</si>
  <si>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</si>
  <si>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</si>
  <si>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</si>
  <si>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</si>
  <si>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</si>
  <si>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</si>
  <si>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</si>
  <si>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</si>
  <si>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</si>
  <si>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</si>
  <si>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</si>
  <si>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</si>
  <si>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</si>
  <si>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</si>
  <si>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</si>
  <si>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</si>
  <si>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</si>
  <si>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</si>
  <si>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</si>
  <si>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</si>
  <si>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</si>
  <si>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</si>
  <si>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</si>
  <si>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</si>
  <si>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</si>
  <si>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</si>
  <si>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</si>
  <si>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</si>
  <si>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送電可能電力</t>
    <rPh sb="0" eb="2">
      <t>ソウデン</t>
    </rPh>
    <rPh sb="2" eb="4">
      <t>カノウ</t>
    </rPh>
    <rPh sb="4" eb="6">
      <t>デンリョク</t>
    </rPh>
    <phoneticPr fontId="2"/>
  </si>
  <si>
    <t>②容量市場調達量</t>
    <rPh sb="1" eb="3">
      <t>ヨウリョウ</t>
    </rPh>
    <rPh sb="3" eb="5">
      <t>シジョウ</t>
    </rPh>
    <rPh sb="5" eb="7">
      <t>チョウタツ</t>
    </rPh>
    <rPh sb="7" eb="8">
      <t>リョウ</t>
    </rPh>
    <phoneticPr fontId="2"/>
  </si>
  <si>
    <t>太陽光調整係数</t>
    <rPh sb="0" eb="3">
      <t>タイヨウコウ</t>
    </rPh>
    <rPh sb="3" eb="5">
      <t>チョウセイ</t>
    </rPh>
    <rPh sb="5" eb="7">
      <t>ケイスウ</t>
    </rPh>
    <phoneticPr fontId="2"/>
  </si>
  <si>
    <t>風力調整係数</t>
    <rPh sb="0" eb="2">
      <t>フウリョク</t>
    </rPh>
    <rPh sb="2" eb="4">
      <t>チョウセイ</t>
    </rPh>
    <rPh sb="4" eb="6">
      <t>ケイスウ</t>
    </rPh>
    <phoneticPr fontId="2"/>
  </si>
  <si>
    <t>水力調整係数</t>
    <rPh sb="0" eb="2">
      <t>スイリョク</t>
    </rPh>
    <rPh sb="2" eb="4">
      <t>チョウセイ</t>
    </rPh>
    <rPh sb="4" eb="6">
      <t>ケイスウ</t>
    </rPh>
    <phoneticPr fontId="2"/>
  </si>
  <si>
    <t>再エネ各月kW価値</t>
    <rPh sb="0" eb="1">
      <t>サイ</t>
    </rPh>
    <rPh sb="3" eb="5">
      <t>カクツキ</t>
    </rPh>
    <rPh sb="7" eb="9">
      <t>カチ</t>
    </rPh>
    <phoneticPr fontId="2"/>
  </si>
  <si>
    <t>最小値</t>
    <rPh sb="0" eb="2">
      <t>サイショウ</t>
    </rPh>
    <rPh sb="2" eb="3">
      <t>アタイ</t>
    </rPh>
    <phoneticPr fontId="2"/>
  </si>
  <si>
    <t>⑧再エネ最小期待量除き設備量</t>
    <rPh sb="1" eb="2">
      <t>サイ</t>
    </rPh>
    <rPh sb="4" eb="6">
      <t>サイショウ</t>
    </rPh>
    <rPh sb="6" eb="8">
      <t>キタイ</t>
    </rPh>
    <rPh sb="8" eb="9">
      <t>リョウ</t>
    </rPh>
    <rPh sb="9" eb="10">
      <t>ノゾ</t>
    </rPh>
    <rPh sb="11" eb="13">
      <t>セツビ</t>
    </rPh>
    <rPh sb="13" eb="14">
      <t>リョウ</t>
    </rPh>
    <phoneticPr fontId="2"/>
  </si>
  <si>
    <t>③必要予備率(再エネなし)</t>
    <rPh sb="1" eb="3">
      <t>ヒツヨウ</t>
    </rPh>
    <rPh sb="3" eb="5">
      <t>ヨビ</t>
    </rPh>
    <rPh sb="5" eb="6">
      <t>リツ</t>
    </rPh>
    <rPh sb="7" eb="8">
      <t>サイ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</si>
  <si>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</si>
  <si>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⑤再エネ各月kW</t>
    <rPh sb="1" eb="2">
      <t>サイ</t>
    </rPh>
    <rPh sb="4" eb="6">
      <t>カクツキ</t>
    </rPh>
    <phoneticPr fontId="2"/>
  </si>
  <si>
    <t>⑥必要供給力(系統電源のみ)</t>
    <rPh sb="1" eb="3">
      <t>ヒツヨウ</t>
    </rPh>
    <rPh sb="3" eb="6">
      <t>キョウキュウリョク</t>
    </rPh>
    <rPh sb="7" eb="9">
      <t>ケイトウ</t>
    </rPh>
    <rPh sb="9" eb="11">
      <t>デンゲン</t>
    </rPh>
    <phoneticPr fontId="2"/>
  </si>
  <si>
    <t>⑦必要供給力(全量除き)</t>
    <rPh sb="1" eb="3">
      <t>ヒツヨウ</t>
    </rPh>
    <rPh sb="3" eb="6">
      <t>キョウキュウリョク</t>
    </rPh>
    <rPh sb="7" eb="9">
      <t>ゼンリョウ</t>
    </rPh>
    <rPh sb="9" eb="10">
      <t>ノゾ</t>
    </rPh>
    <phoneticPr fontId="2"/>
  </si>
  <si>
    <t>⑨停止可能量(最小期待量から増分)</t>
    <rPh sb="1" eb="3">
      <t>テイシ</t>
    </rPh>
    <rPh sb="3" eb="6">
      <t>カノウリョウ</t>
    </rPh>
    <rPh sb="7" eb="9">
      <t>サイショウ</t>
    </rPh>
    <rPh sb="9" eb="11">
      <t>キタイ</t>
    </rPh>
    <rPh sb="11" eb="12">
      <t>リョウ</t>
    </rPh>
    <rPh sb="14" eb="16">
      <t>ゾウブン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</si>
  <si>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</si>
  <si>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</si>
  <si>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⑫調整係数(%)</t>
    <rPh sb="1" eb="3">
      <t>チョウセイ</t>
    </rPh>
    <rPh sb="3" eb="5">
      <t>ケイスウ</t>
    </rPh>
    <phoneticPr fontId="2"/>
  </si>
  <si>
    <t>風力</t>
    <rPh sb="0" eb="2">
      <t>フウリョク</t>
    </rPh>
    <phoneticPr fontId="2"/>
  </si>
  <si>
    <t>表示用</t>
    <rPh sb="0" eb="3">
      <t>ヒョウジヨウ</t>
    </rPh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</si>
  <si>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</si>
  <si>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表示用(kW)</t>
    <rPh sb="0" eb="3">
      <t>ヒョウジヨウ</t>
    </rPh>
    <phoneticPr fontId="2"/>
  </si>
  <si>
    <t>＜応札容量算定用＞</t>
    <rPh sb="1" eb="3">
      <t>オウサツ</t>
    </rPh>
    <rPh sb="3" eb="5">
      <t>ヨウリョウ</t>
    </rPh>
    <rPh sb="5" eb="7">
      <t>サンテイ</t>
    </rPh>
    <rPh sb="7" eb="8">
      <t>ヨウ</t>
    </rPh>
    <phoneticPr fontId="2"/>
  </si>
  <si>
    <t xml:space="preserve"> ← 使わない</t>
    <rPh sb="3" eb="4">
      <t>ツカ</t>
    </rPh>
    <phoneticPr fontId="2"/>
  </si>
  <si>
    <t>　　</t>
    <phoneticPr fontId="2"/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</si>
  <si>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</si>
  <si>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記載例(合計)</t>
    <rPh sb="0" eb="2">
      <t>キサイ</t>
    </rPh>
    <rPh sb="2" eb="3">
      <t>レイ</t>
    </rPh>
    <rPh sb="4" eb="6">
      <t>ゴウケイ</t>
    </rPh>
    <phoneticPr fontId="2"/>
  </si>
  <si>
    <t>記載例(太陽光)</t>
    <rPh sb="0" eb="2">
      <t>キサイ</t>
    </rPh>
    <rPh sb="2" eb="3">
      <t>レイ</t>
    </rPh>
    <rPh sb="4" eb="7">
      <t>タイヨウコウ</t>
    </rPh>
    <phoneticPr fontId="2"/>
  </si>
  <si>
    <t>記載例(風力)</t>
    <rPh sb="0" eb="2">
      <t>キサイ</t>
    </rPh>
    <rPh sb="2" eb="3">
      <t>レイ</t>
    </rPh>
    <rPh sb="4" eb="6">
      <t>フウリョク</t>
    </rPh>
    <phoneticPr fontId="2"/>
  </si>
  <si>
    <t>記載例(水力)</t>
    <rPh sb="0" eb="2">
      <t>キサイ</t>
    </rPh>
    <rPh sb="2" eb="3">
      <t>レイ</t>
    </rPh>
    <rPh sb="4" eb="6">
      <t>スイリョク</t>
    </rPh>
    <phoneticPr fontId="2"/>
  </si>
  <si>
    <t>入力(太陽光)</t>
    <rPh sb="3" eb="6">
      <t>タイヨウコウ</t>
    </rPh>
    <phoneticPr fontId="2"/>
  </si>
  <si>
    <t>入力(風力)</t>
    <rPh sb="3" eb="5">
      <t>フウリョク</t>
    </rPh>
    <phoneticPr fontId="2"/>
  </si>
  <si>
    <t>入力(水力)</t>
    <rPh sb="3" eb="5">
      <t>スイリョク</t>
    </rPh>
    <phoneticPr fontId="2"/>
  </si>
  <si>
    <t>合計</t>
    <rPh sb="0" eb="2">
      <t>ゴウケイ</t>
    </rPh>
    <phoneticPr fontId="2"/>
  </si>
  <si>
    <t>計算用(太陽光)</t>
    <rPh sb="4" eb="7">
      <t>タイヨウコウ</t>
    </rPh>
    <phoneticPr fontId="2"/>
  </si>
  <si>
    <t>計算用(風力)</t>
    <rPh sb="4" eb="6">
      <t>フウリョク</t>
    </rPh>
    <phoneticPr fontId="2"/>
  </si>
  <si>
    <t>計算用(水力)</t>
    <rPh sb="4" eb="6">
      <t>スイリョク</t>
    </rPh>
    <phoneticPr fontId="2"/>
  </si>
  <si>
    <t>年度更新時に数値をアップデートする必要があるのは、以下の3シート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</si>
  <si>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＜対象：水力（自流式のみ）、再エネ（太陽光,風力のみ）＞</t>
    <rPh sb="1" eb="3">
      <t>タイショウ</t>
    </rPh>
    <rPh sb="4" eb="6">
      <t>スイリョク</t>
    </rPh>
    <rPh sb="7" eb="8">
      <t>ジ</t>
    </rPh>
    <rPh sb="8" eb="9">
      <t>リュウ</t>
    </rPh>
    <rPh sb="9" eb="10">
      <t>シキ</t>
    </rPh>
    <rPh sb="14" eb="15">
      <t>サイ</t>
    </rPh>
    <rPh sb="18" eb="21">
      <t>タイヨウコウ</t>
    </rPh>
    <rPh sb="22" eb="24">
      <t>フウリョク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</si>
  <si>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</si>
  <si>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</si>
  <si>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</si>
  <si>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</si>
  <si>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</si>
  <si>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</si>
  <si>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</si>
  <si>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</si>
  <si>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</si>
  <si>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</si>
  <si>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</si>
  <si>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</si>
  <si>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</si>
  <si>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</si>
  <si>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</si>
  <si>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</si>
  <si>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</si>
  <si>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</si>
  <si>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</si>
  <si>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</si>
  <si>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</si>
  <si>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</si>
  <si>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</si>
  <si>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</si>
  <si>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</si>
  <si>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</si>
  <si>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</si>
  <si>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</si>
  <si>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</si>
  <si>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</si>
  <si>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</si>
  <si>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</si>
  <si>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</si>
  <si>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</si>
  <si>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</si>
  <si>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</si>
  <si>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</si>
  <si>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</si>
  <si>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</si>
  <si>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</si>
  <si>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</si>
  <si>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</si>
  <si>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</si>
  <si>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</si>
  <si>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</si>
  <si>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</si>
  <si>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</si>
  <si>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</si>
  <si>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</si>
  <si>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</si>
  <si>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</si>
  <si>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</si>
  <si>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</si>
  <si>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</si>
  <si>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</si>
  <si>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</si>
  <si>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</si>
  <si>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</si>
  <si>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</si>
  <si>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</si>
  <si>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</si>
  <si>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</si>
  <si>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</si>
  <si>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</si>
  <si>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</si>
  <si>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差替期間</t>
    <rPh sb="0" eb="2">
      <t>サシカ</t>
    </rPh>
    <rPh sb="2" eb="4">
      <t>キカン</t>
    </rPh>
    <phoneticPr fontId="2"/>
  </si>
  <si>
    <t>太陽光</t>
    <rPh sb="0" eb="3">
      <t>タイヨウコウ</t>
    </rPh>
    <phoneticPr fontId="2"/>
  </si>
  <si>
    <t>提供する各月の送電可能電力</t>
    <rPh sb="0" eb="2">
      <t>テイキョウ</t>
    </rPh>
    <rPh sb="4" eb="6">
      <t>カクツキ</t>
    </rPh>
    <rPh sb="7" eb="9">
      <t>ソウデン</t>
    </rPh>
    <rPh sb="9" eb="11">
      <t>カノウ</t>
    </rPh>
    <rPh sb="11" eb="13">
      <t>デンリョク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</si>
  <si>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</si>
  <si>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</si>
  <si>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チ</t>
    </rPh>
    <phoneticPr fontId="2"/>
  </si>
  <si>
    <t>送電可能電力
（各月）</t>
    <rPh sb="0" eb="2">
      <t>ソウデン</t>
    </rPh>
    <rPh sb="2" eb="4">
      <t>カノウ</t>
    </rPh>
    <rPh sb="4" eb="6">
      <t>デンリョク</t>
    </rPh>
    <rPh sb="8" eb="10">
      <t>カクツキ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</si>
  <si>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</si>
  <si>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【今回の差替契約で差替元電源等として差替える場合の差替容量】</t>
    <rPh sb="11" eb="12">
      <t>モト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</si>
  <si>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</si>
  <si>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</si>
  <si>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</si>
  <si>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差替先エリア名</t>
    <rPh sb="0" eb="1">
      <t>サ</t>
    </rPh>
    <rPh sb="1" eb="2">
      <t>タイ</t>
    </rPh>
    <rPh sb="2" eb="3">
      <t>サキ</t>
    </rPh>
    <rPh sb="6" eb="7">
      <t>メイ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</si>
  <si>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</si>
  <si>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</si>
  <si>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差替元電源等</t>
    <rPh sb="2" eb="3">
      <t>モト</t>
    </rPh>
    <phoneticPr fontId="2"/>
  </si>
  <si>
    <t>入力箇所</t>
    <rPh sb="0" eb="2">
      <t>ニュウリョク</t>
    </rPh>
    <rPh sb="2" eb="4">
      <t>カショ</t>
    </rPh>
    <phoneticPr fontId="2"/>
  </si>
  <si>
    <t xml:space="preserve">提供する各月の供給力[kW] </t>
    <rPh sb="0" eb="2">
      <t>テイキョウ</t>
    </rPh>
    <rPh sb="4" eb="6">
      <t>カクツキ</t>
    </rPh>
    <rPh sb="7" eb="10">
      <t>キョウキュウリョク</t>
    </rPh>
    <phoneticPr fontId="2"/>
  </si>
  <si>
    <t>設備容量</t>
    <rPh sb="0" eb="2">
      <t>セツビ</t>
    </rPh>
    <rPh sb="2" eb="4">
      <t>ヨウリョウ</t>
    </rPh>
    <phoneticPr fontId="2"/>
  </si>
  <si>
    <t>kW</t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</si>
  <si>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</si>
  <si>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</si>
  <si>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</si>
  <si>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</si>
  <si>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</si>
  <si>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</si>
  <si>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kW</t>
    <phoneticPr fontId="2"/>
  </si>
  <si>
    <t>差替可能容量
（各月）</t>
    <rPh sb="0" eb="1">
      <t>サ</t>
    </rPh>
    <rPh sb="1" eb="2">
      <t>タイ</t>
    </rPh>
    <rPh sb="2" eb="4">
      <t>カノウ</t>
    </rPh>
    <rPh sb="4" eb="6">
      <t>ヨウリョウ</t>
    </rPh>
    <rPh sb="8" eb="10">
      <t>カクツキ</t>
    </rPh>
    <phoneticPr fontId="2"/>
  </si>
  <si>
    <t>四捨五入</t>
    <rPh sb="0" eb="4">
      <t>シシャゴニュウ</t>
    </rPh>
    <phoneticPr fontId="2"/>
  </si>
  <si>
    <t>一般
（自流式）</t>
    <rPh sb="0" eb="2">
      <t>イッパン</t>
    </rPh>
    <rPh sb="4" eb="6">
      <t>ジリュウ</t>
    </rPh>
    <rPh sb="6" eb="7">
      <t>シキ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</si>
  <si>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</si>
  <si>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⑦必要供給力(再エネ除き)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</si>
  <si>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差替元入力用（対象実需給年度：2027年度）</t>
    <rPh sb="2" eb="3">
      <t>モト</t>
    </rPh>
    <phoneticPr fontId="2"/>
  </si>
  <si>
    <t>差替元入力用（対象実需給年度：2027年度）</t>
    <rPh sb="0" eb="1">
      <t>サ</t>
    </rPh>
    <rPh sb="1" eb="2">
      <t>カ</t>
    </rPh>
    <rPh sb="2" eb="3">
      <t>モト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</si>
  <si>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差替元用（対象実需給年度：2027年度）</t>
    <rPh sb="0" eb="1">
      <t>サ</t>
    </rPh>
    <rPh sb="1" eb="2">
      <t>カ</t>
    </rPh>
    <rPh sb="2" eb="3">
      <t>モト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</si>
  <si>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差替容量等算定諸元一覧（対象実需給年度：2027年度）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</si>
  <si>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2027年度</t>
    <rPh sb="4" eb="6">
      <t>ネンド</t>
    </rPh>
    <phoneticPr fontId="2"/>
  </si>
  <si>
    <t>各月</t>
    <rPh sb="0" eb="2">
      <t>カクツキ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</si>
</sst>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#,##0.00000;[Red]\-#,##0.00000"/>
    <numFmt numFmtId="182" formatCode="#,##0.000_ "/>
    <numFmt numFmtId="183" formatCode="#,##0.0000;[Red]\-#,##0.0000"/>
    <numFmt numFmtId="184" formatCode="#,##0.00000000000000_ ;[Red]\-#,##0.00000000000000\ "/>
    <numFmt numFmtId="185" formatCode="#,##0_ ;[Red]\-#,##0\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6" fontId="6" fillId="0" borderId="5" xfId="0" applyNumberFormat="1" applyFont="1" applyFill="1" applyBorder="1"/>
    <xf numFmtId="177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Border="1"/>
    <xf numFmtId="176" fontId="1" fillId="0" borderId="1" xfId="0" applyNumberFormat="1" applyFont="1" applyBorder="1"/>
    <xf numFmtId="176" fontId="1" fillId="0" borderId="7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3" xfId="0" applyNumberFormat="1" applyFont="1" applyBorder="1"/>
    <xf numFmtId="176" fontId="1" fillId="0" borderId="8" xfId="0" applyNumberFormat="1" applyFont="1" applyBorder="1"/>
    <xf numFmtId="178" fontId="1" fillId="0" borderId="9" xfId="0" applyNumberFormat="1" applyFont="1" applyBorder="1"/>
    <xf numFmtId="177" fontId="6" fillId="0" borderId="5" xfId="0" applyNumberFormat="1" applyFont="1" applyFill="1" applyBorder="1"/>
    <xf numFmtId="178" fontId="6" fillId="0" borderId="5" xfId="0" applyNumberFormat="1" applyFont="1" applyFill="1" applyBorder="1"/>
    <xf numFmtId="179" fontId="6" fillId="0" borderId="0" xfId="0" applyNumberFormat="1" applyFont="1" applyFill="1"/>
    <xf numFmtId="38" fontId="1" fillId="0" borderId="1" xfId="2" applyFont="1" applyBorder="1" applyAlignment="1"/>
    <xf numFmtId="181" fontId="6" fillId="0" borderId="5" xfId="2" applyNumberFormat="1" applyFont="1" applyFill="1" applyBorder="1" applyAlignment="1"/>
    <xf numFmtId="181" fontId="1" fillId="0" borderId="3" xfId="2" applyNumberFormat="1" applyFont="1" applyBorder="1" applyAlignment="1"/>
    <xf numFmtId="181" fontId="1" fillId="0" borderId="1" xfId="2" applyNumberFormat="1" applyFont="1" applyBorder="1" applyAlignment="1"/>
    <xf numFmtId="0" fontId="1" fillId="0" borderId="0" xfId="0" applyFont="1" applyFill="1"/>
    <xf numFmtId="182" fontId="1" fillId="0" borderId="5" xfId="0" applyNumberFormat="1" applyFont="1" applyBorder="1"/>
    <xf numFmtId="183" fontId="6" fillId="0" borderId="5" xfId="2" applyNumberFormat="1" applyFont="1" applyFill="1" applyBorder="1" applyAlignment="1"/>
    <xf numFmtId="183" fontId="1" fillId="0" borderId="3" xfId="2" applyNumberFormat="1" applyFont="1" applyBorder="1" applyAlignment="1"/>
    <xf numFmtId="183" fontId="1" fillId="0" borderId="1" xfId="2" applyNumberFormat="1" applyFont="1" applyBorder="1" applyAlignment="1"/>
    <xf numFmtId="0" fontId="11" fillId="0" borderId="0" xfId="0" applyFont="1"/>
    <xf numFmtId="178" fontId="1" fillId="0" borderId="0" xfId="0" applyNumberFormat="1" applyFont="1"/>
    <xf numFmtId="181" fontId="1" fillId="0" borderId="0" xfId="0" applyNumberFormat="1" applyFont="1"/>
    <xf numFmtId="182" fontId="1" fillId="0" borderId="6" xfId="0" applyNumberFormat="1" applyFont="1" applyBorder="1" applyAlignment="1">
      <alignment shrinkToFit="1"/>
    </xf>
    <xf numFmtId="182" fontId="1" fillId="0" borderId="1" xfId="0" applyNumberFormat="1" applyFont="1" applyBorder="1"/>
    <xf numFmtId="182" fontId="1" fillId="0" borderId="0" xfId="0" applyNumberFormat="1" applyFont="1"/>
    <xf numFmtId="184" fontId="1" fillId="0" borderId="0" xfId="0" applyNumberFormat="1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6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0" fontId="9" fillId="7" borderId="10" xfId="0" applyFont="1" applyFill="1" applyBorder="1" applyAlignment="1" applyProtection="1">
      <alignment horizontal="center" vertical="center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5" fillId="3" borderId="5" xfId="0" applyNumberFormat="1" applyFont="1" applyFill="1" applyBorder="1" applyAlignment="1">
      <alignment horizontal="center" vertical="center"/>
    </xf>
    <xf numFmtId="176" fontId="1" fillId="7" borderId="21" xfId="0" applyNumberFormat="1" applyFont="1" applyFill="1" applyBorder="1"/>
    <xf numFmtId="178" fontId="6" fillId="7" borderId="21" xfId="0" applyNumberFormat="1" applyFont="1" applyFill="1" applyBorder="1"/>
    <xf numFmtId="178" fontId="1" fillId="7" borderId="21" xfId="0" applyNumberFormat="1" applyFont="1" applyFill="1" applyBorder="1"/>
    <xf numFmtId="178" fontId="1" fillId="7" borderId="22" xfId="0" applyNumberFormat="1" applyFont="1" applyFill="1" applyBorder="1"/>
    <xf numFmtId="178" fontId="5" fillId="3" borderId="5" xfId="0" applyNumberFormat="1" applyFont="1" applyFill="1" applyBorder="1"/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shrinkToFit="1"/>
      <protection hidden="1"/>
    </xf>
    <xf numFmtId="0" fontId="1" fillId="2" borderId="15" xfId="0" applyFont="1" applyFill="1" applyBorder="1" applyAlignment="1" applyProtection="1">
      <alignment horizontal="center" vertical="center" shrinkToFit="1"/>
      <protection hidden="1"/>
    </xf>
    <xf numFmtId="176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76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76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2" fillId="0" borderId="1" xfId="0" applyNumberFormat="1" applyFont="1" applyFill="1" applyBorder="1" applyAlignment="1" applyProtection="1">
      <alignment horizontal="center" vertical="center"/>
      <protection hidden="1"/>
    </xf>
    <xf numFmtId="185" fontId="1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 shrinkToFit="1"/>
      <protection hidden="1"/>
    </xf>
    <xf numFmtId="0" fontId="1" fillId="2" borderId="16" xfId="0" applyFont="1" applyFill="1" applyBorder="1" applyAlignment="1" applyProtection="1">
      <alignment horizontal="center" vertical="center" wrapText="1" shrinkToFit="1"/>
      <protection hidden="1"/>
    </xf>
    <xf numFmtId="176" fontId="12" fillId="0" borderId="2" xfId="0" applyNumberFormat="1" applyFont="1" applyFill="1" applyBorder="1" applyAlignment="1" applyProtection="1">
      <alignment horizontal="center" vertical="center"/>
      <protection hidden="1"/>
    </xf>
    <xf numFmtId="176" fontId="12" fillId="0" borderId="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85" fontId="12" fillId="0" borderId="2" xfId="0" applyNumberFormat="1" applyFont="1" applyFill="1" applyBorder="1" applyAlignment="1" applyProtection="1">
      <alignment horizontal="center" vertical="center"/>
      <protection hidden="1"/>
    </xf>
    <xf numFmtId="185" fontId="12" fillId="0" borderId="4" xfId="0" applyNumberFormat="1" applyFont="1" applyFill="1" applyBorder="1" applyAlignment="1" applyProtection="1">
      <alignment horizontal="center" vertical="center"/>
      <protection hidden="1"/>
    </xf>
    <xf numFmtId="185" fontId="12" fillId="0" borderId="3" xfId="0" applyNumberFormat="1" applyFont="1" applyFill="1" applyBorder="1" applyAlignment="1" applyProtection="1">
      <alignment horizontal="center" vertical="center"/>
      <protection hidden="1"/>
    </xf>
    <xf numFmtId="185" fontId="13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3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3" fillId="3" borderId="3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2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4" xfId="0" applyNumberFormat="1" applyFont="1" applyFill="1" applyBorder="1" applyAlignment="1" applyProtection="1">
      <alignment horizontal="center" vertical="center"/>
      <protection locked="0" hidden="1"/>
    </xf>
    <xf numFmtId="185" fontId="12" fillId="3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6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/>
      <protection hidden="1"/>
    </xf>
    <xf numFmtId="38" fontId="1" fillId="7" borderId="10" xfId="0" applyNumberFormat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185" fontId="12" fillId="2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/>
      <protection hidden="1"/>
    </xf>
    <xf numFmtId="185" fontId="12" fillId="5" borderId="10" xfId="0" applyNumberFormat="1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left" vertical="center" wrapText="1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3" xfId="0" applyFont="1" applyFill="1" applyBorder="1" applyAlignment="1" applyProtection="1">
      <alignment horizontal="center" vertical="center"/>
      <protection hidden="1"/>
    </xf>
    <xf numFmtId="0" fontId="9" fillId="6" borderId="10" xfId="0" applyFont="1" applyFill="1" applyBorder="1" applyAlignment="1" applyProtection="1">
      <alignment horizontal="left" vertical="center" wrapText="1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49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FFFF66"/>
      <color rgb="FFE6B8B7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129989</xdr:colOff>
      <xdr:row>16</xdr:row>
      <xdr:rowOff>0</xdr:rowOff>
    </xdr:from>
    <xdr:to>
      <xdr:col>20</xdr:col>
      <xdr:colOff>134471</xdr:colOff>
      <xdr:row>19</xdr:row>
      <xdr:rowOff>161364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55189" y="3648635"/>
          <a:ext cx="2442882" cy="860611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4</xdr:row>
      <xdr:rowOff>8965</xdr:rowOff>
    </xdr:from>
    <xdr:to>
      <xdr:col>20</xdr:col>
      <xdr:colOff>224118</xdr:colOff>
      <xdr:row>9</xdr:row>
      <xdr:rowOff>179293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250706" y="860612"/>
          <a:ext cx="2537012" cy="1335740"/>
        </a:xfrm>
        <a:prstGeom prst="wedgeRoundRectCallout">
          <a:avLst>
            <a:gd name="adj1" fmla="val -77448"/>
            <a:gd name="adj2" fmla="val 40606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・太陽光の送電可能電力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19</xdr:row>
      <xdr:rowOff>215154</xdr:rowOff>
    </xdr:from>
    <xdr:to>
      <xdr:col>20</xdr:col>
      <xdr:colOff>331694</xdr:colOff>
      <xdr:row>26</xdr:row>
      <xdr:rowOff>215154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259671" y="4329954"/>
          <a:ext cx="2635623" cy="1371600"/>
        </a:xfrm>
        <a:prstGeom prst="wedgeRoundRectCallout">
          <a:avLst>
            <a:gd name="adj1" fmla="val -77252"/>
            <a:gd name="adj2" fmla="val -15257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・風力の送電可能電力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121025</xdr:colOff>
      <xdr:row>27</xdr:row>
      <xdr:rowOff>152400</xdr:rowOff>
    </xdr:from>
    <xdr:to>
      <xdr:col>20</xdr:col>
      <xdr:colOff>125507</xdr:colOff>
      <xdr:row>31</xdr:row>
      <xdr:rowOff>106680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246225" y="6571129"/>
          <a:ext cx="2442882" cy="886610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風力の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125506</xdr:colOff>
      <xdr:row>31</xdr:row>
      <xdr:rowOff>224117</xdr:rowOff>
    </xdr:from>
    <xdr:to>
      <xdr:col>20</xdr:col>
      <xdr:colOff>277906</xdr:colOff>
      <xdr:row>38</xdr:row>
      <xdr:rowOff>224117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250706" y="6875929"/>
          <a:ext cx="2590800" cy="1371600"/>
        </a:xfrm>
        <a:prstGeom prst="wedgeRoundRectCallout">
          <a:avLst>
            <a:gd name="adj1" fmla="val -76871"/>
            <a:gd name="adj2" fmla="val -1591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・水力の設備容量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・水力の送電可能電力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76202</xdr:colOff>
      <xdr:row>40</xdr:row>
      <xdr:rowOff>35859</xdr:rowOff>
    </xdr:from>
    <xdr:to>
      <xdr:col>20</xdr:col>
      <xdr:colOff>80684</xdr:colOff>
      <xdr:row>43</xdr:row>
      <xdr:rowOff>179294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201402" y="9690847"/>
          <a:ext cx="2442882" cy="842682"/>
        </a:xfrm>
        <a:prstGeom prst="wedgeRoundRectCallout">
          <a:avLst>
            <a:gd name="adj1" fmla="val -78531"/>
            <a:gd name="adj2" fmla="val 50850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提出済みの期待容量等算定諸元一覧の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水力の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143436</xdr:colOff>
      <xdr:row>51</xdr:row>
      <xdr:rowOff>98612</xdr:rowOff>
    </xdr:from>
    <xdr:to>
      <xdr:col>20</xdr:col>
      <xdr:colOff>120576</xdr:colOff>
      <xdr:row>54</xdr:row>
      <xdr:rowOff>3137</xdr:rowOff>
    </xdr:to>
    <xdr:sp macro="" textlink="">
      <xdr:nvSpPr>
        <xdr:cNvPr id="26" name="角丸四角形吹き出し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268636" y="11125200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177053</xdr:colOff>
      <xdr:row>128</xdr:row>
      <xdr:rowOff>136712</xdr:rowOff>
    </xdr:from>
    <xdr:to>
      <xdr:col>20</xdr:col>
      <xdr:colOff>275664</xdr:colOff>
      <xdr:row>131</xdr:row>
      <xdr:rowOff>41238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78453" y="26787662"/>
          <a:ext cx="2537011" cy="590326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206189</xdr:colOff>
      <xdr:row>134</xdr:row>
      <xdr:rowOff>107576</xdr:rowOff>
    </xdr:from>
    <xdr:to>
      <xdr:col>20</xdr:col>
      <xdr:colOff>594809</xdr:colOff>
      <xdr:row>138</xdr:row>
      <xdr:rowOff>430306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465860" y="28552588"/>
          <a:ext cx="2827020" cy="1057836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196103</xdr:colOff>
      <xdr:row>131</xdr:row>
      <xdr:rowOff>98612</xdr:rowOff>
    </xdr:from>
    <xdr:to>
      <xdr:col>19</xdr:col>
      <xdr:colOff>385260</xdr:colOff>
      <xdr:row>134</xdr:row>
      <xdr:rowOff>26894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1F5FB7FA-21B4-485F-B163-810C1C1212AC}"/>
            </a:ext>
          </a:extLst>
        </xdr:cNvPr>
        <xdr:cNvSpPr/>
      </xdr:nvSpPr>
      <xdr:spPr>
        <a:xfrm>
          <a:off x="11397503" y="27435362"/>
          <a:ext cx="2017957" cy="614082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107577</xdr:colOff>
      <xdr:row>1</xdr:row>
      <xdr:rowOff>89647</xdr:rowOff>
    </xdr:from>
    <xdr:to>
      <xdr:col>2</xdr:col>
      <xdr:colOff>8070</xdr:colOff>
      <xdr:row>6</xdr:row>
      <xdr:rowOff>98163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07577" y="295835"/>
          <a:ext cx="1926517" cy="1021528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174172</xdr:colOff>
      <xdr:row>4</xdr:row>
      <xdr:rowOff>108857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CB8DBB-0E8C-48DC-A206-CB56B883B7B3}"/>
            </a:ext>
          </a:extLst>
        </xdr:cNvPr>
        <xdr:cNvSpPr txBox="1"/>
      </xdr:nvSpPr>
      <xdr:spPr>
        <a:xfrm>
          <a:off x="8904515" y="892628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225879</xdr:colOff>
      <xdr:row>8</xdr:row>
      <xdr:rowOff>54427</xdr:rowOff>
    </xdr:from>
    <xdr:ext cx="2925536" cy="11085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E68F88-CBA8-4AE5-869D-E321B91D867D}"/>
            </a:ext>
          </a:extLst>
        </xdr:cNvPr>
        <xdr:cNvSpPr txBox="1"/>
      </xdr:nvSpPr>
      <xdr:spPr>
        <a:xfrm>
          <a:off x="8956222" y="1621970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185057</xdr:colOff>
      <xdr:row>15</xdr:row>
      <xdr:rowOff>1</xdr:rowOff>
    </xdr:from>
    <xdr:ext cx="2646922" cy="60042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92121A9-651A-42B3-913D-77D6E641339C}"/>
            </a:ext>
          </a:extLst>
        </xdr:cNvPr>
        <xdr:cNvSpPr txBox="1"/>
      </xdr:nvSpPr>
      <xdr:spPr>
        <a:xfrm>
          <a:off x="3276600" y="2939144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  <xdr:oneCellAnchor>
    <xdr:from>
      <xdr:col>10</xdr:col>
      <xdr:colOff>10886</xdr:colOff>
      <xdr:row>26</xdr:row>
      <xdr:rowOff>65315</xdr:rowOff>
    </xdr:from>
    <xdr:ext cx="2646922" cy="6004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2121D7-9764-4E1B-AE87-0A6332FA8489}"/>
            </a:ext>
          </a:extLst>
        </xdr:cNvPr>
        <xdr:cNvSpPr txBox="1"/>
      </xdr:nvSpPr>
      <xdr:spPr>
        <a:xfrm>
          <a:off x="8741229" y="5159829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195942</xdr:colOff>
      <xdr:row>25</xdr:row>
      <xdr:rowOff>97972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FC5CED-7A9D-41B3-AD00-D91A98826707}"/>
            </a:ext>
          </a:extLst>
        </xdr:cNvPr>
        <xdr:cNvSpPr txBox="1"/>
      </xdr:nvSpPr>
      <xdr:spPr>
        <a:xfrm>
          <a:off x="8501742" y="4996543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185057</xdr:colOff>
      <xdr:row>23</xdr:row>
      <xdr:rowOff>54428</xdr:rowOff>
    </xdr:from>
    <xdr:ext cx="2646922" cy="6004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6A8287-9336-4473-BAE0-037153D9B98E}"/>
            </a:ext>
          </a:extLst>
        </xdr:cNvPr>
        <xdr:cNvSpPr txBox="1"/>
      </xdr:nvSpPr>
      <xdr:spPr>
        <a:xfrm>
          <a:off x="8817428" y="4561114"/>
          <a:ext cx="2646922" cy="600421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時の値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共計需要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見直しあり）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F2A-09A3-4F40-9EA3-1C016F07DA8A}">
  <dimension ref="B1:D47"/>
  <sheetViews>
    <sheetView tabSelected="1" zoomScale="90" zoomScaleNormal="90" workbookViewId="0">
      <selection activeCell="B1" sqref="B1:D1"/>
    </sheetView>
  </sheetViews>
  <sheetFormatPr defaultColWidth="8.88671875" defaultRowHeight="15" x14ac:dyDescent="0.3"/>
  <cols>
    <col min="1" max="1" width="8.77734375" style="44" customWidth="1"/>
    <col min="2" max="2" width="25.6640625" style="44" bestFit="1" customWidth="1"/>
    <col min="3" max="3" width="85.77734375" style="44" customWidth="1"/>
    <col min="4" max="5" width="8.88671875" style="44"/>
    <col min="6" max="6" width="10.77734375" style="44" customWidth="1"/>
    <col min="7" max="16384" width="8.88671875" style="44"/>
  </cols>
  <sheetData>
    <row r="1" spans="2:4" ht="16.2" x14ac:dyDescent="0.3">
      <c r="B1" s="100" t="s">
        <v>170</v>
      </c>
      <c r="C1" s="100"/>
      <c r="D1" s="100"/>
    </row>
    <row r="2" spans="2:4" ht="16.2" x14ac:dyDescent="0.3">
      <c r="B2" s="45" t="s">
        <v>154</v>
      </c>
      <c r="C2" s="46"/>
      <c r="D2" s="46"/>
    </row>
    <row r="4" spans="2:4" s="48" customFormat="1" ht="19.95" customHeight="1" x14ac:dyDescent="0.2">
      <c r="B4" s="101" t="s">
        <v>126</v>
      </c>
      <c r="C4" s="102"/>
      <c r="D4" s="47" t="s">
        <v>1</v>
      </c>
    </row>
    <row r="5" spans="2:4" s="48" customFormat="1" ht="19.95" customHeight="1" x14ac:dyDescent="0.2">
      <c r="B5" s="49" t="s">
        <v>73</v>
      </c>
      <c r="C5" s="50" t="s">
        <v>115</v>
      </c>
      <c r="D5" s="51"/>
    </row>
    <row r="6" spans="2:4" s="48" customFormat="1" ht="19.95" customHeight="1" x14ac:dyDescent="0.2">
      <c r="B6" s="49" t="s">
        <v>74</v>
      </c>
      <c r="C6" s="50" t="s">
        <v>153</v>
      </c>
      <c r="D6" s="51"/>
    </row>
    <row r="7" spans="2:4" s="48" customFormat="1" ht="19.95" customHeight="1" x14ac:dyDescent="0.2">
      <c r="B7" s="49" t="s">
        <v>141</v>
      </c>
      <c r="C7" s="55"/>
      <c r="D7" s="51"/>
    </row>
    <row r="8" spans="2:4" s="48" customFormat="1" ht="19.95" customHeight="1" x14ac:dyDescent="0.2">
      <c r="B8" s="49" t="s">
        <v>77</v>
      </c>
      <c r="C8" s="55"/>
      <c r="D8" s="51"/>
    </row>
    <row r="9" spans="2:4" s="48" customFormat="1" ht="19.95" customHeight="1" x14ac:dyDescent="0.2">
      <c r="B9" s="49" t="s">
        <v>78</v>
      </c>
      <c r="C9" s="57"/>
      <c r="D9" s="51"/>
    </row>
    <row r="10" spans="2:4" s="48" customFormat="1" ht="19.95" customHeight="1" x14ac:dyDescent="0.2">
      <c r="B10" s="49" t="s">
        <v>116</v>
      </c>
      <c r="C10" s="55"/>
      <c r="D10" s="51"/>
    </row>
    <row r="11" spans="2:4" s="48" customFormat="1" ht="19.95" customHeight="1" x14ac:dyDescent="0.2">
      <c r="B11" s="49" t="s">
        <v>4</v>
      </c>
      <c r="C11" s="55"/>
      <c r="D11" s="51"/>
    </row>
    <row r="12" spans="2:4" s="48" customFormat="1" ht="19.95" customHeight="1" x14ac:dyDescent="0.2">
      <c r="B12" s="49" t="s">
        <v>91</v>
      </c>
      <c r="C12" s="55"/>
      <c r="D12" s="51"/>
    </row>
    <row r="13" spans="2:4" s="48" customFormat="1" ht="19.95" customHeight="1" x14ac:dyDescent="0.2">
      <c r="B13" s="49" t="s">
        <v>80</v>
      </c>
      <c r="C13" s="57"/>
      <c r="D13" s="51"/>
    </row>
    <row r="14" spans="2:4" s="48" customFormat="1" ht="19.95" customHeight="1" x14ac:dyDescent="0.2">
      <c r="B14" s="49" t="s">
        <v>5</v>
      </c>
      <c r="C14" s="55"/>
      <c r="D14" s="51"/>
    </row>
    <row r="15" spans="2:4" s="48" customFormat="1" ht="19.95" customHeight="1" x14ac:dyDescent="0.2">
      <c r="B15" s="49" t="s">
        <v>117</v>
      </c>
      <c r="C15" s="56"/>
      <c r="D15" s="51" t="s">
        <v>19</v>
      </c>
    </row>
    <row r="16" spans="2:4" s="48" customFormat="1" ht="19.95" customHeight="1" x14ac:dyDescent="0.2">
      <c r="B16" s="49" t="s">
        <v>118</v>
      </c>
      <c r="C16" s="55"/>
      <c r="D16" s="51"/>
    </row>
    <row r="17" spans="2:4" s="48" customFormat="1" ht="19.95" customHeight="1" x14ac:dyDescent="0.2">
      <c r="B17" s="49" t="s">
        <v>119</v>
      </c>
      <c r="C17" s="56"/>
      <c r="D17" s="51" t="s">
        <v>19</v>
      </c>
    </row>
    <row r="18" spans="2:4" s="48" customFormat="1" ht="19.95" customHeight="1" x14ac:dyDescent="0.2">
      <c r="B18" s="49" t="s">
        <v>97</v>
      </c>
      <c r="C18" s="55"/>
      <c r="D18" s="51"/>
    </row>
    <row r="19" spans="2:4" s="48" customFormat="1" ht="19.95" customHeight="1" x14ac:dyDescent="0.2">
      <c r="B19" s="49" t="s">
        <v>120</v>
      </c>
      <c r="C19" s="56"/>
      <c r="D19" s="51" t="s">
        <v>19</v>
      </c>
    </row>
    <row r="20" spans="2:4" s="48" customFormat="1" ht="19.95" customHeight="1" x14ac:dyDescent="0.2">
      <c r="B20" s="49" t="s">
        <v>100</v>
      </c>
      <c r="C20" s="55"/>
      <c r="D20" s="51"/>
    </row>
    <row r="21" spans="2:4" s="48" customFormat="1" ht="19.95" customHeight="1" x14ac:dyDescent="0.2">
      <c r="B21" s="49" t="s">
        <v>121</v>
      </c>
      <c r="C21" s="56"/>
      <c r="D21" s="51" t="s">
        <v>19</v>
      </c>
    </row>
    <row r="22" spans="2:4" s="48" customFormat="1" ht="19.95" customHeight="1" x14ac:dyDescent="0.2">
      <c r="B22" s="49" t="s">
        <v>102</v>
      </c>
      <c r="C22" s="55"/>
      <c r="D22" s="51"/>
    </row>
    <row r="23" spans="2:4" s="48" customFormat="1" ht="19.95" customHeight="1" x14ac:dyDescent="0.2">
      <c r="B23" s="49" t="s">
        <v>122</v>
      </c>
      <c r="C23" s="56"/>
      <c r="D23" s="51" t="s">
        <v>19</v>
      </c>
    </row>
    <row r="24" spans="2:4" s="48" customFormat="1" ht="19.95" customHeight="1" x14ac:dyDescent="0.2">
      <c r="B24" s="49" t="s">
        <v>123</v>
      </c>
      <c r="C24" s="55"/>
      <c r="D24" s="51"/>
    </row>
    <row r="25" spans="2:4" s="48" customFormat="1" ht="19.95" customHeight="1" x14ac:dyDescent="0.2">
      <c r="B25" s="49" t="s">
        <v>124</v>
      </c>
      <c r="C25" s="56"/>
      <c r="D25" s="51" t="s">
        <v>19</v>
      </c>
    </row>
    <row r="26" spans="2:4" s="48" customFormat="1" ht="19.95" customHeight="1" x14ac:dyDescent="0.2">
      <c r="B26" s="49" t="s">
        <v>125</v>
      </c>
      <c r="C26" s="56"/>
      <c r="D26" s="51" t="s">
        <v>19</v>
      </c>
    </row>
    <row r="27" spans="2:4" s="48" customFormat="1" ht="19.95" customHeight="1" x14ac:dyDescent="0.2"/>
    <row r="28" spans="2:4" s="48" customFormat="1" ht="19.95" customHeight="1" x14ac:dyDescent="0.2">
      <c r="B28" s="52" t="s">
        <v>114</v>
      </c>
      <c r="C28" s="53"/>
      <c r="D28" s="49"/>
    </row>
    <row r="29" spans="2:4" s="48" customFormat="1" ht="19.95" customHeight="1" x14ac:dyDescent="0.2">
      <c r="B29" s="49" t="s">
        <v>90</v>
      </c>
      <c r="C29" s="87"/>
      <c r="D29" s="54"/>
    </row>
    <row r="30" spans="2:4" s="48" customFormat="1" ht="19.95" customHeight="1" x14ac:dyDescent="0.2">
      <c r="B30" s="49" t="s">
        <v>91</v>
      </c>
      <c r="C30" s="55"/>
      <c r="D30" s="51"/>
    </row>
    <row r="31" spans="2:4" s="48" customFormat="1" ht="19.95" customHeight="1" x14ac:dyDescent="0.2">
      <c r="B31" s="49" t="s">
        <v>80</v>
      </c>
      <c r="C31" s="57"/>
      <c r="D31" s="51"/>
    </row>
    <row r="32" spans="2:4" s="48" customFormat="1" ht="19.95" customHeight="1" x14ac:dyDescent="0.2"/>
    <row r="33" s="48" customFormat="1" ht="19.95" customHeight="1" x14ac:dyDescent="0.2"/>
    <row r="34" s="48" customFormat="1" ht="19.95" customHeight="1" x14ac:dyDescent="0.2"/>
    <row r="35" s="48" customFormat="1" ht="19.95" customHeight="1" x14ac:dyDescent="0.2"/>
    <row r="36" s="48" customFormat="1" ht="19.95" customHeight="1" x14ac:dyDescent="0.2"/>
    <row r="37" s="48" customFormat="1" ht="19.95" customHeight="1" x14ac:dyDescent="0.2"/>
    <row r="38" s="48" customFormat="1" ht="19.95" customHeight="1" x14ac:dyDescent="0.2"/>
    <row r="39" s="48" customFormat="1" ht="19.95" customHeight="1" x14ac:dyDescent="0.2"/>
    <row r="40" s="48" customFormat="1" ht="19.95" customHeight="1" x14ac:dyDescent="0.2"/>
    <row r="41" s="48" customFormat="1" ht="19.95" customHeight="1" x14ac:dyDescent="0.2"/>
    <row r="42" s="48" customFormat="1" ht="19.95" customHeight="1" x14ac:dyDescent="0.2"/>
    <row r="43" s="48" customFormat="1" ht="19.95" customHeight="1" x14ac:dyDescent="0.2"/>
    <row r="44" s="48" customFormat="1" ht="19.95" customHeight="1" x14ac:dyDescent="0.2"/>
    <row r="45" s="48" customFormat="1" ht="19.95" customHeight="1" x14ac:dyDescent="0.2"/>
    <row r="46" s="48" customFormat="1" ht="19.95" customHeight="1" x14ac:dyDescent="0.2"/>
    <row r="47" s="48" customFormat="1" ht="19.95" customHeight="1" x14ac:dyDescent="0.2"/>
  </sheetData>
  <sheetProtection algorithmName="SHA-512" hashValue="5y7BVxwEXDcQDwbiyojuEu8OXgLEwb7qzZa9pRBCbwBVIzAQk+HzHwT4o/CrLlRxWgP+7w0Ltro5hxfqNL0SSQ==" saltValue="S4JQrUlR2zlo5AUq7ihiiQ==" spinCount="100000" sheet="1" objects="1" scenarios="1"/>
  <mergeCells count="2">
    <mergeCell ref="B1:D1"/>
    <mergeCell ref="B4:C4"/>
  </mergeCells>
  <phoneticPr fontId="2"/>
  <conditionalFormatting sqref="C30:C31">
    <cfRule type="expression" dxfId="15" priority="10">
      <formula>$C$5="差替先掲示板への掲載"</formula>
    </cfRule>
  </conditionalFormatting>
  <conditionalFormatting sqref="C19">
    <cfRule type="expression" dxfId="14" priority="9">
      <formula>$C$18="非応札"</formula>
    </cfRule>
  </conditionalFormatting>
  <conditionalFormatting sqref="C21">
    <cfRule type="expression" dxfId="13" priority="8">
      <formula>$C$20="非応札"</formula>
    </cfRule>
  </conditionalFormatting>
  <conditionalFormatting sqref="C22">
    <cfRule type="expression" dxfId="12" priority="7">
      <formula>OR($C$18="非落札",$C$18="非応札")</formula>
    </cfRule>
  </conditionalFormatting>
  <conditionalFormatting sqref="C23">
    <cfRule type="expression" dxfId="11" priority="6">
      <formula>OR($C$18="非落札",$C$18="非応札",$C$22="非応札")</formula>
    </cfRule>
  </conditionalFormatting>
  <conditionalFormatting sqref="C24">
    <cfRule type="expression" dxfId="10" priority="5">
      <formula>OR($C$18="非落札",$C$18="非応札")</formula>
    </cfRule>
  </conditionalFormatting>
  <conditionalFormatting sqref="C25">
    <cfRule type="expression" dxfId="9" priority="4">
      <formula>OR($C$18="非落札",$C$18="非応札",$C$24="無")</formula>
    </cfRule>
  </conditionalFormatting>
  <conditionalFormatting sqref="C26">
    <cfRule type="expression" dxfId="8" priority="3">
      <formula>AND(OR($C$18="非落札",$C$18="非応札"),OR($C$20="非落札",$C$20="非応札"))</formula>
    </cfRule>
  </conditionalFormatting>
  <conditionalFormatting sqref="C17">
    <cfRule type="expression" dxfId="7" priority="2">
      <formula>$C$16="無"</formula>
    </cfRule>
  </conditionalFormatting>
  <dataValidations count="9">
    <dataValidation type="list" allowBlank="1" showInputMessage="1" showErrorMessage="1" sqref="C11" xr:uid="{5C1BFAB9-09FC-4F32-AD4E-8D7DABD40C5E}">
      <formula1>"太陽光,風力,一般（自流式）,太陽光，風力,太陽光，一般（自流式）,風力，一般（自流式）,太陽光，風力，一般（自流式）"</formula1>
    </dataValidation>
    <dataValidation type="list" allowBlank="1" showInputMessage="1" showErrorMessage="1" sqref="C18 C20 C22" xr:uid="{F75A3AB4-ECCA-404B-8752-EA2A4C21E0C1}">
      <formula1>"落札,非落札,非応札"</formula1>
    </dataValidation>
    <dataValidation type="list" allowBlank="1" showInputMessage="1" showErrorMessage="1" sqref="C24 C16" xr:uid="{56E81A32-9F42-492A-B565-6D9E075CB5A5}">
      <formula1>"有,無"</formula1>
    </dataValidation>
    <dataValidation type="list" allowBlank="1" showInputMessage="1" showErrorMessage="1" sqref="C14" xr:uid="{02E16974-B46F-4600-9242-F7A35FF151BD}">
      <formula1>"北海道,東北,東京,中部,北陸,関西,中国,四国,九州"</formula1>
    </dataValidation>
    <dataValidation type="list" allowBlank="1" showInputMessage="1" showErrorMessage="1" sqref="C7" xr:uid="{5CEF2ED4-9E8E-4C0B-922C-C22101F94C9A}">
      <formula1>"発電機トラブル,経済的な電源等差替"</formula1>
    </dataValidation>
    <dataValidation type="list" allowBlank="1" showInputMessage="1" showErrorMessage="1" sqref="C10" xr:uid="{D681D0BB-9854-4233-9D5A-CA79B52C988E}">
      <formula1>"変動電源（単独）,変動電源（アグリゲート）"</formula1>
    </dataValidation>
    <dataValidation type="whole" operator="greaterThanOrEqual" allowBlank="1" showInputMessage="1" showErrorMessage="1" error="1000以上の整数を入力してください" sqref="C15" xr:uid="{2A909969-4E2E-41D6-AB6C-580840ABC5F3}">
      <formula1>1000</formula1>
    </dataValidation>
    <dataValidation type="whole" allowBlank="1" showInputMessage="1" showErrorMessage="1" error="整数を入力してください" sqref="C17 C21 C23 C25:C26" xr:uid="{3E568FDC-A6EC-47F8-9D6E-AA71B458DC29}">
      <formula1>1</formula1>
      <formula2>999999999999999</formula2>
    </dataValidation>
    <dataValidation type="whole" allowBlank="1" showInputMessage="1" showErrorMessage="1" error="整数を入力してください" sqref="C19" xr:uid="{0386F267-8D02-40A2-8252-1149BAF79149}">
      <formula1>1</formula1>
      <formula2>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6354-8146-474D-BC28-B76944837F4D}">
  <dimension ref="B1:Q151"/>
  <sheetViews>
    <sheetView zoomScale="80" zoomScaleNormal="80" workbookViewId="0">
      <selection activeCell="Q2" sqref="Q2"/>
    </sheetView>
  </sheetViews>
  <sheetFormatPr defaultColWidth="8.88671875" defaultRowHeight="15" x14ac:dyDescent="0.3"/>
  <cols>
    <col min="1" max="1" width="5.6640625" style="44" customWidth="1"/>
    <col min="2" max="2" width="11.77734375" style="44" customWidth="1"/>
    <col min="3" max="3" width="20.77734375" style="44" customWidth="1"/>
    <col min="4" max="15" width="9.77734375" style="44" customWidth="1"/>
    <col min="16" max="16" width="8.33203125" style="59" customWidth="1"/>
    <col min="17" max="16384" width="8.88671875" style="44"/>
  </cols>
  <sheetData>
    <row r="1" spans="2:16" ht="16.2" x14ac:dyDescent="0.3">
      <c r="B1" s="100" t="s">
        <v>171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16.2" x14ac:dyDescent="0.3">
      <c r="B2" s="119" t="s">
        <v>154</v>
      </c>
      <c r="C2" s="11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58"/>
    </row>
    <row r="4" spans="2:16" s="48" customFormat="1" ht="19.95" customHeight="1" x14ac:dyDescent="0.2">
      <c r="B4" s="48" t="s">
        <v>142</v>
      </c>
      <c r="P4" s="59"/>
    </row>
    <row r="5" spans="2:16" s="48" customFormat="1" ht="18" customHeight="1" x14ac:dyDescent="0.2">
      <c r="B5" s="113" t="s">
        <v>0</v>
      </c>
      <c r="C5" s="113"/>
      <c r="D5" s="113" t="s">
        <v>20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47" t="s">
        <v>1</v>
      </c>
    </row>
    <row r="6" spans="2:16" s="48" customFormat="1" ht="18" customHeight="1" x14ac:dyDescent="0.2">
      <c r="B6" s="114" t="s">
        <v>2</v>
      </c>
      <c r="C6" s="115"/>
      <c r="D6" s="120" t="str">
        <f>IF('入力欄(基本情報)'!C13="","",'入力欄(基本情報)'!C13)</f>
        <v/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P6" s="60"/>
    </row>
    <row r="7" spans="2:16" s="48" customFormat="1" ht="18" customHeight="1" x14ac:dyDescent="0.2">
      <c r="B7" s="114" t="s">
        <v>3</v>
      </c>
      <c r="C7" s="115"/>
      <c r="D7" s="116" t="str">
        <f>IF('入力欄(基本情報)'!C10="","",'入力欄(基本情報)'!C10)</f>
        <v/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60"/>
    </row>
    <row r="8" spans="2:16" s="48" customFormat="1" ht="18" customHeight="1" x14ac:dyDescent="0.2">
      <c r="B8" s="114" t="s">
        <v>4</v>
      </c>
      <c r="C8" s="115"/>
      <c r="D8" s="116" t="str">
        <f>IF(D20&gt;0,B10&amp; ",","")&amp;IF(D32&gt;0,B22&amp;",","")&amp;IF(D44&gt;0,B34,"")</f>
        <v/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  <c r="P8" s="60"/>
    </row>
    <row r="9" spans="2:16" s="48" customFormat="1" ht="18" customHeight="1" x14ac:dyDescent="0.2">
      <c r="B9" s="114" t="s">
        <v>5</v>
      </c>
      <c r="C9" s="115"/>
      <c r="D9" s="116" t="str">
        <f>IF('入力欄(基本情報)'!C14="","",'入力欄(基本情報)'!C14)</f>
        <v/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60"/>
    </row>
    <row r="10" spans="2:16" s="48" customFormat="1" ht="18" customHeight="1" x14ac:dyDescent="0.2">
      <c r="B10" s="129" t="s">
        <v>139</v>
      </c>
      <c r="C10" s="47" t="s">
        <v>156</v>
      </c>
      <c r="D10" s="145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  <c r="P10" s="60" t="s">
        <v>157</v>
      </c>
    </row>
    <row r="11" spans="2:16" s="48" customFormat="1" ht="18" customHeight="1" x14ac:dyDescent="0.2">
      <c r="B11" s="130"/>
      <c r="C11" s="47" t="s">
        <v>35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P11" s="60" t="s">
        <v>157</v>
      </c>
    </row>
    <row r="12" spans="2:16" s="48" customFormat="1" ht="18" hidden="1" customHeight="1" x14ac:dyDescent="0.2">
      <c r="B12" s="130"/>
      <c r="C12" s="88" t="s">
        <v>166</v>
      </c>
      <c r="D12" s="110">
        <f>ROUND(D11,0)</f>
        <v>0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60"/>
    </row>
    <row r="13" spans="2:16" s="48" customFormat="1" ht="18" customHeight="1" x14ac:dyDescent="0.2">
      <c r="B13" s="130"/>
      <c r="C13" s="137" t="s">
        <v>144</v>
      </c>
      <c r="D13" s="47" t="s">
        <v>7</v>
      </c>
      <c r="E13" s="47" t="s">
        <v>8</v>
      </c>
      <c r="F13" s="47" t="s">
        <v>9</v>
      </c>
      <c r="G13" s="47" t="s">
        <v>10</v>
      </c>
      <c r="H13" s="47" t="s">
        <v>11</v>
      </c>
      <c r="I13" s="47" t="s">
        <v>12</v>
      </c>
      <c r="J13" s="47" t="s">
        <v>13</v>
      </c>
      <c r="K13" s="47" t="s">
        <v>14</v>
      </c>
      <c r="L13" s="47" t="s">
        <v>15</v>
      </c>
      <c r="M13" s="47" t="s">
        <v>16</v>
      </c>
      <c r="N13" s="47" t="s">
        <v>17</v>
      </c>
      <c r="O13" s="47" t="s">
        <v>18</v>
      </c>
      <c r="P13" s="60"/>
    </row>
    <row r="14" spans="2:16" s="48" customFormat="1" ht="18" customHeight="1" x14ac:dyDescent="0.2">
      <c r="B14" s="130"/>
      <c r="C14" s="138"/>
      <c r="D14" s="61">
        <f t="shared" ref="D14:O14" si="0">$D$12</f>
        <v>0</v>
      </c>
      <c r="E14" s="61">
        <f t="shared" si="0"/>
        <v>0</v>
      </c>
      <c r="F14" s="61">
        <f t="shared" si="0"/>
        <v>0</v>
      </c>
      <c r="G14" s="61">
        <f t="shared" si="0"/>
        <v>0</v>
      </c>
      <c r="H14" s="61">
        <f t="shared" si="0"/>
        <v>0</v>
      </c>
      <c r="I14" s="61">
        <f t="shared" si="0"/>
        <v>0</v>
      </c>
      <c r="J14" s="61">
        <f t="shared" si="0"/>
        <v>0</v>
      </c>
      <c r="K14" s="61">
        <f t="shared" si="0"/>
        <v>0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1">
        <f t="shared" si="0"/>
        <v>0</v>
      </c>
      <c r="P14" s="60" t="s">
        <v>157</v>
      </c>
    </row>
    <row r="15" spans="2:16" s="48" customFormat="1" ht="18" customHeight="1" x14ac:dyDescent="0.2">
      <c r="B15" s="130"/>
      <c r="C15" s="105" t="s">
        <v>143</v>
      </c>
      <c r="D15" s="47" t="s">
        <v>7</v>
      </c>
      <c r="E15" s="47" t="s">
        <v>8</v>
      </c>
      <c r="F15" s="47" t="s">
        <v>9</v>
      </c>
      <c r="G15" s="47" t="s">
        <v>10</v>
      </c>
      <c r="H15" s="47" t="s">
        <v>11</v>
      </c>
      <c r="I15" s="47" t="s">
        <v>12</v>
      </c>
      <c r="J15" s="47" t="s">
        <v>13</v>
      </c>
      <c r="K15" s="47" t="s">
        <v>14</v>
      </c>
      <c r="L15" s="47" t="s">
        <v>15</v>
      </c>
      <c r="M15" s="47" t="s">
        <v>16</v>
      </c>
      <c r="N15" s="47" t="s">
        <v>17</v>
      </c>
      <c r="O15" s="47" t="s">
        <v>18</v>
      </c>
      <c r="P15" s="60"/>
    </row>
    <row r="16" spans="2:16" s="48" customFormat="1" ht="18" customHeight="1" x14ac:dyDescent="0.2">
      <c r="B16" s="130"/>
      <c r="C16" s="151"/>
      <c r="D16" s="62">
        <f>'計算用(太陽光-差替元差替可能容量)'!AD38</f>
        <v>0</v>
      </c>
      <c r="E16" s="62">
        <f>'計算用(太陽光-差替元差替可能容量)'!AD39</f>
        <v>0</v>
      </c>
      <c r="F16" s="62">
        <f>'計算用(太陽光-差替元差替可能容量)'!AD40</f>
        <v>0</v>
      </c>
      <c r="G16" s="62">
        <f>'計算用(太陽光-差替元差替可能容量)'!AD41</f>
        <v>0</v>
      </c>
      <c r="H16" s="62">
        <f>'計算用(太陽光-差替元差替可能容量)'!AD42</f>
        <v>0</v>
      </c>
      <c r="I16" s="62">
        <f>'計算用(太陽光-差替元差替可能容量)'!AD43</f>
        <v>0</v>
      </c>
      <c r="J16" s="62">
        <f>'計算用(太陽光-差替元差替可能容量)'!AD44</f>
        <v>0</v>
      </c>
      <c r="K16" s="62">
        <f>'計算用(太陽光-差替元差替可能容量)'!AD45</f>
        <v>0</v>
      </c>
      <c r="L16" s="62">
        <f>'計算用(太陽光-差替元差替可能容量)'!AD46</f>
        <v>0</v>
      </c>
      <c r="M16" s="62">
        <f>'計算用(太陽光-差替元差替可能容量)'!AD47</f>
        <v>0</v>
      </c>
      <c r="N16" s="62">
        <f>'計算用(太陽光-差替元差替可能容量)'!AD48</f>
        <v>0</v>
      </c>
      <c r="O16" s="62">
        <f>'計算用(太陽光-差替元差替可能容量)'!AD49</f>
        <v>0</v>
      </c>
      <c r="P16" s="60" t="s">
        <v>157</v>
      </c>
    </row>
    <row r="17" spans="2:16" s="48" customFormat="1" ht="18" customHeight="1" x14ac:dyDescent="0.2">
      <c r="B17" s="130"/>
      <c r="C17" s="63" t="s">
        <v>6</v>
      </c>
      <c r="D17" s="139">
        <f>ROUND('計算用(太陽光-差替元差替可能容量)'!B99,0)</f>
        <v>0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60" t="s">
        <v>157</v>
      </c>
    </row>
    <row r="18" spans="2:16" s="48" customFormat="1" ht="18" customHeight="1" x14ac:dyDescent="0.2">
      <c r="B18" s="130"/>
      <c r="C18" s="103" t="s">
        <v>158</v>
      </c>
      <c r="D18" s="47" t="s">
        <v>7</v>
      </c>
      <c r="E18" s="47" t="s">
        <v>8</v>
      </c>
      <c r="F18" s="47" t="s">
        <v>9</v>
      </c>
      <c r="G18" s="47" t="s">
        <v>10</v>
      </c>
      <c r="H18" s="47" t="s">
        <v>11</v>
      </c>
      <c r="I18" s="47" t="s">
        <v>12</v>
      </c>
      <c r="J18" s="47" t="s">
        <v>13</v>
      </c>
      <c r="K18" s="47" t="s">
        <v>14</v>
      </c>
      <c r="L18" s="47" t="s">
        <v>15</v>
      </c>
      <c r="M18" s="47" t="s">
        <v>16</v>
      </c>
      <c r="N18" s="47" t="s">
        <v>17</v>
      </c>
      <c r="O18" s="47" t="s">
        <v>18</v>
      </c>
      <c r="P18" s="60"/>
    </row>
    <row r="19" spans="2:16" s="48" customFormat="1" ht="18" customHeight="1" x14ac:dyDescent="0.2">
      <c r="B19" s="130"/>
      <c r="C19" s="104"/>
      <c r="D19" s="61">
        <f t="shared" ref="D19:O19" si="1">IFERROR(D16*$D$21/$D$17,0)</f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0" t="s">
        <v>157</v>
      </c>
    </row>
    <row r="20" spans="2:16" s="48" customFormat="1" ht="34.950000000000003" customHeight="1" x14ac:dyDescent="0.2">
      <c r="B20" s="130"/>
      <c r="C20" s="64" t="s">
        <v>159</v>
      </c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60" t="s">
        <v>157</v>
      </c>
    </row>
    <row r="21" spans="2:16" s="48" customFormat="1" hidden="1" x14ac:dyDescent="0.2">
      <c r="B21" s="131"/>
      <c r="C21" s="88" t="s">
        <v>166</v>
      </c>
      <c r="D21" s="110">
        <f>ROUND(D20,0)</f>
        <v>0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/>
      <c r="P21" s="60"/>
    </row>
    <row r="22" spans="2:16" s="48" customFormat="1" ht="18" customHeight="1" x14ac:dyDescent="0.2">
      <c r="B22" s="129" t="s">
        <v>52</v>
      </c>
      <c r="C22" s="47" t="s">
        <v>156</v>
      </c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9"/>
      <c r="P22" s="60" t="s">
        <v>157</v>
      </c>
    </row>
    <row r="23" spans="2:16" s="48" customFormat="1" ht="18" customHeight="1" x14ac:dyDescent="0.2">
      <c r="B23" s="130"/>
      <c r="C23" s="64" t="s">
        <v>35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60" t="s">
        <v>157</v>
      </c>
    </row>
    <row r="24" spans="2:16" s="48" customFormat="1" ht="18" hidden="1" customHeight="1" x14ac:dyDescent="0.2">
      <c r="B24" s="130"/>
      <c r="C24" s="88" t="s">
        <v>166</v>
      </c>
      <c r="D24" s="110">
        <f>ROUND(D23,0)</f>
        <v>0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  <c r="P24" s="60"/>
    </row>
    <row r="25" spans="2:16" s="48" customFormat="1" ht="18" customHeight="1" x14ac:dyDescent="0.2">
      <c r="B25" s="130"/>
      <c r="C25" s="103" t="s">
        <v>144</v>
      </c>
      <c r="D25" s="47" t="s">
        <v>7</v>
      </c>
      <c r="E25" s="47" t="s">
        <v>8</v>
      </c>
      <c r="F25" s="47" t="s">
        <v>9</v>
      </c>
      <c r="G25" s="47" t="s">
        <v>10</v>
      </c>
      <c r="H25" s="47" t="s">
        <v>11</v>
      </c>
      <c r="I25" s="47" t="s">
        <v>12</v>
      </c>
      <c r="J25" s="47" t="s">
        <v>13</v>
      </c>
      <c r="K25" s="47" t="s">
        <v>14</v>
      </c>
      <c r="L25" s="47" t="s">
        <v>15</v>
      </c>
      <c r="M25" s="47" t="s">
        <v>16</v>
      </c>
      <c r="N25" s="47" t="s">
        <v>17</v>
      </c>
      <c r="O25" s="47" t="s">
        <v>18</v>
      </c>
      <c r="P25" s="60"/>
    </row>
    <row r="26" spans="2:16" s="48" customFormat="1" ht="18" customHeight="1" x14ac:dyDescent="0.2">
      <c r="B26" s="130"/>
      <c r="C26" s="104"/>
      <c r="D26" s="61">
        <f t="shared" ref="D26:O26" si="2">$D$24</f>
        <v>0</v>
      </c>
      <c r="E26" s="61">
        <f t="shared" si="2"/>
        <v>0</v>
      </c>
      <c r="F26" s="61">
        <f t="shared" si="2"/>
        <v>0</v>
      </c>
      <c r="G26" s="61">
        <f t="shared" si="2"/>
        <v>0</v>
      </c>
      <c r="H26" s="61">
        <f t="shared" si="2"/>
        <v>0</v>
      </c>
      <c r="I26" s="61">
        <f t="shared" si="2"/>
        <v>0</v>
      </c>
      <c r="J26" s="61">
        <f t="shared" si="2"/>
        <v>0</v>
      </c>
      <c r="K26" s="61">
        <f t="shared" si="2"/>
        <v>0</v>
      </c>
      <c r="L26" s="61">
        <f t="shared" si="2"/>
        <v>0</v>
      </c>
      <c r="M26" s="61">
        <f t="shared" si="2"/>
        <v>0</v>
      </c>
      <c r="N26" s="61">
        <f t="shared" si="2"/>
        <v>0</v>
      </c>
      <c r="O26" s="61">
        <f t="shared" si="2"/>
        <v>0</v>
      </c>
      <c r="P26" s="60" t="s">
        <v>157</v>
      </c>
    </row>
    <row r="27" spans="2:16" s="48" customFormat="1" ht="18" customHeight="1" x14ac:dyDescent="0.2">
      <c r="B27" s="130"/>
      <c r="C27" s="105" t="s">
        <v>145</v>
      </c>
      <c r="D27" s="47" t="s">
        <v>7</v>
      </c>
      <c r="E27" s="47" t="s">
        <v>8</v>
      </c>
      <c r="F27" s="47" t="s">
        <v>9</v>
      </c>
      <c r="G27" s="47" t="s">
        <v>10</v>
      </c>
      <c r="H27" s="47" t="s">
        <v>11</v>
      </c>
      <c r="I27" s="47" t="s">
        <v>12</v>
      </c>
      <c r="J27" s="47" t="s">
        <v>13</v>
      </c>
      <c r="K27" s="47" t="s">
        <v>14</v>
      </c>
      <c r="L27" s="47" t="s">
        <v>15</v>
      </c>
      <c r="M27" s="47" t="s">
        <v>16</v>
      </c>
      <c r="N27" s="47" t="s">
        <v>17</v>
      </c>
      <c r="O27" s="47" t="s">
        <v>18</v>
      </c>
      <c r="P27" s="60"/>
    </row>
    <row r="28" spans="2:16" s="48" customFormat="1" ht="18" customHeight="1" x14ac:dyDescent="0.2">
      <c r="B28" s="130"/>
      <c r="C28" s="106"/>
      <c r="D28" s="62">
        <f>'計算用(風力-差替元差替可能容量)'!AD38</f>
        <v>0</v>
      </c>
      <c r="E28" s="62">
        <f>'計算用(風力-差替元差替可能容量)'!AD39</f>
        <v>0</v>
      </c>
      <c r="F28" s="62">
        <f>'計算用(風力-差替元差替可能容量)'!AD40</f>
        <v>0</v>
      </c>
      <c r="G28" s="62">
        <f>'計算用(風力-差替元差替可能容量)'!AD41</f>
        <v>0</v>
      </c>
      <c r="H28" s="62">
        <f>'計算用(風力-差替元差替可能容量)'!AD42</f>
        <v>0</v>
      </c>
      <c r="I28" s="62">
        <f>'計算用(風力-差替元差替可能容量)'!AD43</f>
        <v>0</v>
      </c>
      <c r="J28" s="62">
        <f>'計算用(風力-差替元差替可能容量)'!AD44</f>
        <v>0</v>
      </c>
      <c r="K28" s="62">
        <f>'計算用(風力-差替元差替可能容量)'!AD45</f>
        <v>0</v>
      </c>
      <c r="L28" s="62">
        <f>'計算用(風力-差替元差替可能容量)'!AD46</f>
        <v>0</v>
      </c>
      <c r="M28" s="62">
        <f>'計算用(風力-差替元差替可能容量)'!AD47</f>
        <v>0</v>
      </c>
      <c r="N28" s="62">
        <f>'計算用(風力-差替元差替可能容量)'!AD48</f>
        <v>0</v>
      </c>
      <c r="O28" s="62">
        <f>'計算用(風力-差替元差替可能容量)'!AD49</f>
        <v>0</v>
      </c>
      <c r="P28" s="60" t="s">
        <v>157</v>
      </c>
    </row>
    <row r="29" spans="2:16" s="48" customFormat="1" ht="18" customHeight="1" x14ac:dyDescent="0.2">
      <c r="B29" s="130"/>
      <c r="C29" s="63" t="s">
        <v>6</v>
      </c>
      <c r="D29" s="139">
        <f>ROUND('計算用(風力-差替元差替可能容量)'!B99,0)</f>
        <v>0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1"/>
      <c r="P29" s="60" t="s">
        <v>157</v>
      </c>
    </row>
    <row r="30" spans="2:16" s="48" customFormat="1" ht="18" customHeight="1" x14ac:dyDescent="0.2">
      <c r="B30" s="130"/>
      <c r="C30" s="103" t="s">
        <v>158</v>
      </c>
      <c r="D30" s="47" t="s">
        <v>7</v>
      </c>
      <c r="E30" s="47" t="s">
        <v>8</v>
      </c>
      <c r="F30" s="47" t="s">
        <v>9</v>
      </c>
      <c r="G30" s="47" t="s">
        <v>10</v>
      </c>
      <c r="H30" s="47" t="s">
        <v>11</v>
      </c>
      <c r="I30" s="47" t="s">
        <v>12</v>
      </c>
      <c r="J30" s="47" t="s">
        <v>13</v>
      </c>
      <c r="K30" s="47" t="s">
        <v>14</v>
      </c>
      <c r="L30" s="47" t="s">
        <v>15</v>
      </c>
      <c r="M30" s="47" t="s">
        <v>16</v>
      </c>
      <c r="N30" s="47" t="s">
        <v>17</v>
      </c>
      <c r="O30" s="47" t="s">
        <v>18</v>
      </c>
      <c r="P30" s="60"/>
    </row>
    <row r="31" spans="2:16" s="48" customFormat="1" ht="18" customHeight="1" x14ac:dyDescent="0.2">
      <c r="B31" s="130"/>
      <c r="C31" s="104"/>
      <c r="D31" s="61">
        <f t="shared" ref="D31:O31" si="3">IFERROR(D28*$D$33/$D$29,0)</f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  <c r="H31" s="61">
        <f t="shared" si="3"/>
        <v>0</v>
      </c>
      <c r="I31" s="61">
        <f t="shared" si="3"/>
        <v>0</v>
      </c>
      <c r="J31" s="61">
        <f t="shared" si="3"/>
        <v>0</v>
      </c>
      <c r="K31" s="61">
        <f t="shared" si="3"/>
        <v>0</v>
      </c>
      <c r="L31" s="61">
        <f t="shared" si="3"/>
        <v>0</v>
      </c>
      <c r="M31" s="61">
        <f t="shared" si="3"/>
        <v>0</v>
      </c>
      <c r="N31" s="61">
        <f t="shared" si="3"/>
        <v>0</v>
      </c>
      <c r="O31" s="61">
        <f t="shared" si="3"/>
        <v>0</v>
      </c>
      <c r="P31" s="60" t="s">
        <v>157</v>
      </c>
    </row>
    <row r="32" spans="2:16" s="48" customFormat="1" ht="34.950000000000003" customHeight="1" x14ac:dyDescent="0.2">
      <c r="B32" s="130"/>
      <c r="C32" s="64" t="s">
        <v>159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60" t="s">
        <v>157</v>
      </c>
    </row>
    <row r="33" spans="2:16" s="48" customFormat="1" hidden="1" x14ac:dyDescent="0.2">
      <c r="B33" s="131"/>
      <c r="C33" s="88" t="s">
        <v>166</v>
      </c>
      <c r="D33" s="110">
        <f>ROUND(D32,0)</f>
        <v>0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60"/>
    </row>
    <row r="34" spans="2:16" s="48" customFormat="1" ht="18" customHeight="1" x14ac:dyDescent="0.2">
      <c r="B34" s="103" t="s">
        <v>167</v>
      </c>
      <c r="C34" s="47" t="s">
        <v>156</v>
      </c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  <c r="P34" s="60" t="s">
        <v>157</v>
      </c>
    </row>
    <row r="35" spans="2:16" s="48" customFormat="1" ht="18" customHeight="1" x14ac:dyDescent="0.2">
      <c r="B35" s="136"/>
      <c r="C35" s="63" t="s">
        <v>35</v>
      </c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60" t="s">
        <v>157</v>
      </c>
    </row>
    <row r="36" spans="2:16" s="48" customFormat="1" ht="18" hidden="1" customHeight="1" x14ac:dyDescent="0.2">
      <c r="B36" s="136"/>
      <c r="C36" s="88" t="s">
        <v>166</v>
      </c>
      <c r="D36" s="110">
        <f>ROUND(D35,0)</f>
        <v>0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  <c r="P36" s="60"/>
    </row>
    <row r="37" spans="2:16" s="48" customFormat="1" ht="18" customHeight="1" x14ac:dyDescent="0.2">
      <c r="B37" s="136"/>
      <c r="C37" s="103" t="s">
        <v>144</v>
      </c>
      <c r="D37" s="47" t="s">
        <v>7</v>
      </c>
      <c r="E37" s="47" t="s">
        <v>8</v>
      </c>
      <c r="F37" s="47" t="s">
        <v>9</v>
      </c>
      <c r="G37" s="47" t="s">
        <v>10</v>
      </c>
      <c r="H37" s="47" t="s">
        <v>11</v>
      </c>
      <c r="I37" s="47" t="s">
        <v>12</v>
      </c>
      <c r="J37" s="47" t="s">
        <v>13</v>
      </c>
      <c r="K37" s="47" t="s">
        <v>14</v>
      </c>
      <c r="L37" s="47" t="s">
        <v>15</v>
      </c>
      <c r="M37" s="47" t="s">
        <v>16</v>
      </c>
      <c r="N37" s="47" t="s">
        <v>17</v>
      </c>
      <c r="O37" s="47" t="s">
        <v>18</v>
      </c>
      <c r="P37" s="60"/>
    </row>
    <row r="38" spans="2:16" s="48" customFormat="1" ht="18" customHeight="1" x14ac:dyDescent="0.2">
      <c r="B38" s="136"/>
      <c r="C38" s="104"/>
      <c r="D38" s="61">
        <f t="shared" ref="D38:O38" si="4">$D$36</f>
        <v>0</v>
      </c>
      <c r="E38" s="61">
        <f t="shared" si="4"/>
        <v>0</v>
      </c>
      <c r="F38" s="61">
        <f t="shared" si="4"/>
        <v>0</v>
      </c>
      <c r="G38" s="61">
        <f t="shared" si="4"/>
        <v>0</v>
      </c>
      <c r="H38" s="61">
        <f t="shared" si="4"/>
        <v>0</v>
      </c>
      <c r="I38" s="61">
        <f t="shared" si="4"/>
        <v>0</v>
      </c>
      <c r="J38" s="61">
        <f t="shared" si="4"/>
        <v>0</v>
      </c>
      <c r="K38" s="61">
        <f t="shared" si="4"/>
        <v>0</v>
      </c>
      <c r="L38" s="61">
        <f t="shared" si="4"/>
        <v>0</v>
      </c>
      <c r="M38" s="61">
        <f t="shared" si="4"/>
        <v>0</v>
      </c>
      <c r="N38" s="61">
        <f t="shared" si="4"/>
        <v>0</v>
      </c>
      <c r="O38" s="61">
        <f t="shared" si="4"/>
        <v>0</v>
      </c>
      <c r="P38" s="60" t="s">
        <v>157</v>
      </c>
    </row>
    <row r="39" spans="2:16" s="48" customFormat="1" ht="18" customHeight="1" x14ac:dyDescent="0.2">
      <c r="B39" s="136"/>
      <c r="C39" s="105" t="s">
        <v>145</v>
      </c>
      <c r="D39" s="47" t="s">
        <v>7</v>
      </c>
      <c r="E39" s="47" t="s">
        <v>8</v>
      </c>
      <c r="F39" s="47" t="s">
        <v>9</v>
      </c>
      <c r="G39" s="47" t="s">
        <v>10</v>
      </c>
      <c r="H39" s="47" t="s">
        <v>11</v>
      </c>
      <c r="I39" s="47" t="s">
        <v>12</v>
      </c>
      <c r="J39" s="47" t="s">
        <v>13</v>
      </c>
      <c r="K39" s="47" t="s">
        <v>14</v>
      </c>
      <c r="L39" s="47" t="s">
        <v>15</v>
      </c>
      <c r="M39" s="47" t="s">
        <v>16</v>
      </c>
      <c r="N39" s="47" t="s">
        <v>17</v>
      </c>
      <c r="O39" s="47" t="s">
        <v>18</v>
      </c>
      <c r="P39" s="60"/>
    </row>
    <row r="40" spans="2:16" s="48" customFormat="1" ht="18" customHeight="1" x14ac:dyDescent="0.2">
      <c r="B40" s="136"/>
      <c r="C40" s="106"/>
      <c r="D40" s="62">
        <f>'計算用(水力-差替元差替可能容量)'!AD38</f>
        <v>0</v>
      </c>
      <c r="E40" s="62">
        <f>'計算用(水力-差替元差替可能容量)'!AD39</f>
        <v>0</v>
      </c>
      <c r="F40" s="62">
        <f>'計算用(水力-差替元差替可能容量)'!AD40</f>
        <v>0</v>
      </c>
      <c r="G40" s="62">
        <f>'計算用(水力-差替元差替可能容量)'!AD41</f>
        <v>0</v>
      </c>
      <c r="H40" s="62">
        <f>'計算用(水力-差替元差替可能容量)'!AD42</f>
        <v>0</v>
      </c>
      <c r="I40" s="62">
        <f>'計算用(水力-差替元差替可能容量)'!AD43</f>
        <v>0</v>
      </c>
      <c r="J40" s="62">
        <f>'計算用(水力-差替元差替可能容量)'!AD44</f>
        <v>0</v>
      </c>
      <c r="K40" s="62">
        <f>'計算用(水力-差替元差替可能容量)'!AD45</f>
        <v>0</v>
      </c>
      <c r="L40" s="62">
        <f>'計算用(水力-差替元差替可能容量)'!AD46</f>
        <v>0</v>
      </c>
      <c r="M40" s="62">
        <f>'計算用(水力-差替元差替可能容量)'!AD47</f>
        <v>0</v>
      </c>
      <c r="N40" s="62">
        <f>'計算用(水力-差替元差替可能容量)'!AD48</f>
        <v>0</v>
      </c>
      <c r="O40" s="62">
        <f>'計算用(水力-差替元差替可能容量)'!AD49</f>
        <v>0</v>
      </c>
      <c r="P40" s="60" t="s">
        <v>157</v>
      </c>
    </row>
    <row r="41" spans="2:16" s="48" customFormat="1" ht="18" customHeight="1" x14ac:dyDescent="0.2">
      <c r="B41" s="136"/>
      <c r="C41" s="63" t="s">
        <v>6</v>
      </c>
      <c r="D41" s="142">
        <f>ROUND('計算用(水力-差替元差替可能容量)'!B99,0)</f>
        <v>0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60" t="s">
        <v>157</v>
      </c>
    </row>
    <row r="42" spans="2:16" s="48" customFormat="1" ht="18" customHeight="1" x14ac:dyDescent="0.2">
      <c r="B42" s="136"/>
      <c r="C42" s="103" t="s">
        <v>158</v>
      </c>
      <c r="D42" s="69" t="s">
        <v>7</v>
      </c>
      <c r="E42" s="69" t="s">
        <v>8</v>
      </c>
      <c r="F42" s="69" t="s">
        <v>9</v>
      </c>
      <c r="G42" s="69" t="s">
        <v>10</v>
      </c>
      <c r="H42" s="69" t="s">
        <v>11</v>
      </c>
      <c r="I42" s="69" t="s">
        <v>12</v>
      </c>
      <c r="J42" s="69" t="s">
        <v>13</v>
      </c>
      <c r="K42" s="69" t="s">
        <v>14</v>
      </c>
      <c r="L42" s="69" t="s">
        <v>15</v>
      </c>
      <c r="M42" s="69" t="s">
        <v>16</v>
      </c>
      <c r="N42" s="69" t="s">
        <v>17</v>
      </c>
      <c r="O42" s="69" t="s">
        <v>18</v>
      </c>
      <c r="P42" s="60" t="s">
        <v>157</v>
      </c>
    </row>
    <row r="43" spans="2:16" s="48" customFormat="1" ht="18" customHeight="1" x14ac:dyDescent="0.2">
      <c r="B43" s="136"/>
      <c r="C43" s="104"/>
      <c r="D43" s="71">
        <f t="shared" ref="D43:O43" si="5">IFERROR(D40*$D$45/$D$41,0)</f>
        <v>0</v>
      </c>
      <c r="E43" s="71">
        <f t="shared" si="5"/>
        <v>0</v>
      </c>
      <c r="F43" s="71">
        <f t="shared" si="5"/>
        <v>0</v>
      </c>
      <c r="G43" s="71">
        <f t="shared" si="5"/>
        <v>0</v>
      </c>
      <c r="H43" s="71">
        <f t="shared" si="5"/>
        <v>0</v>
      </c>
      <c r="I43" s="71">
        <f t="shared" si="5"/>
        <v>0</v>
      </c>
      <c r="J43" s="71">
        <f t="shared" si="5"/>
        <v>0</v>
      </c>
      <c r="K43" s="71">
        <f t="shared" si="5"/>
        <v>0</v>
      </c>
      <c r="L43" s="71">
        <f t="shared" si="5"/>
        <v>0</v>
      </c>
      <c r="M43" s="71">
        <f t="shared" si="5"/>
        <v>0</v>
      </c>
      <c r="N43" s="71">
        <f t="shared" si="5"/>
        <v>0</v>
      </c>
      <c r="O43" s="71">
        <f t="shared" si="5"/>
        <v>0</v>
      </c>
      <c r="P43" s="60" t="s">
        <v>164</v>
      </c>
    </row>
    <row r="44" spans="2:16" s="48" customFormat="1" ht="34.950000000000003" customHeight="1" x14ac:dyDescent="0.2">
      <c r="B44" s="136"/>
      <c r="C44" s="70" t="s">
        <v>163</v>
      </c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60" t="s">
        <v>19</v>
      </c>
    </row>
    <row r="45" spans="2:16" s="48" customFormat="1" hidden="1" x14ac:dyDescent="0.2">
      <c r="B45" s="104"/>
      <c r="C45" s="88" t="s">
        <v>166</v>
      </c>
      <c r="D45" s="110">
        <f>ROUND(D44,0)</f>
        <v>0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60"/>
    </row>
    <row r="46" spans="2:16" s="48" customFormat="1" ht="18" customHeight="1" x14ac:dyDescent="0.2">
      <c r="B46" s="113" t="s">
        <v>140</v>
      </c>
      <c r="C46" s="113"/>
      <c r="D46" s="47" t="s">
        <v>7</v>
      </c>
      <c r="E46" s="47" t="s">
        <v>8</v>
      </c>
      <c r="F46" s="47" t="s">
        <v>9</v>
      </c>
      <c r="G46" s="47" t="s">
        <v>10</v>
      </c>
      <c r="H46" s="47" t="s">
        <v>11</v>
      </c>
      <c r="I46" s="47" t="s">
        <v>12</v>
      </c>
      <c r="J46" s="47" t="s">
        <v>13</v>
      </c>
      <c r="K46" s="47" t="s">
        <v>14</v>
      </c>
      <c r="L46" s="47" t="s">
        <v>15</v>
      </c>
      <c r="M46" s="47" t="s">
        <v>16</v>
      </c>
      <c r="N46" s="47" t="s">
        <v>17</v>
      </c>
      <c r="O46" s="47" t="s">
        <v>18</v>
      </c>
      <c r="P46" s="60"/>
    </row>
    <row r="47" spans="2:16" s="48" customFormat="1" ht="18" customHeight="1" x14ac:dyDescent="0.2">
      <c r="B47" s="113"/>
      <c r="C47" s="113"/>
      <c r="D47" s="71">
        <f t="shared" ref="D47:O47" si="6">D14+D26+D38</f>
        <v>0</v>
      </c>
      <c r="E47" s="71">
        <f t="shared" si="6"/>
        <v>0</v>
      </c>
      <c r="F47" s="71">
        <f t="shared" si="6"/>
        <v>0</v>
      </c>
      <c r="G47" s="71">
        <f t="shared" si="6"/>
        <v>0</v>
      </c>
      <c r="H47" s="71">
        <f t="shared" si="6"/>
        <v>0</v>
      </c>
      <c r="I47" s="71">
        <f t="shared" si="6"/>
        <v>0</v>
      </c>
      <c r="J47" s="71">
        <f t="shared" si="6"/>
        <v>0</v>
      </c>
      <c r="K47" s="71">
        <f t="shared" si="6"/>
        <v>0</v>
      </c>
      <c r="L47" s="71">
        <f t="shared" si="6"/>
        <v>0</v>
      </c>
      <c r="M47" s="71">
        <f t="shared" si="6"/>
        <v>0</v>
      </c>
      <c r="N47" s="71">
        <f t="shared" si="6"/>
        <v>0</v>
      </c>
      <c r="O47" s="71">
        <f t="shared" si="6"/>
        <v>0</v>
      </c>
      <c r="P47" s="60" t="s">
        <v>19</v>
      </c>
    </row>
    <row r="48" spans="2:16" s="48" customFormat="1" ht="18" customHeight="1" x14ac:dyDescent="0.2">
      <c r="B48" s="132" t="s">
        <v>165</v>
      </c>
      <c r="C48" s="133"/>
      <c r="D48" s="69" t="s">
        <v>7</v>
      </c>
      <c r="E48" s="69" t="s">
        <v>8</v>
      </c>
      <c r="F48" s="69" t="s">
        <v>9</v>
      </c>
      <c r="G48" s="69" t="s">
        <v>10</v>
      </c>
      <c r="H48" s="69" t="s">
        <v>11</v>
      </c>
      <c r="I48" s="69" t="s">
        <v>12</v>
      </c>
      <c r="J48" s="69" t="s">
        <v>13</v>
      </c>
      <c r="K48" s="69" t="s">
        <v>14</v>
      </c>
      <c r="L48" s="69" t="s">
        <v>15</v>
      </c>
      <c r="M48" s="69" t="s">
        <v>16</v>
      </c>
      <c r="N48" s="69" t="s">
        <v>17</v>
      </c>
      <c r="O48" s="69" t="s">
        <v>18</v>
      </c>
      <c r="P48" s="60"/>
    </row>
    <row r="49" spans="2:17" s="48" customFormat="1" ht="18" customHeight="1" x14ac:dyDescent="0.2">
      <c r="B49" s="134"/>
      <c r="C49" s="135"/>
      <c r="D49" s="71">
        <f>ROUND(D19+D31+D43,0)</f>
        <v>0</v>
      </c>
      <c r="E49" s="91">
        <f t="shared" ref="E49:O49" si="7">ROUND(E19+E31+E43,0)</f>
        <v>0</v>
      </c>
      <c r="F49" s="91">
        <f t="shared" si="7"/>
        <v>0</v>
      </c>
      <c r="G49" s="91">
        <f t="shared" si="7"/>
        <v>0</v>
      </c>
      <c r="H49" s="91">
        <f t="shared" si="7"/>
        <v>0</v>
      </c>
      <c r="I49" s="91">
        <f t="shared" si="7"/>
        <v>0</v>
      </c>
      <c r="J49" s="91">
        <f t="shared" si="7"/>
        <v>0</v>
      </c>
      <c r="K49" s="91">
        <f t="shared" si="7"/>
        <v>0</v>
      </c>
      <c r="L49" s="91">
        <f t="shared" si="7"/>
        <v>0</v>
      </c>
      <c r="M49" s="91">
        <f t="shared" si="7"/>
        <v>0</v>
      </c>
      <c r="N49" s="91">
        <f t="shared" si="7"/>
        <v>0</v>
      </c>
      <c r="O49" s="91">
        <f t="shared" si="7"/>
        <v>0</v>
      </c>
      <c r="P49" s="60" t="s">
        <v>19</v>
      </c>
    </row>
    <row r="50" spans="2:17" s="48" customFormat="1" ht="34.950000000000003" customHeight="1" x14ac:dyDescent="0.2">
      <c r="B50" s="126" t="s">
        <v>159</v>
      </c>
      <c r="C50" s="113"/>
      <c r="D50" s="127">
        <f>D21+D33+D45</f>
        <v>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60" t="s">
        <v>19</v>
      </c>
    </row>
    <row r="51" spans="2:17" s="48" customFormat="1" ht="18" customHeight="1" x14ac:dyDescent="0.2">
      <c r="P51" s="59"/>
    </row>
    <row r="52" spans="2:17" s="48" customFormat="1" ht="18" customHeight="1" x14ac:dyDescent="0.2">
      <c r="B52" s="48" t="s">
        <v>147</v>
      </c>
      <c r="P52" s="59"/>
    </row>
    <row r="53" spans="2:17" s="48" customFormat="1" ht="18" customHeight="1" x14ac:dyDescent="0.2">
      <c r="B53" s="49" t="s">
        <v>127</v>
      </c>
      <c r="C53" s="47" t="s">
        <v>0</v>
      </c>
      <c r="D53" s="113" t="s">
        <v>20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47" t="s">
        <v>1</v>
      </c>
    </row>
    <row r="54" spans="2:17" s="48" customFormat="1" ht="18" customHeight="1" x14ac:dyDescent="0.2">
      <c r="B54" s="129" t="s">
        <v>128</v>
      </c>
      <c r="C54" s="47" t="s">
        <v>148</v>
      </c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5"/>
      <c r="P54" s="50"/>
    </row>
    <row r="55" spans="2:17" s="48" customFormat="1" ht="18" customHeight="1" x14ac:dyDescent="0.2">
      <c r="B55" s="130"/>
      <c r="C55" s="47" t="s">
        <v>149</v>
      </c>
      <c r="D55" s="123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5"/>
      <c r="P55" s="50"/>
    </row>
    <row r="56" spans="2:17" s="48" customFormat="1" ht="18" customHeight="1" x14ac:dyDescent="0.2">
      <c r="B56" s="130"/>
      <c r="C56" s="65" t="s">
        <v>150</v>
      </c>
      <c r="D56" s="123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5"/>
      <c r="P56" s="50"/>
    </row>
    <row r="57" spans="2:17" s="48" customFormat="1" ht="18" customHeight="1" x14ac:dyDescent="0.2">
      <c r="B57" s="130"/>
      <c r="C57" s="103" t="s">
        <v>161</v>
      </c>
      <c r="D57" s="47" t="s">
        <v>7</v>
      </c>
      <c r="E57" s="47" t="s">
        <v>8</v>
      </c>
      <c r="F57" s="47" t="s">
        <v>9</v>
      </c>
      <c r="G57" s="47" t="s">
        <v>10</v>
      </c>
      <c r="H57" s="47" t="s">
        <v>11</v>
      </c>
      <c r="I57" s="47" t="s">
        <v>12</v>
      </c>
      <c r="J57" s="47" t="s">
        <v>13</v>
      </c>
      <c r="K57" s="47" t="s">
        <v>14</v>
      </c>
      <c r="L57" s="47" t="s">
        <v>15</v>
      </c>
      <c r="M57" s="47" t="s">
        <v>16</v>
      </c>
      <c r="N57" s="47" t="s">
        <v>17</v>
      </c>
      <c r="O57" s="47" t="s">
        <v>18</v>
      </c>
      <c r="P57" s="60"/>
    </row>
    <row r="58" spans="2:17" s="48" customFormat="1" ht="18" customHeight="1" x14ac:dyDescent="0.2">
      <c r="B58" s="130"/>
      <c r="C58" s="131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0" t="s">
        <v>19</v>
      </c>
    </row>
    <row r="59" spans="2:17" s="48" customFormat="1" ht="18" hidden="1" customHeight="1" x14ac:dyDescent="0.2">
      <c r="B59" s="130"/>
      <c r="C59" s="88" t="s">
        <v>166</v>
      </c>
      <c r="D59" s="89">
        <f>ROUND(D58,0)</f>
        <v>0</v>
      </c>
      <c r="E59" s="89">
        <f t="shared" ref="E59:O59" si="8">ROUND(E58,0)</f>
        <v>0</v>
      </c>
      <c r="F59" s="89">
        <f t="shared" si="8"/>
        <v>0</v>
      </c>
      <c r="G59" s="89">
        <f t="shared" si="8"/>
        <v>0</v>
      </c>
      <c r="H59" s="89">
        <f t="shared" si="8"/>
        <v>0</v>
      </c>
      <c r="I59" s="89">
        <f t="shared" si="8"/>
        <v>0</v>
      </c>
      <c r="J59" s="89">
        <f t="shared" si="8"/>
        <v>0</v>
      </c>
      <c r="K59" s="89">
        <f t="shared" si="8"/>
        <v>0</v>
      </c>
      <c r="L59" s="89">
        <f t="shared" si="8"/>
        <v>0</v>
      </c>
      <c r="M59" s="89">
        <f t="shared" si="8"/>
        <v>0</v>
      </c>
      <c r="N59" s="89">
        <f t="shared" si="8"/>
        <v>0</v>
      </c>
      <c r="O59" s="89">
        <f t="shared" si="8"/>
        <v>0</v>
      </c>
      <c r="P59" s="60"/>
    </row>
    <row r="60" spans="2:17" s="48" customFormat="1" ht="34.950000000000003" customHeight="1" x14ac:dyDescent="0.2">
      <c r="B60" s="130"/>
      <c r="C60" s="63" t="s">
        <v>162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60" t="s">
        <v>19</v>
      </c>
      <c r="Q60" s="66"/>
    </row>
    <row r="61" spans="2:17" s="48" customFormat="1" ht="18" hidden="1" customHeight="1" x14ac:dyDescent="0.2">
      <c r="B61" s="131"/>
      <c r="C61" s="88" t="s">
        <v>166</v>
      </c>
      <c r="D61" s="110">
        <f>ROUND(D60,0)</f>
        <v>0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2"/>
      <c r="P61" s="60"/>
      <c r="Q61" s="66"/>
    </row>
    <row r="62" spans="2:17" s="48" customFormat="1" ht="18" customHeight="1" x14ac:dyDescent="0.2">
      <c r="B62" s="129" t="s">
        <v>129</v>
      </c>
      <c r="C62" s="47" t="s">
        <v>148</v>
      </c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50"/>
    </row>
    <row r="63" spans="2:17" s="48" customFormat="1" ht="18" customHeight="1" x14ac:dyDescent="0.2">
      <c r="B63" s="130"/>
      <c r="C63" s="47" t="s">
        <v>149</v>
      </c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5"/>
      <c r="P63" s="50"/>
    </row>
    <row r="64" spans="2:17" s="48" customFormat="1" ht="18" customHeight="1" x14ac:dyDescent="0.2">
      <c r="B64" s="130"/>
      <c r="C64" s="65" t="s">
        <v>150</v>
      </c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  <c r="P64" s="50"/>
    </row>
    <row r="65" spans="2:16" s="48" customFormat="1" ht="18" customHeight="1" x14ac:dyDescent="0.2">
      <c r="B65" s="130"/>
      <c r="C65" s="103" t="s">
        <v>161</v>
      </c>
      <c r="D65" s="47" t="s">
        <v>7</v>
      </c>
      <c r="E65" s="47" t="s">
        <v>8</v>
      </c>
      <c r="F65" s="47" t="s">
        <v>9</v>
      </c>
      <c r="G65" s="47" t="s">
        <v>10</v>
      </c>
      <c r="H65" s="47" t="s">
        <v>11</v>
      </c>
      <c r="I65" s="47" t="s">
        <v>12</v>
      </c>
      <c r="J65" s="47" t="s">
        <v>13</v>
      </c>
      <c r="K65" s="47" t="s">
        <v>14</v>
      </c>
      <c r="L65" s="47" t="s">
        <v>15</v>
      </c>
      <c r="M65" s="47" t="s">
        <v>16</v>
      </c>
      <c r="N65" s="47" t="s">
        <v>17</v>
      </c>
      <c r="O65" s="47" t="s">
        <v>18</v>
      </c>
      <c r="P65" s="60"/>
    </row>
    <row r="66" spans="2:16" s="48" customFormat="1" ht="18" customHeight="1" x14ac:dyDescent="0.2">
      <c r="B66" s="130"/>
      <c r="C66" s="131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0" t="s">
        <v>19</v>
      </c>
    </row>
    <row r="67" spans="2:16" s="48" customFormat="1" ht="18" hidden="1" customHeight="1" x14ac:dyDescent="0.2">
      <c r="B67" s="130"/>
      <c r="C67" s="88" t="s">
        <v>166</v>
      </c>
      <c r="D67" s="89">
        <f>ROUND(D66,0)</f>
        <v>0</v>
      </c>
      <c r="E67" s="89">
        <f t="shared" ref="E67" si="9">ROUND(E66,0)</f>
        <v>0</v>
      </c>
      <c r="F67" s="89">
        <f t="shared" ref="F67" si="10">ROUND(F66,0)</f>
        <v>0</v>
      </c>
      <c r="G67" s="89">
        <f t="shared" ref="G67" si="11">ROUND(G66,0)</f>
        <v>0</v>
      </c>
      <c r="H67" s="89">
        <f t="shared" ref="H67" si="12">ROUND(H66,0)</f>
        <v>0</v>
      </c>
      <c r="I67" s="89">
        <f t="shared" ref="I67" si="13">ROUND(I66,0)</f>
        <v>0</v>
      </c>
      <c r="J67" s="89">
        <f t="shared" ref="J67" si="14">ROUND(J66,0)</f>
        <v>0</v>
      </c>
      <c r="K67" s="89">
        <f t="shared" ref="K67" si="15">ROUND(K66,0)</f>
        <v>0</v>
      </c>
      <c r="L67" s="89">
        <f t="shared" ref="L67" si="16">ROUND(L66,0)</f>
        <v>0</v>
      </c>
      <c r="M67" s="89">
        <f t="shared" ref="M67" si="17">ROUND(M66,0)</f>
        <v>0</v>
      </c>
      <c r="N67" s="89">
        <f t="shared" ref="N67" si="18">ROUND(N66,0)</f>
        <v>0</v>
      </c>
      <c r="O67" s="89">
        <f t="shared" ref="O67" si="19">ROUND(O66,0)</f>
        <v>0</v>
      </c>
      <c r="P67" s="60"/>
    </row>
    <row r="68" spans="2:16" s="48" customFormat="1" ht="34.950000000000003" customHeight="1" x14ac:dyDescent="0.2">
      <c r="B68" s="130"/>
      <c r="C68" s="63" t="s">
        <v>162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60" t="s">
        <v>19</v>
      </c>
    </row>
    <row r="69" spans="2:16" s="48" customFormat="1" ht="18" hidden="1" customHeight="1" x14ac:dyDescent="0.2">
      <c r="B69" s="131"/>
      <c r="C69" s="88" t="s">
        <v>166</v>
      </c>
      <c r="D69" s="110">
        <f>ROUND(D68,0)</f>
        <v>0</v>
      </c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  <c r="P69" s="60"/>
    </row>
    <row r="70" spans="2:16" s="48" customFormat="1" ht="18" customHeight="1" x14ac:dyDescent="0.2">
      <c r="B70" s="129" t="s">
        <v>130</v>
      </c>
      <c r="C70" s="47" t="s">
        <v>148</v>
      </c>
      <c r="D70" s="123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  <c r="P70" s="50"/>
    </row>
    <row r="71" spans="2:16" s="48" customFormat="1" ht="18" customHeight="1" x14ac:dyDescent="0.2">
      <c r="B71" s="130"/>
      <c r="C71" s="47" t="s">
        <v>149</v>
      </c>
      <c r="D71" s="123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5"/>
      <c r="P71" s="50"/>
    </row>
    <row r="72" spans="2:16" s="48" customFormat="1" ht="18" customHeight="1" x14ac:dyDescent="0.2">
      <c r="B72" s="130"/>
      <c r="C72" s="65" t="s">
        <v>150</v>
      </c>
      <c r="D72" s="123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  <c r="P72" s="50"/>
    </row>
    <row r="73" spans="2:16" s="48" customFormat="1" ht="18" customHeight="1" x14ac:dyDescent="0.2">
      <c r="B73" s="130"/>
      <c r="C73" s="103" t="s">
        <v>161</v>
      </c>
      <c r="D73" s="47" t="s">
        <v>7</v>
      </c>
      <c r="E73" s="47" t="s">
        <v>8</v>
      </c>
      <c r="F73" s="47" t="s">
        <v>9</v>
      </c>
      <c r="G73" s="47" t="s">
        <v>10</v>
      </c>
      <c r="H73" s="47" t="s">
        <v>11</v>
      </c>
      <c r="I73" s="47" t="s">
        <v>12</v>
      </c>
      <c r="J73" s="47" t="s">
        <v>13</v>
      </c>
      <c r="K73" s="47" t="s">
        <v>14</v>
      </c>
      <c r="L73" s="47" t="s">
        <v>15</v>
      </c>
      <c r="M73" s="47" t="s">
        <v>16</v>
      </c>
      <c r="N73" s="47" t="s">
        <v>17</v>
      </c>
      <c r="O73" s="47" t="s">
        <v>18</v>
      </c>
      <c r="P73" s="60"/>
    </row>
    <row r="74" spans="2:16" s="48" customFormat="1" ht="18" customHeight="1" x14ac:dyDescent="0.2">
      <c r="B74" s="130"/>
      <c r="C74" s="131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0" t="s">
        <v>19</v>
      </c>
    </row>
    <row r="75" spans="2:16" s="48" customFormat="1" ht="18" hidden="1" customHeight="1" x14ac:dyDescent="0.2">
      <c r="B75" s="130"/>
      <c r="C75" s="88" t="s">
        <v>166</v>
      </c>
      <c r="D75" s="89">
        <f>ROUND(D74,0)</f>
        <v>0</v>
      </c>
      <c r="E75" s="89">
        <f t="shared" ref="E75" si="20">ROUND(E74,0)</f>
        <v>0</v>
      </c>
      <c r="F75" s="89">
        <f t="shared" ref="F75" si="21">ROUND(F74,0)</f>
        <v>0</v>
      </c>
      <c r="G75" s="89">
        <f t="shared" ref="G75" si="22">ROUND(G74,0)</f>
        <v>0</v>
      </c>
      <c r="H75" s="89">
        <f t="shared" ref="H75" si="23">ROUND(H74,0)</f>
        <v>0</v>
      </c>
      <c r="I75" s="89">
        <f t="shared" ref="I75" si="24">ROUND(I74,0)</f>
        <v>0</v>
      </c>
      <c r="J75" s="89">
        <f t="shared" ref="J75" si="25">ROUND(J74,0)</f>
        <v>0</v>
      </c>
      <c r="K75" s="89">
        <f t="shared" ref="K75" si="26">ROUND(K74,0)</f>
        <v>0</v>
      </c>
      <c r="L75" s="89">
        <f t="shared" ref="L75" si="27">ROUND(L74,0)</f>
        <v>0</v>
      </c>
      <c r="M75" s="89">
        <f t="shared" ref="M75" si="28">ROUND(M74,0)</f>
        <v>0</v>
      </c>
      <c r="N75" s="89">
        <f t="shared" ref="N75" si="29">ROUND(N74,0)</f>
        <v>0</v>
      </c>
      <c r="O75" s="89">
        <f t="shared" ref="O75" si="30">ROUND(O74,0)</f>
        <v>0</v>
      </c>
      <c r="P75" s="60"/>
    </row>
    <row r="76" spans="2:16" s="48" customFormat="1" ht="34.950000000000003" customHeight="1" x14ac:dyDescent="0.2">
      <c r="B76" s="130"/>
      <c r="C76" s="63" t="s">
        <v>162</v>
      </c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60" t="s">
        <v>19</v>
      </c>
    </row>
    <row r="77" spans="2:16" s="48" customFormat="1" ht="18" hidden="1" customHeight="1" x14ac:dyDescent="0.2">
      <c r="B77" s="131"/>
      <c r="C77" s="88" t="s">
        <v>166</v>
      </c>
      <c r="D77" s="110">
        <f>ROUND(D76,0)</f>
        <v>0</v>
      </c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2"/>
      <c r="P77" s="60"/>
    </row>
    <row r="78" spans="2:16" s="48" customFormat="1" ht="18" customHeight="1" x14ac:dyDescent="0.2">
      <c r="B78" s="129" t="s">
        <v>131</v>
      </c>
      <c r="C78" s="47" t="s">
        <v>148</v>
      </c>
      <c r="D78" s="123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5"/>
      <c r="P78" s="50"/>
    </row>
    <row r="79" spans="2:16" s="48" customFormat="1" ht="18" customHeight="1" x14ac:dyDescent="0.2">
      <c r="B79" s="130"/>
      <c r="C79" s="47" t="s">
        <v>149</v>
      </c>
      <c r="D79" s="123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5"/>
      <c r="P79" s="50"/>
    </row>
    <row r="80" spans="2:16" s="48" customFormat="1" ht="18" customHeight="1" x14ac:dyDescent="0.2">
      <c r="B80" s="130"/>
      <c r="C80" s="65" t="s">
        <v>150</v>
      </c>
      <c r="D80" s="123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5"/>
      <c r="P80" s="50"/>
    </row>
    <row r="81" spans="2:16" s="48" customFormat="1" ht="18" customHeight="1" x14ac:dyDescent="0.2">
      <c r="B81" s="130"/>
      <c r="C81" s="103" t="s">
        <v>161</v>
      </c>
      <c r="D81" s="47" t="s">
        <v>7</v>
      </c>
      <c r="E81" s="47" t="s">
        <v>8</v>
      </c>
      <c r="F81" s="47" t="s">
        <v>9</v>
      </c>
      <c r="G81" s="47" t="s">
        <v>10</v>
      </c>
      <c r="H81" s="47" t="s">
        <v>11</v>
      </c>
      <c r="I81" s="47" t="s">
        <v>12</v>
      </c>
      <c r="J81" s="47" t="s">
        <v>13</v>
      </c>
      <c r="K81" s="47" t="s">
        <v>14</v>
      </c>
      <c r="L81" s="47" t="s">
        <v>15</v>
      </c>
      <c r="M81" s="47" t="s">
        <v>16</v>
      </c>
      <c r="N81" s="47" t="s">
        <v>17</v>
      </c>
      <c r="O81" s="47" t="s">
        <v>18</v>
      </c>
      <c r="P81" s="60"/>
    </row>
    <row r="82" spans="2:16" s="48" customFormat="1" ht="18" customHeight="1" x14ac:dyDescent="0.2">
      <c r="B82" s="130"/>
      <c r="C82" s="131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0" t="s">
        <v>19</v>
      </c>
    </row>
    <row r="83" spans="2:16" s="48" customFormat="1" ht="18" hidden="1" customHeight="1" x14ac:dyDescent="0.2">
      <c r="B83" s="130"/>
      <c r="C83" s="88" t="s">
        <v>166</v>
      </c>
      <c r="D83" s="89">
        <f>ROUND(D82,0)</f>
        <v>0</v>
      </c>
      <c r="E83" s="89">
        <f t="shared" ref="E83" si="31">ROUND(E82,0)</f>
        <v>0</v>
      </c>
      <c r="F83" s="89">
        <f t="shared" ref="F83" si="32">ROUND(F82,0)</f>
        <v>0</v>
      </c>
      <c r="G83" s="89">
        <f t="shared" ref="G83" si="33">ROUND(G82,0)</f>
        <v>0</v>
      </c>
      <c r="H83" s="89">
        <f t="shared" ref="H83" si="34">ROUND(H82,0)</f>
        <v>0</v>
      </c>
      <c r="I83" s="89">
        <f t="shared" ref="I83" si="35">ROUND(I82,0)</f>
        <v>0</v>
      </c>
      <c r="J83" s="89">
        <f t="shared" ref="J83" si="36">ROUND(J82,0)</f>
        <v>0</v>
      </c>
      <c r="K83" s="89">
        <f t="shared" ref="K83" si="37">ROUND(K82,0)</f>
        <v>0</v>
      </c>
      <c r="L83" s="89">
        <f t="shared" ref="L83" si="38">ROUND(L82,0)</f>
        <v>0</v>
      </c>
      <c r="M83" s="89">
        <f t="shared" ref="M83" si="39">ROUND(M82,0)</f>
        <v>0</v>
      </c>
      <c r="N83" s="89">
        <f t="shared" ref="N83" si="40">ROUND(N82,0)</f>
        <v>0</v>
      </c>
      <c r="O83" s="89">
        <f t="shared" ref="O83" si="41">ROUND(O82,0)</f>
        <v>0</v>
      </c>
      <c r="P83" s="60"/>
    </row>
    <row r="84" spans="2:16" s="48" customFormat="1" ht="34.950000000000003" customHeight="1" x14ac:dyDescent="0.2">
      <c r="B84" s="130"/>
      <c r="C84" s="63" t="s">
        <v>162</v>
      </c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60" t="s">
        <v>19</v>
      </c>
    </row>
    <row r="85" spans="2:16" s="48" customFormat="1" ht="18" hidden="1" customHeight="1" x14ac:dyDescent="0.2">
      <c r="B85" s="131"/>
      <c r="C85" s="88" t="s">
        <v>166</v>
      </c>
      <c r="D85" s="110">
        <f>ROUND(D84,0)</f>
        <v>0</v>
      </c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2"/>
      <c r="P85" s="60"/>
    </row>
    <row r="86" spans="2:16" s="48" customFormat="1" ht="18" customHeight="1" x14ac:dyDescent="0.2">
      <c r="B86" s="129" t="s">
        <v>132</v>
      </c>
      <c r="C86" s="47" t="s">
        <v>148</v>
      </c>
      <c r="D86" s="123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5"/>
      <c r="P86" s="50"/>
    </row>
    <row r="87" spans="2:16" s="48" customFormat="1" ht="18" customHeight="1" x14ac:dyDescent="0.2">
      <c r="B87" s="130"/>
      <c r="C87" s="47" t="s">
        <v>149</v>
      </c>
      <c r="D87" s="123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5"/>
      <c r="P87" s="50"/>
    </row>
    <row r="88" spans="2:16" s="48" customFormat="1" ht="18" customHeight="1" x14ac:dyDescent="0.2">
      <c r="B88" s="130"/>
      <c r="C88" s="65" t="s">
        <v>150</v>
      </c>
      <c r="D88" s="123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5"/>
      <c r="P88" s="50"/>
    </row>
    <row r="89" spans="2:16" s="48" customFormat="1" ht="18" customHeight="1" x14ac:dyDescent="0.2">
      <c r="B89" s="130"/>
      <c r="C89" s="103" t="s">
        <v>161</v>
      </c>
      <c r="D89" s="47" t="s">
        <v>7</v>
      </c>
      <c r="E89" s="47" t="s">
        <v>8</v>
      </c>
      <c r="F89" s="47" t="s">
        <v>9</v>
      </c>
      <c r="G89" s="47" t="s">
        <v>10</v>
      </c>
      <c r="H89" s="47" t="s">
        <v>11</v>
      </c>
      <c r="I89" s="47" t="s">
        <v>12</v>
      </c>
      <c r="J89" s="47" t="s">
        <v>13</v>
      </c>
      <c r="K89" s="47" t="s">
        <v>14</v>
      </c>
      <c r="L89" s="47" t="s">
        <v>15</v>
      </c>
      <c r="M89" s="47" t="s">
        <v>16</v>
      </c>
      <c r="N89" s="47" t="s">
        <v>17</v>
      </c>
      <c r="O89" s="47" t="s">
        <v>18</v>
      </c>
      <c r="P89" s="60"/>
    </row>
    <row r="90" spans="2:16" s="48" customFormat="1" ht="18" customHeight="1" x14ac:dyDescent="0.2">
      <c r="B90" s="130"/>
      <c r="C90" s="131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0" t="s">
        <v>19</v>
      </c>
    </row>
    <row r="91" spans="2:16" s="48" customFormat="1" ht="18" hidden="1" customHeight="1" x14ac:dyDescent="0.2">
      <c r="B91" s="130"/>
      <c r="C91" s="88" t="s">
        <v>166</v>
      </c>
      <c r="D91" s="89">
        <f>ROUND(D90,0)</f>
        <v>0</v>
      </c>
      <c r="E91" s="89">
        <f t="shared" ref="E91" si="42">ROUND(E90,0)</f>
        <v>0</v>
      </c>
      <c r="F91" s="89">
        <f t="shared" ref="F91" si="43">ROUND(F90,0)</f>
        <v>0</v>
      </c>
      <c r="G91" s="89">
        <f t="shared" ref="G91" si="44">ROUND(G90,0)</f>
        <v>0</v>
      </c>
      <c r="H91" s="89">
        <f t="shared" ref="H91" si="45">ROUND(H90,0)</f>
        <v>0</v>
      </c>
      <c r="I91" s="89">
        <f t="shared" ref="I91" si="46">ROUND(I90,0)</f>
        <v>0</v>
      </c>
      <c r="J91" s="89">
        <f t="shared" ref="J91" si="47">ROUND(J90,0)</f>
        <v>0</v>
      </c>
      <c r="K91" s="89">
        <f t="shared" ref="K91" si="48">ROUND(K90,0)</f>
        <v>0</v>
      </c>
      <c r="L91" s="89">
        <f t="shared" ref="L91" si="49">ROUND(L90,0)</f>
        <v>0</v>
      </c>
      <c r="M91" s="89">
        <f t="shared" ref="M91" si="50">ROUND(M90,0)</f>
        <v>0</v>
      </c>
      <c r="N91" s="89">
        <f t="shared" ref="N91" si="51">ROUND(N90,0)</f>
        <v>0</v>
      </c>
      <c r="O91" s="89">
        <f t="shared" ref="O91" si="52">ROUND(O90,0)</f>
        <v>0</v>
      </c>
      <c r="P91" s="60"/>
    </row>
    <row r="92" spans="2:16" s="48" customFormat="1" ht="34.950000000000003" customHeight="1" x14ac:dyDescent="0.2">
      <c r="B92" s="130"/>
      <c r="C92" s="63" t="s">
        <v>162</v>
      </c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60" t="s">
        <v>19</v>
      </c>
    </row>
    <row r="93" spans="2:16" s="48" customFormat="1" ht="18" hidden="1" customHeight="1" x14ac:dyDescent="0.2">
      <c r="B93" s="131"/>
      <c r="C93" s="88" t="s">
        <v>166</v>
      </c>
      <c r="D93" s="110">
        <f>ROUND(D92,0)</f>
        <v>0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2"/>
      <c r="P93" s="60"/>
    </row>
    <row r="94" spans="2:16" s="48" customFormat="1" ht="18" customHeight="1" x14ac:dyDescent="0.2">
      <c r="B94" s="129" t="s">
        <v>133</v>
      </c>
      <c r="C94" s="47" t="s">
        <v>148</v>
      </c>
      <c r="D94" s="123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5"/>
      <c r="P94" s="50"/>
    </row>
    <row r="95" spans="2:16" s="48" customFormat="1" ht="18" customHeight="1" x14ac:dyDescent="0.2">
      <c r="B95" s="130"/>
      <c r="C95" s="47" t="s">
        <v>149</v>
      </c>
      <c r="D95" s="123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5"/>
      <c r="P95" s="50"/>
    </row>
    <row r="96" spans="2:16" s="48" customFormat="1" ht="18" customHeight="1" x14ac:dyDescent="0.2">
      <c r="B96" s="130"/>
      <c r="C96" s="65" t="s">
        <v>150</v>
      </c>
      <c r="D96" s="123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5"/>
      <c r="P96" s="50"/>
    </row>
    <row r="97" spans="2:16" s="48" customFormat="1" ht="18" customHeight="1" x14ac:dyDescent="0.2">
      <c r="B97" s="130"/>
      <c r="C97" s="103" t="s">
        <v>161</v>
      </c>
      <c r="D97" s="47" t="s">
        <v>7</v>
      </c>
      <c r="E97" s="47" t="s">
        <v>8</v>
      </c>
      <c r="F97" s="47" t="s">
        <v>9</v>
      </c>
      <c r="G97" s="47" t="s">
        <v>10</v>
      </c>
      <c r="H97" s="47" t="s">
        <v>11</v>
      </c>
      <c r="I97" s="47" t="s">
        <v>12</v>
      </c>
      <c r="J97" s="47" t="s">
        <v>13</v>
      </c>
      <c r="K97" s="47" t="s">
        <v>14</v>
      </c>
      <c r="L97" s="47" t="s">
        <v>15</v>
      </c>
      <c r="M97" s="47" t="s">
        <v>16</v>
      </c>
      <c r="N97" s="47" t="s">
        <v>17</v>
      </c>
      <c r="O97" s="47" t="s">
        <v>18</v>
      </c>
      <c r="P97" s="60"/>
    </row>
    <row r="98" spans="2:16" s="48" customFormat="1" ht="18" customHeight="1" x14ac:dyDescent="0.2">
      <c r="B98" s="130"/>
      <c r="C98" s="131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0" t="s">
        <v>19</v>
      </c>
    </row>
    <row r="99" spans="2:16" s="48" customFormat="1" ht="18" hidden="1" customHeight="1" x14ac:dyDescent="0.2">
      <c r="B99" s="130"/>
      <c r="C99" s="88" t="s">
        <v>166</v>
      </c>
      <c r="D99" s="89">
        <f>ROUND(D98,0)</f>
        <v>0</v>
      </c>
      <c r="E99" s="89">
        <f t="shared" ref="E99" si="53">ROUND(E98,0)</f>
        <v>0</v>
      </c>
      <c r="F99" s="89">
        <f t="shared" ref="F99" si="54">ROUND(F98,0)</f>
        <v>0</v>
      </c>
      <c r="G99" s="89">
        <f t="shared" ref="G99" si="55">ROUND(G98,0)</f>
        <v>0</v>
      </c>
      <c r="H99" s="89">
        <f t="shared" ref="H99" si="56">ROUND(H98,0)</f>
        <v>0</v>
      </c>
      <c r="I99" s="89">
        <f t="shared" ref="I99" si="57">ROUND(I98,0)</f>
        <v>0</v>
      </c>
      <c r="J99" s="89">
        <f t="shared" ref="J99" si="58">ROUND(J98,0)</f>
        <v>0</v>
      </c>
      <c r="K99" s="89">
        <f t="shared" ref="K99" si="59">ROUND(K98,0)</f>
        <v>0</v>
      </c>
      <c r="L99" s="89">
        <f t="shared" ref="L99" si="60">ROUND(L98,0)</f>
        <v>0</v>
      </c>
      <c r="M99" s="89">
        <f t="shared" ref="M99" si="61">ROUND(M98,0)</f>
        <v>0</v>
      </c>
      <c r="N99" s="89">
        <f t="shared" ref="N99" si="62">ROUND(N98,0)</f>
        <v>0</v>
      </c>
      <c r="O99" s="89">
        <f t="shared" ref="O99" si="63">ROUND(O98,0)</f>
        <v>0</v>
      </c>
      <c r="P99" s="60"/>
    </row>
    <row r="100" spans="2:16" s="48" customFormat="1" ht="34.950000000000003" customHeight="1" x14ac:dyDescent="0.2">
      <c r="B100" s="130"/>
      <c r="C100" s="63" t="s">
        <v>162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60" t="s">
        <v>19</v>
      </c>
    </row>
    <row r="101" spans="2:16" s="48" customFormat="1" ht="18" hidden="1" customHeight="1" x14ac:dyDescent="0.2">
      <c r="B101" s="131"/>
      <c r="C101" s="88" t="s">
        <v>166</v>
      </c>
      <c r="D101" s="110">
        <f>ROUND(D100,0)</f>
        <v>0</v>
      </c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2"/>
      <c r="P101" s="60"/>
    </row>
    <row r="102" spans="2:16" s="48" customFormat="1" ht="18" customHeight="1" x14ac:dyDescent="0.2">
      <c r="B102" s="129" t="s">
        <v>134</v>
      </c>
      <c r="C102" s="47" t="s">
        <v>148</v>
      </c>
      <c r="D102" s="123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5"/>
      <c r="P102" s="50"/>
    </row>
    <row r="103" spans="2:16" s="48" customFormat="1" ht="18" customHeight="1" x14ac:dyDescent="0.2">
      <c r="B103" s="130"/>
      <c r="C103" s="47" t="s">
        <v>149</v>
      </c>
      <c r="D103" s="123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5"/>
      <c r="P103" s="50"/>
    </row>
    <row r="104" spans="2:16" s="48" customFormat="1" ht="18" customHeight="1" x14ac:dyDescent="0.2">
      <c r="B104" s="130"/>
      <c r="C104" s="65" t="s">
        <v>150</v>
      </c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5"/>
      <c r="P104" s="50"/>
    </row>
    <row r="105" spans="2:16" s="48" customFormat="1" ht="18" customHeight="1" x14ac:dyDescent="0.2">
      <c r="B105" s="130"/>
      <c r="C105" s="103" t="s">
        <v>161</v>
      </c>
      <c r="D105" s="47" t="s">
        <v>7</v>
      </c>
      <c r="E105" s="47" t="s">
        <v>8</v>
      </c>
      <c r="F105" s="47" t="s">
        <v>9</v>
      </c>
      <c r="G105" s="47" t="s">
        <v>10</v>
      </c>
      <c r="H105" s="47" t="s">
        <v>11</v>
      </c>
      <c r="I105" s="47" t="s">
        <v>12</v>
      </c>
      <c r="J105" s="47" t="s">
        <v>13</v>
      </c>
      <c r="K105" s="47" t="s">
        <v>14</v>
      </c>
      <c r="L105" s="47" t="s">
        <v>15</v>
      </c>
      <c r="M105" s="47" t="s">
        <v>16</v>
      </c>
      <c r="N105" s="47" t="s">
        <v>17</v>
      </c>
      <c r="O105" s="47" t="s">
        <v>18</v>
      </c>
      <c r="P105" s="60"/>
    </row>
    <row r="106" spans="2:16" s="48" customFormat="1" ht="18" customHeight="1" x14ac:dyDescent="0.2">
      <c r="B106" s="130"/>
      <c r="C106" s="131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0" t="s">
        <v>19</v>
      </c>
    </row>
    <row r="107" spans="2:16" s="48" customFormat="1" ht="18" hidden="1" customHeight="1" x14ac:dyDescent="0.2">
      <c r="B107" s="130"/>
      <c r="C107" s="88" t="s">
        <v>166</v>
      </c>
      <c r="D107" s="89">
        <f>ROUND(D106,0)</f>
        <v>0</v>
      </c>
      <c r="E107" s="89">
        <f t="shared" ref="E107" si="64">ROUND(E106,0)</f>
        <v>0</v>
      </c>
      <c r="F107" s="89">
        <f t="shared" ref="F107" si="65">ROUND(F106,0)</f>
        <v>0</v>
      </c>
      <c r="G107" s="89">
        <f t="shared" ref="G107" si="66">ROUND(G106,0)</f>
        <v>0</v>
      </c>
      <c r="H107" s="89">
        <f t="shared" ref="H107" si="67">ROUND(H106,0)</f>
        <v>0</v>
      </c>
      <c r="I107" s="89">
        <f t="shared" ref="I107" si="68">ROUND(I106,0)</f>
        <v>0</v>
      </c>
      <c r="J107" s="89">
        <f t="shared" ref="J107" si="69">ROUND(J106,0)</f>
        <v>0</v>
      </c>
      <c r="K107" s="89">
        <f t="shared" ref="K107" si="70">ROUND(K106,0)</f>
        <v>0</v>
      </c>
      <c r="L107" s="89">
        <f t="shared" ref="L107" si="71">ROUND(L106,0)</f>
        <v>0</v>
      </c>
      <c r="M107" s="89">
        <f t="shared" ref="M107" si="72">ROUND(M106,0)</f>
        <v>0</v>
      </c>
      <c r="N107" s="89">
        <f t="shared" ref="N107" si="73">ROUND(N106,0)</f>
        <v>0</v>
      </c>
      <c r="O107" s="89">
        <f t="shared" ref="O107" si="74">ROUND(O106,0)</f>
        <v>0</v>
      </c>
      <c r="P107" s="60"/>
    </row>
    <row r="108" spans="2:16" s="48" customFormat="1" ht="34.950000000000003" customHeight="1" x14ac:dyDescent="0.2">
      <c r="B108" s="130"/>
      <c r="C108" s="63" t="s">
        <v>162</v>
      </c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60" t="s">
        <v>19</v>
      </c>
    </row>
    <row r="109" spans="2:16" s="48" customFormat="1" ht="18" hidden="1" customHeight="1" x14ac:dyDescent="0.2">
      <c r="B109" s="131"/>
      <c r="C109" s="88" t="s">
        <v>166</v>
      </c>
      <c r="D109" s="110">
        <f>ROUND(D108,0)</f>
        <v>0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2"/>
      <c r="P109" s="60"/>
    </row>
    <row r="110" spans="2:16" s="48" customFormat="1" ht="18" customHeight="1" x14ac:dyDescent="0.2">
      <c r="B110" s="129" t="s">
        <v>135</v>
      </c>
      <c r="C110" s="47" t="s">
        <v>148</v>
      </c>
      <c r="D110" s="123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5"/>
      <c r="P110" s="50"/>
    </row>
    <row r="111" spans="2:16" s="48" customFormat="1" ht="18" customHeight="1" x14ac:dyDescent="0.2">
      <c r="B111" s="130"/>
      <c r="C111" s="47" t="s">
        <v>149</v>
      </c>
      <c r="D111" s="123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5"/>
      <c r="P111" s="50"/>
    </row>
    <row r="112" spans="2:16" s="48" customFormat="1" ht="18" customHeight="1" x14ac:dyDescent="0.2">
      <c r="B112" s="130"/>
      <c r="C112" s="65" t="s">
        <v>150</v>
      </c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5"/>
      <c r="P112" s="50"/>
    </row>
    <row r="113" spans="2:16" s="48" customFormat="1" ht="18" customHeight="1" x14ac:dyDescent="0.2">
      <c r="B113" s="130"/>
      <c r="C113" s="103" t="s">
        <v>161</v>
      </c>
      <c r="D113" s="47" t="s">
        <v>7</v>
      </c>
      <c r="E113" s="47" t="s">
        <v>8</v>
      </c>
      <c r="F113" s="47" t="s">
        <v>9</v>
      </c>
      <c r="G113" s="47" t="s">
        <v>10</v>
      </c>
      <c r="H113" s="47" t="s">
        <v>11</v>
      </c>
      <c r="I113" s="47" t="s">
        <v>12</v>
      </c>
      <c r="J113" s="47" t="s">
        <v>13</v>
      </c>
      <c r="K113" s="47" t="s">
        <v>14</v>
      </c>
      <c r="L113" s="47" t="s">
        <v>15</v>
      </c>
      <c r="M113" s="47" t="s">
        <v>16</v>
      </c>
      <c r="N113" s="47" t="s">
        <v>17</v>
      </c>
      <c r="O113" s="47" t="s">
        <v>18</v>
      </c>
      <c r="P113" s="60"/>
    </row>
    <row r="114" spans="2:16" s="48" customFormat="1" ht="18" customHeight="1" x14ac:dyDescent="0.2">
      <c r="B114" s="130"/>
      <c r="C114" s="131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0" t="s">
        <v>19</v>
      </c>
    </row>
    <row r="115" spans="2:16" s="48" customFormat="1" ht="18" hidden="1" customHeight="1" x14ac:dyDescent="0.2">
      <c r="B115" s="130"/>
      <c r="C115" s="88" t="s">
        <v>166</v>
      </c>
      <c r="D115" s="89">
        <f>ROUND(D114,0)</f>
        <v>0</v>
      </c>
      <c r="E115" s="89">
        <f t="shared" ref="E115" si="75">ROUND(E114,0)</f>
        <v>0</v>
      </c>
      <c r="F115" s="89">
        <f t="shared" ref="F115" si="76">ROUND(F114,0)</f>
        <v>0</v>
      </c>
      <c r="G115" s="89">
        <f t="shared" ref="G115" si="77">ROUND(G114,0)</f>
        <v>0</v>
      </c>
      <c r="H115" s="89">
        <f t="shared" ref="H115" si="78">ROUND(H114,0)</f>
        <v>0</v>
      </c>
      <c r="I115" s="89">
        <f t="shared" ref="I115" si="79">ROUND(I114,0)</f>
        <v>0</v>
      </c>
      <c r="J115" s="89">
        <f t="shared" ref="J115" si="80">ROUND(J114,0)</f>
        <v>0</v>
      </c>
      <c r="K115" s="89">
        <f t="shared" ref="K115" si="81">ROUND(K114,0)</f>
        <v>0</v>
      </c>
      <c r="L115" s="89">
        <f t="shared" ref="L115" si="82">ROUND(L114,0)</f>
        <v>0</v>
      </c>
      <c r="M115" s="89">
        <f t="shared" ref="M115" si="83">ROUND(M114,0)</f>
        <v>0</v>
      </c>
      <c r="N115" s="89">
        <f t="shared" ref="N115" si="84">ROUND(N114,0)</f>
        <v>0</v>
      </c>
      <c r="O115" s="89">
        <f t="shared" ref="O115" si="85">ROUND(O114,0)</f>
        <v>0</v>
      </c>
      <c r="P115" s="60"/>
    </row>
    <row r="116" spans="2:16" s="48" customFormat="1" ht="34.950000000000003" customHeight="1" x14ac:dyDescent="0.2">
      <c r="B116" s="130"/>
      <c r="C116" s="63" t="s">
        <v>162</v>
      </c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60" t="s">
        <v>19</v>
      </c>
    </row>
    <row r="117" spans="2:16" s="48" customFormat="1" ht="18" hidden="1" customHeight="1" x14ac:dyDescent="0.2">
      <c r="B117" s="131"/>
      <c r="C117" s="88" t="s">
        <v>166</v>
      </c>
      <c r="D117" s="110">
        <f>ROUND(D116,0)</f>
        <v>0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2"/>
      <c r="P117" s="60"/>
    </row>
    <row r="118" spans="2:16" s="48" customFormat="1" ht="18" customHeight="1" x14ac:dyDescent="0.2">
      <c r="B118" s="129" t="s">
        <v>136</v>
      </c>
      <c r="C118" s="47" t="s">
        <v>148</v>
      </c>
      <c r="D118" s="123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5"/>
      <c r="P118" s="50"/>
    </row>
    <row r="119" spans="2:16" s="48" customFormat="1" ht="18" customHeight="1" x14ac:dyDescent="0.2">
      <c r="B119" s="130"/>
      <c r="C119" s="47" t="s">
        <v>149</v>
      </c>
      <c r="D119" s="123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5"/>
      <c r="P119" s="50"/>
    </row>
    <row r="120" spans="2:16" s="48" customFormat="1" ht="18" customHeight="1" x14ac:dyDescent="0.2">
      <c r="B120" s="130"/>
      <c r="C120" s="65" t="s">
        <v>150</v>
      </c>
      <c r="D120" s="1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5"/>
      <c r="P120" s="50"/>
    </row>
    <row r="121" spans="2:16" s="48" customFormat="1" ht="18" customHeight="1" x14ac:dyDescent="0.2">
      <c r="B121" s="130"/>
      <c r="C121" s="103" t="s">
        <v>161</v>
      </c>
      <c r="D121" s="47" t="s">
        <v>7</v>
      </c>
      <c r="E121" s="47" t="s">
        <v>8</v>
      </c>
      <c r="F121" s="47" t="s">
        <v>9</v>
      </c>
      <c r="G121" s="47" t="s">
        <v>10</v>
      </c>
      <c r="H121" s="47" t="s">
        <v>11</v>
      </c>
      <c r="I121" s="47" t="s">
        <v>12</v>
      </c>
      <c r="J121" s="47" t="s">
        <v>13</v>
      </c>
      <c r="K121" s="47" t="s">
        <v>14</v>
      </c>
      <c r="L121" s="47" t="s">
        <v>15</v>
      </c>
      <c r="M121" s="47" t="s">
        <v>16</v>
      </c>
      <c r="N121" s="47" t="s">
        <v>17</v>
      </c>
      <c r="O121" s="47" t="s">
        <v>18</v>
      </c>
      <c r="P121" s="60"/>
    </row>
    <row r="122" spans="2:16" s="48" customFormat="1" ht="18" customHeight="1" x14ac:dyDescent="0.2">
      <c r="B122" s="130"/>
      <c r="C122" s="131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0" t="s">
        <v>19</v>
      </c>
    </row>
    <row r="123" spans="2:16" s="48" customFormat="1" ht="18" hidden="1" customHeight="1" x14ac:dyDescent="0.2">
      <c r="B123" s="130"/>
      <c r="C123" s="88" t="s">
        <v>166</v>
      </c>
      <c r="D123" s="89">
        <f>ROUND(D122,0)</f>
        <v>0</v>
      </c>
      <c r="E123" s="89">
        <f t="shared" ref="E123" si="86">ROUND(E122,0)</f>
        <v>0</v>
      </c>
      <c r="F123" s="89">
        <f t="shared" ref="F123" si="87">ROUND(F122,0)</f>
        <v>0</v>
      </c>
      <c r="G123" s="89">
        <f t="shared" ref="G123" si="88">ROUND(G122,0)</f>
        <v>0</v>
      </c>
      <c r="H123" s="89">
        <f t="shared" ref="H123" si="89">ROUND(H122,0)</f>
        <v>0</v>
      </c>
      <c r="I123" s="89">
        <f t="shared" ref="I123" si="90">ROUND(I122,0)</f>
        <v>0</v>
      </c>
      <c r="J123" s="89">
        <f t="shared" ref="J123" si="91">ROUND(J122,0)</f>
        <v>0</v>
      </c>
      <c r="K123" s="89">
        <f t="shared" ref="K123" si="92">ROUND(K122,0)</f>
        <v>0</v>
      </c>
      <c r="L123" s="89">
        <f t="shared" ref="L123" si="93">ROUND(L122,0)</f>
        <v>0</v>
      </c>
      <c r="M123" s="89">
        <f t="shared" ref="M123" si="94">ROUND(M122,0)</f>
        <v>0</v>
      </c>
      <c r="N123" s="89">
        <f t="shared" ref="N123" si="95">ROUND(N122,0)</f>
        <v>0</v>
      </c>
      <c r="O123" s="89">
        <f t="shared" ref="O123" si="96">ROUND(O122,0)</f>
        <v>0</v>
      </c>
      <c r="P123" s="60"/>
    </row>
    <row r="124" spans="2:16" s="48" customFormat="1" ht="34.950000000000003" customHeight="1" x14ac:dyDescent="0.2">
      <c r="B124" s="130"/>
      <c r="C124" s="63" t="s">
        <v>162</v>
      </c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60" t="s">
        <v>19</v>
      </c>
    </row>
    <row r="125" spans="2:16" s="48" customFormat="1" ht="18" hidden="1" customHeight="1" x14ac:dyDescent="0.2">
      <c r="B125" s="131"/>
      <c r="C125" s="88" t="s">
        <v>166</v>
      </c>
      <c r="D125" s="110">
        <f>ROUND(D124,0)</f>
        <v>0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2"/>
      <c r="P125" s="60"/>
    </row>
    <row r="126" spans="2:16" s="48" customFormat="1" ht="18" customHeight="1" x14ac:dyDescent="0.2">
      <c r="B126" s="113" t="s">
        <v>137</v>
      </c>
      <c r="C126" s="103" t="s">
        <v>161</v>
      </c>
      <c r="D126" s="47" t="s">
        <v>7</v>
      </c>
      <c r="E126" s="47" t="s">
        <v>8</v>
      </c>
      <c r="F126" s="47" t="s">
        <v>9</v>
      </c>
      <c r="G126" s="47" t="s">
        <v>10</v>
      </c>
      <c r="H126" s="47" t="s">
        <v>11</v>
      </c>
      <c r="I126" s="47" t="s">
        <v>12</v>
      </c>
      <c r="J126" s="47" t="s">
        <v>13</v>
      </c>
      <c r="K126" s="47" t="s">
        <v>14</v>
      </c>
      <c r="L126" s="47" t="s">
        <v>15</v>
      </c>
      <c r="M126" s="47" t="s">
        <v>16</v>
      </c>
      <c r="N126" s="47" t="s">
        <v>17</v>
      </c>
      <c r="O126" s="47" t="s">
        <v>18</v>
      </c>
      <c r="P126" s="60"/>
    </row>
    <row r="127" spans="2:16" s="48" customFormat="1" ht="18" customHeight="1" x14ac:dyDescent="0.2">
      <c r="B127" s="113"/>
      <c r="C127" s="131"/>
      <c r="D127" s="62">
        <f>SUM(D59,D67,D75,D83,D91,D99,D107,D115,D123)</f>
        <v>0</v>
      </c>
      <c r="E127" s="85">
        <f t="shared" ref="E127:N127" si="97">SUM(E59,E67,E75,E83,E91,E99,E107,E115,E123)</f>
        <v>0</v>
      </c>
      <c r="F127" s="85">
        <f t="shared" si="97"/>
        <v>0</v>
      </c>
      <c r="G127" s="85">
        <f t="shared" si="97"/>
        <v>0</v>
      </c>
      <c r="H127" s="85">
        <f t="shared" si="97"/>
        <v>0</v>
      </c>
      <c r="I127" s="85">
        <f t="shared" si="97"/>
        <v>0</v>
      </c>
      <c r="J127" s="85">
        <f t="shared" si="97"/>
        <v>0</v>
      </c>
      <c r="K127" s="85">
        <f t="shared" si="97"/>
        <v>0</v>
      </c>
      <c r="L127" s="85">
        <f t="shared" si="97"/>
        <v>0</v>
      </c>
      <c r="M127" s="85">
        <f t="shared" si="97"/>
        <v>0</v>
      </c>
      <c r="N127" s="85">
        <f t="shared" si="97"/>
        <v>0</v>
      </c>
      <c r="O127" s="85">
        <f>SUM(O59,O67,O75,O83,O91,O99,O107,O115,O123)</f>
        <v>0</v>
      </c>
      <c r="P127" s="60" t="s">
        <v>19</v>
      </c>
    </row>
    <row r="128" spans="2:16" s="48" customFormat="1" ht="34.950000000000003" customHeight="1" x14ac:dyDescent="0.2">
      <c r="B128" s="113"/>
      <c r="C128" s="63" t="s">
        <v>162</v>
      </c>
      <c r="D128" s="127">
        <f>SUM(D61,D69,D77,D85,D93,D101,D109,D117,D125)</f>
        <v>0</v>
      </c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60" t="s">
        <v>19</v>
      </c>
    </row>
    <row r="129" spans="2:16" s="48" customFormat="1" ht="18" customHeight="1" x14ac:dyDescent="0.2">
      <c r="B129" s="59"/>
      <c r="P129" s="59"/>
    </row>
    <row r="130" spans="2:16" s="48" customFormat="1" ht="18" customHeight="1" x14ac:dyDescent="0.2">
      <c r="B130" s="67" t="s">
        <v>146</v>
      </c>
      <c r="P130" s="59"/>
    </row>
    <row r="131" spans="2:16" s="48" customFormat="1" ht="18" customHeight="1" x14ac:dyDescent="0.2">
      <c r="B131" s="113" t="s">
        <v>0</v>
      </c>
      <c r="C131" s="113"/>
      <c r="D131" s="113" t="s">
        <v>20</v>
      </c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47" t="s">
        <v>1</v>
      </c>
    </row>
    <row r="132" spans="2:16" s="48" customFormat="1" ht="18" customHeight="1" x14ac:dyDescent="0.2">
      <c r="B132" s="113" t="s">
        <v>138</v>
      </c>
      <c r="C132" s="113"/>
      <c r="D132" s="123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5"/>
      <c r="P132" s="60"/>
    </row>
    <row r="133" spans="2:16" s="48" customFormat="1" ht="18" customHeight="1" x14ac:dyDescent="0.2">
      <c r="B133" s="114" t="s">
        <v>148</v>
      </c>
      <c r="C133" s="115"/>
      <c r="D133" s="116" t="str">
        <f>IF('入力欄(基本情報)'!C29="","",'入力欄(基本情報)'!C29)</f>
        <v/>
      </c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8"/>
      <c r="P133" s="50"/>
    </row>
    <row r="134" spans="2:16" s="48" customFormat="1" ht="18" customHeight="1" x14ac:dyDescent="0.2">
      <c r="B134" s="114" t="s">
        <v>149</v>
      </c>
      <c r="C134" s="115"/>
      <c r="D134" s="116" t="str">
        <f>IF('入力欄(基本情報)'!C30="","",'入力欄(基本情報)'!C30)</f>
        <v/>
      </c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8"/>
      <c r="P134" s="50"/>
    </row>
    <row r="135" spans="2:16" s="48" customFormat="1" ht="18" customHeight="1" x14ac:dyDescent="0.2">
      <c r="B135" s="114" t="s">
        <v>160</v>
      </c>
      <c r="C135" s="115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5"/>
      <c r="P135" s="50"/>
    </row>
    <row r="136" spans="2:16" s="48" customFormat="1" ht="19.95" customHeight="1" x14ac:dyDescent="0.2">
      <c r="B136" s="132" t="s">
        <v>151</v>
      </c>
      <c r="C136" s="133"/>
      <c r="D136" s="47" t="s">
        <v>7</v>
      </c>
      <c r="E136" s="47" t="s">
        <v>8</v>
      </c>
      <c r="F136" s="47" t="s">
        <v>9</v>
      </c>
      <c r="G136" s="47" t="s">
        <v>10</v>
      </c>
      <c r="H136" s="47" t="s">
        <v>11</v>
      </c>
      <c r="I136" s="47" t="s">
        <v>12</v>
      </c>
      <c r="J136" s="47" t="s">
        <v>13</v>
      </c>
      <c r="K136" s="47" t="s">
        <v>14</v>
      </c>
      <c r="L136" s="47" t="s">
        <v>15</v>
      </c>
      <c r="M136" s="47" t="s">
        <v>16</v>
      </c>
      <c r="N136" s="47" t="s">
        <v>17</v>
      </c>
      <c r="O136" s="47" t="s">
        <v>18</v>
      </c>
      <c r="P136" s="60"/>
    </row>
    <row r="137" spans="2:16" s="48" customFormat="1" ht="19.95" customHeight="1" x14ac:dyDescent="0.2">
      <c r="B137" s="134"/>
      <c r="C137" s="135"/>
      <c r="D137" s="90" t="e">
        <f>MIN(D49,ROUND($D$140*D49/$D$50,0))</f>
        <v>#DIV/0!</v>
      </c>
      <c r="E137" s="90" t="e">
        <f t="shared" ref="E137:O137" si="98">MIN(E49,ROUND($D$140*E49/$D$50,0))</f>
        <v>#DIV/0!</v>
      </c>
      <c r="F137" s="90" t="e">
        <f t="shared" si="98"/>
        <v>#DIV/0!</v>
      </c>
      <c r="G137" s="90" t="e">
        <f t="shared" si="98"/>
        <v>#DIV/0!</v>
      </c>
      <c r="H137" s="90" t="e">
        <f t="shared" si="98"/>
        <v>#DIV/0!</v>
      </c>
      <c r="I137" s="90" t="e">
        <f t="shared" si="98"/>
        <v>#DIV/0!</v>
      </c>
      <c r="J137" s="90" t="e">
        <f t="shared" si="98"/>
        <v>#DIV/0!</v>
      </c>
      <c r="K137" s="90" t="e">
        <f t="shared" si="98"/>
        <v>#DIV/0!</v>
      </c>
      <c r="L137" s="90" t="e">
        <f t="shared" si="98"/>
        <v>#DIV/0!</v>
      </c>
      <c r="M137" s="90" t="e">
        <f t="shared" si="98"/>
        <v>#DIV/0!</v>
      </c>
      <c r="N137" s="90" t="e">
        <f t="shared" si="98"/>
        <v>#DIV/0!</v>
      </c>
      <c r="O137" s="90" t="e">
        <f t="shared" si="98"/>
        <v>#DIV/0!</v>
      </c>
      <c r="P137" s="60" t="s">
        <v>19</v>
      </c>
    </row>
    <row r="138" spans="2:16" s="48" customFormat="1" ht="19.95" hidden="1" customHeight="1" x14ac:dyDescent="0.2">
      <c r="B138" s="116" t="s">
        <v>166</v>
      </c>
      <c r="C138" s="118"/>
      <c r="D138" s="89" t="e">
        <f>ROUND(D137,0)</f>
        <v>#DIV/0!</v>
      </c>
      <c r="E138" s="89" t="e">
        <f t="shared" ref="E138" si="99">ROUND(E137,0)</f>
        <v>#DIV/0!</v>
      </c>
      <c r="F138" s="89" t="e">
        <f t="shared" ref="F138" si="100">ROUND(F137,0)</f>
        <v>#DIV/0!</v>
      </c>
      <c r="G138" s="89" t="e">
        <f t="shared" ref="G138" si="101">ROUND(G137,0)</f>
        <v>#DIV/0!</v>
      </c>
      <c r="H138" s="89" t="e">
        <f t="shared" ref="H138" si="102">ROUND(H137,0)</f>
        <v>#DIV/0!</v>
      </c>
      <c r="I138" s="89" t="e">
        <f t="shared" ref="I138" si="103">ROUND(I137,0)</f>
        <v>#DIV/0!</v>
      </c>
      <c r="J138" s="89" t="e">
        <f t="shared" ref="J138" si="104">ROUND(J137,0)</f>
        <v>#DIV/0!</v>
      </c>
      <c r="K138" s="89" t="e">
        <f t="shared" ref="K138" si="105">ROUND(K137,0)</f>
        <v>#DIV/0!</v>
      </c>
      <c r="L138" s="89" t="e">
        <f t="shared" ref="L138" si="106">ROUND(L137,0)</f>
        <v>#DIV/0!</v>
      </c>
      <c r="M138" s="89" t="e">
        <f t="shared" ref="M138" si="107">ROUND(M137,0)</f>
        <v>#DIV/0!</v>
      </c>
      <c r="N138" s="89" t="e">
        <f t="shared" ref="N138" si="108">ROUND(N137,0)</f>
        <v>#DIV/0!</v>
      </c>
      <c r="O138" s="89" t="e">
        <f t="shared" ref="O138" si="109">ROUND(O137,0)</f>
        <v>#DIV/0!</v>
      </c>
      <c r="P138" s="60"/>
    </row>
    <row r="139" spans="2:16" s="48" customFormat="1" ht="34.950000000000003" customHeight="1" x14ac:dyDescent="0.2">
      <c r="B139" s="153" t="s">
        <v>152</v>
      </c>
      <c r="C139" s="115"/>
      <c r="D139" s="148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50"/>
      <c r="P139" s="60"/>
    </row>
    <row r="140" spans="2:16" s="48" customFormat="1" ht="19.95" hidden="1" customHeight="1" x14ac:dyDescent="0.2">
      <c r="B140" s="152" t="s">
        <v>166</v>
      </c>
      <c r="C140" s="152"/>
      <c r="D140" s="110">
        <f>ROUND(D139,0)</f>
        <v>0</v>
      </c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2"/>
      <c r="P140" s="60"/>
    </row>
    <row r="141" spans="2:16" s="48" customFormat="1" ht="19.95" customHeight="1" x14ac:dyDescent="0.2">
      <c r="P141" s="59"/>
    </row>
    <row r="142" spans="2:16" s="48" customFormat="1" ht="19.95" customHeight="1" x14ac:dyDescent="0.2">
      <c r="P142" s="59"/>
    </row>
    <row r="143" spans="2:16" s="48" customFormat="1" ht="19.95" customHeight="1" x14ac:dyDescent="0.2">
      <c r="P143" s="59"/>
    </row>
    <row r="144" spans="2:16" s="48" customFormat="1" ht="19.95" customHeight="1" x14ac:dyDescent="0.2">
      <c r="P144" s="59"/>
    </row>
    <row r="145" spans="16:16" s="48" customFormat="1" ht="19.95" customHeight="1" x14ac:dyDescent="0.2">
      <c r="P145" s="59"/>
    </row>
    <row r="146" spans="16:16" s="48" customFormat="1" ht="19.95" customHeight="1" x14ac:dyDescent="0.2">
      <c r="P146" s="59"/>
    </row>
    <row r="147" spans="16:16" s="48" customFormat="1" ht="19.95" customHeight="1" x14ac:dyDescent="0.2">
      <c r="P147" s="59"/>
    </row>
    <row r="148" spans="16:16" s="48" customFormat="1" ht="19.95" customHeight="1" x14ac:dyDescent="0.2">
      <c r="P148" s="59"/>
    </row>
    <row r="149" spans="16:16" s="48" customFormat="1" ht="19.95" customHeight="1" x14ac:dyDescent="0.2">
      <c r="P149" s="59"/>
    </row>
    <row r="150" spans="16:16" s="48" customFormat="1" ht="19.95" customHeight="1" x14ac:dyDescent="0.2">
      <c r="P150" s="59"/>
    </row>
    <row r="151" spans="16:16" s="48" customFormat="1" ht="19.95" customHeight="1" x14ac:dyDescent="0.2">
      <c r="P151" s="59"/>
    </row>
  </sheetData>
  <sheetProtection algorithmName="SHA-512" hashValue="ZF+iMINzvztS5YsWkQHepoSLMrOaqGivZCjIhYRST0fqy4B6Tt3zVWydOCDVbZLTSgt+dpVUct1h0+b+/kwteQ==" saltValue="AXrJIep4Z7C8Pb5kQ5Gmjw==" spinCount="100000" sheet="1" objects="1" scenarios="1"/>
  <mergeCells count="129">
    <mergeCell ref="B138:C138"/>
    <mergeCell ref="D140:O140"/>
    <mergeCell ref="B140:C140"/>
    <mergeCell ref="D77:O77"/>
    <mergeCell ref="B70:B77"/>
    <mergeCell ref="D85:O85"/>
    <mergeCell ref="B78:B85"/>
    <mergeCell ref="D93:O93"/>
    <mergeCell ref="B86:B93"/>
    <mergeCell ref="D101:O101"/>
    <mergeCell ref="B94:B101"/>
    <mergeCell ref="D109:O109"/>
    <mergeCell ref="B102:B109"/>
    <mergeCell ref="B139:C139"/>
    <mergeCell ref="D139:O139"/>
    <mergeCell ref="B135:C135"/>
    <mergeCell ref="D135:O135"/>
    <mergeCell ref="D131:O131"/>
    <mergeCell ref="C113:C114"/>
    <mergeCell ref="D116:O116"/>
    <mergeCell ref="D118:O118"/>
    <mergeCell ref="D119:O119"/>
    <mergeCell ref="C121:C122"/>
    <mergeCell ref="D124:O124"/>
    <mergeCell ref="B10:B21"/>
    <mergeCell ref="D24:O24"/>
    <mergeCell ref="D33:O33"/>
    <mergeCell ref="B22:B33"/>
    <mergeCell ref="D36:O36"/>
    <mergeCell ref="D45:O45"/>
    <mergeCell ref="B34:B45"/>
    <mergeCell ref="D61:O61"/>
    <mergeCell ref="B54:B61"/>
    <mergeCell ref="D56:O56"/>
    <mergeCell ref="C18:C19"/>
    <mergeCell ref="C13:C14"/>
    <mergeCell ref="D20:O20"/>
    <mergeCell ref="D29:O29"/>
    <mergeCell ref="C30:C31"/>
    <mergeCell ref="D41:O41"/>
    <mergeCell ref="D10:O10"/>
    <mergeCell ref="D22:O22"/>
    <mergeCell ref="D34:O34"/>
    <mergeCell ref="C42:C43"/>
    <mergeCell ref="D44:O44"/>
    <mergeCell ref="D11:O11"/>
    <mergeCell ref="C15:C16"/>
    <mergeCell ref="D17:O17"/>
    <mergeCell ref="D72:O72"/>
    <mergeCell ref="D80:O80"/>
    <mergeCell ref="D88:O88"/>
    <mergeCell ref="D96:O96"/>
    <mergeCell ref="D104:O104"/>
    <mergeCell ref="D112:O112"/>
    <mergeCell ref="D120:O120"/>
    <mergeCell ref="B136:C137"/>
    <mergeCell ref="B132:C132"/>
    <mergeCell ref="D132:O132"/>
    <mergeCell ref="B126:B128"/>
    <mergeCell ref="C126:C127"/>
    <mergeCell ref="D128:O128"/>
    <mergeCell ref="D110:O110"/>
    <mergeCell ref="D111:O111"/>
    <mergeCell ref="D103:O103"/>
    <mergeCell ref="D102:O102"/>
    <mergeCell ref="B133:C133"/>
    <mergeCell ref="D133:O133"/>
    <mergeCell ref="B134:C134"/>
    <mergeCell ref="D134:O134"/>
    <mergeCell ref="B131:C131"/>
    <mergeCell ref="D117:O117"/>
    <mergeCell ref="B110:B117"/>
    <mergeCell ref="D125:O125"/>
    <mergeCell ref="B118:B125"/>
    <mergeCell ref="B48:C49"/>
    <mergeCell ref="C57:C58"/>
    <mergeCell ref="C73:C74"/>
    <mergeCell ref="D76:O76"/>
    <mergeCell ref="B46:C47"/>
    <mergeCell ref="C105:C106"/>
    <mergeCell ref="D108:O108"/>
    <mergeCell ref="D78:O78"/>
    <mergeCell ref="D79:O79"/>
    <mergeCell ref="C81:C82"/>
    <mergeCell ref="D84:O84"/>
    <mergeCell ref="D86:O86"/>
    <mergeCell ref="D87:O87"/>
    <mergeCell ref="C89:C90"/>
    <mergeCell ref="D92:O92"/>
    <mergeCell ref="D94:O94"/>
    <mergeCell ref="D95:O95"/>
    <mergeCell ref="C97:C98"/>
    <mergeCell ref="D100:O100"/>
    <mergeCell ref="D62:O62"/>
    <mergeCell ref="D63:O63"/>
    <mergeCell ref="D68:O68"/>
    <mergeCell ref="D70:O70"/>
    <mergeCell ref="D71:O71"/>
    <mergeCell ref="B50:C50"/>
    <mergeCell ref="D50:O50"/>
    <mergeCell ref="D53:O53"/>
    <mergeCell ref="D54:O54"/>
    <mergeCell ref="D55:O55"/>
    <mergeCell ref="D60:O60"/>
    <mergeCell ref="D69:O69"/>
    <mergeCell ref="B62:B69"/>
    <mergeCell ref="D64:O64"/>
    <mergeCell ref="C65:C66"/>
    <mergeCell ref="B1:P1"/>
    <mergeCell ref="B5:C5"/>
    <mergeCell ref="D5:O5"/>
    <mergeCell ref="B7:C7"/>
    <mergeCell ref="D7:O7"/>
    <mergeCell ref="B8:C8"/>
    <mergeCell ref="D8:O8"/>
    <mergeCell ref="B9:C9"/>
    <mergeCell ref="D9:O9"/>
    <mergeCell ref="B2:C2"/>
    <mergeCell ref="D6:O6"/>
    <mergeCell ref="B6:C6"/>
    <mergeCell ref="C25:C26"/>
    <mergeCell ref="C27:C28"/>
    <mergeCell ref="D23:O23"/>
    <mergeCell ref="D35:O35"/>
    <mergeCell ref="C37:C38"/>
    <mergeCell ref="C39:C40"/>
    <mergeCell ref="D32:O32"/>
    <mergeCell ref="D12:O12"/>
    <mergeCell ref="D21:O21"/>
  </mergeCells>
  <phoneticPr fontId="2"/>
  <conditionalFormatting sqref="D20">
    <cfRule type="cellIs" dxfId="6" priority="30" operator="greaterThan">
      <formula>$D$17</formula>
    </cfRule>
  </conditionalFormatting>
  <conditionalFormatting sqref="D32">
    <cfRule type="cellIs" dxfId="5" priority="29" operator="greaterThan">
      <formula>$D$29</formula>
    </cfRule>
  </conditionalFormatting>
  <conditionalFormatting sqref="D11:O11">
    <cfRule type="cellIs" dxfId="4" priority="26" operator="greaterThan">
      <formula>$D$10</formula>
    </cfRule>
  </conditionalFormatting>
  <conditionalFormatting sqref="D23:O23">
    <cfRule type="cellIs" dxfId="3" priority="25" operator="greaterThan">
      <formula>$D$22</formula>
    </cfRule>
  </conditionalFormatting>
  <conditionalFormatting sqref="D35:O35">
    <cfRule type="cellIs" dxfId="2" priority="24" operator="greaterThan">
      <formula>$D$34</formula>
    </cfRule>
  </conditionalFormatting>
  <conditionalFormatting sqref="D44:O44">
    <cfRule type="cellIs" dxfId="1" priority="2" operator="greaterThan">
      <formula>$D$41</formula>
    </cfRule>
  </conditionalFormatting>
  <conditionalFormatting sqref="D139:O139">
    <cfRule type="cellIs" dxfId="0" priority="1" operator="greaterThan">
      <formula>$D$50</formula>
    </cfRule>
  </conditionalFormatting>
  <dataValidations count="12">
    <dataValidation type="whole" operator="lessThanOrEqual" allowBlank="1" showInputMessage="1" showErrorMessage="1" error="送電可能電力以下の整数値を入力してください" sqref="D14:O14" xr:uid="{B062D151-3C5E-4092-94D3-CCD16BC549B0}">
      <formula1>$D$11</formula1>
    </dataValidation>
    <dataValidation type="whole" operator="lessThanOrEqual" allowBlank="1" showInputMessage="1" showErrorMessage="1" error="送電可能電力以下の整数値を入力してください" sqref="D26:O26" xr:uid="{8378CEB2-2615-47A4-9781-4F67D296B6AE}">
      <formula1>$D$23</formula1>
    </dataValidation>
    <dataValidation type="whole" operator="lessThanOrEqual" allowBlank="1" showInputMessage="1" showErrorMessage="1" error="送電可能電力以下の整数値を入力してください" sqref="D38:O38" xr:uid="{8C848CC8-4730-4878-9B2A-D55CEA8B6157}">
      <formula1>$D$35</formula1>
    </dataValidation>
    <dataValidation operator="lessThanOrEqual" allowBlank="1" showInputMessage="1" showErrorMessage="1" error="設備容量以下の整数値で入力してください" sqref="D47:O47 D49:O49" xr:uid="{6ED4B8F3-9E7F-466A-9F05-D1C779F0F7B1}"/>
    <dataValidation type="whole" operator="lessThanOrEqual" allowBlank="1" showInputMessage="1" showErrorMessage="1" error="期待容量以下の整数値を入力してください" sqref="D32:O32 D20:O20 D44:O44" xr:uid="{9352E59B-D710-4529-BD38-E380078877C0}">
      <formula1>D17</formula1>
    </dataValidation>
    <dataValidation type="list" allowBlank="1" showInputMessage="1" showErrorMessage="1" sqref="D56:O56 D64:O64 D72:O72 D80:O80 D88:O88 D96:O96 D104:O104 D112:O112 D120:O120 D135:O135" xr:uid="{3207BC30-FE2E-4F81-8DCD-069B13F8362A}">
      <formula1>"北海道,東北,東京,中部,北陸,関西,中国,四国,九州"</formula1>
    </dataValidation>
    <dataValidation type="whole" allowBlank="1" showInputMessage="1" showErrorMessage="1" error="整数値を入力してください" sqref="D22:O22 D10:O10 D34:O34 D116:O116 D60:O60 D68:O68 D76:O76 D84:O84 D92:O92 D100:O100 D108:O108 D58:O58 D66:O66 D74:O74 D82:O82 D90:O90 D98:O98 D106:O106 D114:O114 D122:O122 D124:O124" xr:uid="{70E5C4F2-C49F-4505-B27E-00EDB643AD1F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1:O11 D23:O23 D35:O35" xr:uid="{FF6BFBF4-7C90-4DF9-A3CC-10AB24744521}">
      <formula1>D10</formula1>
    </dataValidation>
    <dataValidation operator="lessThanOrEqual" allowBlank="1" showInputMessage="1" showErrorMessage="1" error="期待容量以下の整数値を入力してください" sqref="D43:O43" xr:uid="{DAD9C460-DEEC-4934-AE78-7528554849B8}"/>
    <dataValidation type="whole" operator="lessThanOrEqual" allowBlank="1" showInputMessage="1" showErrorMessage="1" error="差替可能容量以下の整数値を入力してください。" sqref="D139:O139" xr:uid="{2E473916-9B3B-410C-BBCE-A696EFD0528F}">
      <formula1>D50</formula1>
    </dataValidation>
    <dataValidation operator="lessThanOrEqual" allowBlank="1" showInputMessage="1" showErrorMessage="1" error="設備容量以下の整数値を入力してください" sqref="D12:O12 D21:O21 D24:O24 D33:O33 D36:O36 D45:O45 D61:O61 D69:O69 D77:O77 D85:O85 D93:O93 D101:O101 D109:O109 D117:O117 D125:O125 D140:O140" xr:uid="{C3A81AE8-B80E-48A9-86EF-A1076D0E8857}"/>
    <dataValidation allowBlank="1" showInputMessage="1" showErrorMessage="1" error="整数値を入力してください" sqref="D59:O59 D67:O67 D75:O75 D83:O83 D91:O91 D99:O99 D107:O107 D115:O115 D123:O123 D138:O138" xr:uid="{33070DC8-73DC-4E8E-B443-0C84BFD0132D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1891-9AE9-467C-A317-3CC6087D7C22}">
  <sheetPr codeName="Sheet8"/>
  <dimension ref="A1:Q55"/>
  <sheetViews>
    <sheetView zoomScale="80" zoomScaleNormal="80" workbookViewId="0">
      <selection activeCell="A44" sqref="A44:D44"/>
    </sheetView>
  </sheetViews>
  <sheetFormatPr defaultColWidth="8.88671875" defaultRowHeight="15" x14ac:dyDescent="0.3"/>
  <cols>
    <col min="1" max="3" width="14.77734375" style="72" customWidth="1"/>
    <col min="4" max="4" width="16.77734375" style="72" customWidth="1"/>
    <col min="5" max="16" width="10.77734375" style="59" customWidth="1"/>
    <col min="17" max="16384" width="8.88671875" style="44"/>
  </cols>
  <sheetData>
    <row r="1" spans="1:17" ht="16.2" x14ac:dyDescent="0.3">
      <c r="A1" s="100" t="s">
        <v>172</v>
      </c>
      <c r="B1" s="100"/>
      <c r="C1" s="100"/>
      <c r="D1" s="100"/>
    </row>
    <row r="2" spans="1:17" ht="16.2" x14ac:dyDescent="0.3">
      <c r="A2" s="172"/>
      <c r="B2" s="172"/>
      <c r="C2" s="172"/>
    </row>
    <row r="4" spans="1:17" ht="16.2" x14ac:dyDescent="0.3">
      <c r="A4" s="173" t="s">
        <v>173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7" ht="16.2" x14ac:dyDescent="0.3">
      <c r="A5" s="73"/>
      <c r="B5" s="73"/>
      <c r="C5" s="73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17" ht="16.2" x14ac:dyDescent="0.3">
      <c r="A6" s="173" t="s">
        <v>72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10" spans="1:17" ht="15.6" thickBot="1" x14ac:dyDescent="0.35"/>
    <row r="11" spans="1:17" ht="15.6" thickBot="1" x14ac:dyDescent="0.35">
      <c r="A11" s="161" t="s">
        <v>0</v>
      </c>
      <c r="B11" s="161"/>
      <c r="C11" s="161"/>
      <c r="D11" s="161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17" ht="15.6" thickBot="1" x14ac:dyDescent="0.35">
      <c r="A12" s="159" t="s">
        <v>73</v>
      </c>
      <c r="B12" s="159"/>
      <c r="C12" s="159"/>
      <c r="D12" s="159"/>
      <c r="E12" s="158" t="str">
        <f>IF('入力欄(基本情報)'!C5="","",'入力欄(基本情報)'!C5)</f>
        <v>電源等差替への申込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  <row r="13" spans="1:17" ht="15.6" thickBot="1" x14ac:dyDescent="0.35">
      <c r="A13" s="159" t="s">
        <v>74</v>
      </c>
      <c r="B13" s="159"/>
      <c r="C13" s="159"/>
      <c r="D13" s="159"/>
      <c r="E13" s="158" t="s">
        <v>153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</row>
    <row r="14" spans="1:17" ht="15.6" thickBot="1" x14ac:dyDescent="0.35">
      <c r="A14" s="154" t="s">
        <v>75</v>
      </c>
      <c r="B14" s="154"/>
      <c r="C14" s="154"/>
      <c r="D14" s="154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</row>
    <row r="15" spans="1:17" ht="15.6" thickBot="1" x14ac:dyDescent="0.35">
      <c r="A15" s="159" t="s">
        <v>76</v>
      </c>
      <c r="B15" s="159"/>
      <c r="C15" s="159"/>
      <c r="D15" s="159"/>
      <c r="E15" s="158" t="str">
        <f>IF('入力欄(基本情報)'!C7="","",'入力欄(基本情報)'!C7)</f>
        <v/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</row>
    <row r="16" spans="1:17" ht="15.6" thickBot="1" x14ac:dyDescent="0.35">
      <c r="A16" s="159" t="s">
        <v>77</v>
      </c>
      <c r="B16" s="159"/>
      <c r="C16" s="159"/>
      <c r="D16" s="159"/>
      <c r="E16" s="158" t="str">
        <f>IF('入力欄(基本情報)'!C8="","",'入力欄(基本情報)'!C8)</f>
        <v/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ht="15.6" thickBot="1" x14ac:dyDescent="0.35">
      <c r="A17" s="159" t="s">
        <v>78</v>
      </c>
      <c r="B17" s="159"/>
      <c r="C17" s="159"/>
      <c r="D17" s="159"/>
      <c r="E17" s="158" t="str">
        <f>IF('入力欄(基本情報)'!C9="","",'入力欄(基本情報)'!C9)</f>
        <v/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ht="15.6" thickBot="1" x14ac:dyDescent="0.35">
      <c r="A18" s="159" t="s">
        <v>79</v>
      </c>
      <c r="B18" s="159"/>
      <c r="C18" s="159"/>
      <c r="D18" s="159"/>
      <c r="E18" s="158" t="str">
        <f>IF('入力欄(基本情報)'!C12="","",'入力欄(基本情報)'!C12)</f>
        <v/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ht="15.6" thickBot="1" x14ac:dyDescent="0.35">
      <c r="A19" s="159" t="s">
        <v>80</v>
      </c>
      <c r="B19" s="159"/>
      <c r="C19" s="159"/>
      <c r="D19" s="159"/>
      <c r="E19" s="171" t="str">
        <f>IF('入力欄(基本情報)'!C13="","",'入力欄(基本情報)'!C13)</f>
        <v/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</row>
    <row r="20" spans="1:16" ht="15.6" thickBot="1" x14ac:dyDescent="0.35">
      <c r="A20" s="159" t="s">
        <v>81</v>
      </c>
      <c r="B20" s="159"/>
      <c r="C20" s="159"/>
      <c r="D20" s="159"/>
      <c r="E20" s="158" t="s">
        <v>174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 ht="15.6" thickBot="1" x14ac:dyDescent="0.35">
      <c r="A21" s="159" t="s">
        <v>82</v>
      </c>
      <c r="B21" s="159"/>
      <c r="C21" s="159"/>
      <c r="D21" s="159"/>
      <c r="E21" s="158" t="str">
        <f>IF('入力欄(基本情報)'!C10="","",'入力欄(基本情報)'!C10)</f>
        <v/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ht="15.6" thickBot="1" x14ac:dyDescent="0.35">
      <c r="A22" s="159" t="s">
        <v>4</v>
      </c>
      <c r="B22" s="159"/>
      <c r="C22" s="159"/>
      <c r="D22" s="159"/>
      <c r="E22" s="158" t="str">
        <f>IF('入力欄(差替情報)'!D8="","",'入力欄(差替情報)'!D8)</f>
        <v/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</row>
    <row r="23" spans="1:16" ht="15.6" thickBot="1" x14ac:dyDescent="0.35">
      <c r="A23" s="159" t="s">
        <v>5</v>
      </c>
      <c r="B23" s="159"/>
      <c r="C23" s="159"/>
      <c r="D23" s="159"/>
      <c r="E23" s="158" t="str">
        <f>IF('入力欄(基本情報)'!C14="","",'入力欄(基本情報)'!C14)</f>
        <v/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ht="49.2" customHeight="1" thickBot="1" x14ac:dyDescent="0.35">
      <c r="A24" s="162" t="s">
        <v>83</v>
      </c>
      <c r="B24" s="161"/>
      <c r="C24" s="167" t="s">
        <v>84</v>
      </c>
      <c r="D24" s="159"/>
      <c r="E24" s="158" t="str">
        <f>IF('入力欄(基本情報)'!C29="","",'入力欄(基本情報)'!C29)</f>
        <v/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</row>
    <row r="25" spans="1:16" ht="15.6" thickBot="1" x14ac:dyDescent="0.35">
      <c r="A25" s="161"/>
      <c r="B25" s="161"/>
      <c r="C25" s="161" t="s">
        <v>85</v>
      </c>
      <c r="D25" s="161"/>
      <c r="E25" s="158" t="str">
        <f>IF('入力欄(基本情報)'!C31="","",'入力欄(基本情報)'!C31)</f>
        <v/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</row>
    <row r="26" spans="1:16" ht="15.6" thickBot="1" x14ac:dyDescent="0.35">
      <c r="A26" s="159" t="s">
        <v>86</v>
      </c>
      <c r="B26" s="159"/>
      <c r="C26" s="159"/>
      <c r="D26" s="159"/>
      <c r="E26" s="158" t="str">
        <f>IF('入力欄(差替情報)'!D132="","",'入力欄(差替情報)'!D132)</f>
        <v/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ht="15.6" thickBot="1" x14ac:dyDescent="0.35">
      <c r="A27" s="161" t="s">
        <v>175</v>
      </c>
      <c r="B27" s="161"/>
      <c r="C27" s="161"/>
      <c r="D27" s="161"/>
      <c r="E27" s="76" t="s">
        <v>7</v>
      </c>
      <c r="F27" s="76" t="s">
        <v>8</v>
      </c>
      <c r="G27" s="76" t="s">
        <v>9</v>
      </c>
      <c r="H27" s="76" t="s">
        <v>10</v>
      </c>
      <c r="I27" s="76" t="s">
        <v>11</v>
      </c>
      <c r="J27" s="76" t="s">
        <v>12</v>
      </c>
      <c r="K27" s="76" t="s">
        <v>13</v>
      </c>
      <c r="L27" s="76" t="s">
        <v>14</v>
      </c>
      <c r="M27" s="76" t="s">
        <v>15</v>
      </c>
      <c r="N27" s="76" t="s">
        <v>16</v>
      </c>
      <c r="O27" s="76" t="s">
        <v>17</v>
      </c>
      <c r="P27" s="76" t="s">
        <v>18</v>
      </c>
    </row>
    <row r="28" spans="1:16" ht="15.6" customHeight="1" thickBot="1" x14ac:dyDescent="0.35">
      <c r="A28" s="159" t="s">
        <v>87</v>
      </c>
      <c r="B28" s="159"/>
      <c r="C28" s="159"/>
      <c r="D28" s="159"/>
      <c r="E28" s="81" t="e">
        <f>IF('入力欄(差替情報)'!D138="",0,MIN('入力欄(差替情報)'!D138,'入力欄(差替情報)'!D49))</f>
        <v>#DIV/0!</v>
      </c>
      <c r="F28" s="84" t="e">
        <f>IF('入力欄(差替情報)'!E138="",0,MIN('入力欄(差替情報)'!E138,'入力欄(差替情報)'!E49))</f>
        <v>#DIV/0!</v>
      </c>
      <c r="G28" s="84" t="e">
        <f>IF('入力欄(差替情報)'!F138="",0,MIN('入力欄(差替情報)'!F138,'入力欄(差替情報)'!F49))</f>
        <v>#DIV/0!</v>
      </c>
      <c r="H28" s="84" t="e">
        <f>IF('入力欄(差替情報)'!G138="",0,MIN('入力欄(差替情報)'!G138,'入力欄(差替情報)'!G49))</f>
        <v>#DIV/0!</v>
      </c>
      <c r="I28" s="84" t="e">
        <f>IF('入力欄(差替情報)'!H138="",0,MIN('入力欄(差替情報)'!H138,'入力欄(差替情報)'!H49))</f>
        <v>#DIV/0!</v>
      </c>
      <c r="J28" s="84" t="e">
        <f>IF('入力欄(差替情報)'!I138="",0,MIN('入力欄(差替情報)'!I138,'入力欄(差替情報)'!I49))</f>
        <v>#DIV/0!</v>
      </c>
      <c r="K28" s="84" t="e">
        <f>IF('入力欄(差替情報)'!J138="",0,MIN('入力欄(差替情報)'!J138,'入力欄(差替情報)'!J49))</f>
        <v>#DIV/0!</v>
      </c>
      <c r="L28" s="84" t="e">
        <f>IF('入力欄(差替情報)'!K138="",0,MIN('入力欄(差替情報)'!K138,'入力欄(差替情報)'!K49))</f>
        <v>#DIV/0!</v>
      </c>
      <c r="M28" s="84" t="e">
        <f>IF('入力欄(差替情報)'!L138="",0,MIN('入力欄(差替情報)'!L138,'入力欄(差替情報)'!L49))</f>
        <v>#DIV/0!</v>
      </c>
      <c r="N28" s="84" t="e">
        <f>IF('入力欄(差替情報)'!M138="",0,MIN('入力欄(差替情報)'!M138,'入力欄(差替情報)'!M49))</f>
        <v>#DIV/0!</v>
      </c>
      <c r="O28" s="84" t="e">
        <f>IF('入力欄(差替情報)'!N138="",0,MIN('入力欄(差替情報)'!N138,'入力欄(差替情報)'!N49))</f>
        <v>#DIV/0!</v>
      </c>
      <c r="P28" s="84" t="e">
        <f>IF('入力欄(差替情報)'!O138="",0,MIN('入力欄(差替情報)'!O138,'入力欄(差替情報)'!O49))</f>
        <v>#DIV/0!</v>
      </c>
    </row>
    <row r="29" spans="1:16" ht="15.6" thickBot="1" x14ac:dyDescent="0.35">
      <c r="A29" s="154" t="s">
        <v>88</v>
      </c>
      <c r="B29" s="154"/>
      <c r="C29" s="154"/>
      <c r="D29" s="154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16" ht="15.6" thickBot="1" x14ac:dyDescent="0.35">
      <c r="A30" s="167" t="s">
        <v>89</v>
      </c>
      <c r="B30" s="159"/>
      <c r="C30" s="76" t="s">
        <v>90</v>
      </c>
      <c r="D30" s="76" t="s">
        <v>91</v>
      </c>
      <c r="E30" s="168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5.6" thickBot="1" x14ac:dyDescent="0.35">
      <c r="A31" s="159"/>
      <c r="B31" s="159"/>
      <c r="C31" s="78"/>
      <c r="D31" s="78"/>
      <c r="E31" s="81">
        <f>'入力欄(差替情報)'!D127</f>
        <v>0</v>
      </c>
      <c r="F31" s="81">
        <f>'入力欄(差替情報)'!E127</f>
        <v>0</v>
      </c>
      <c r="G31" s="81">
        <f>'入力欄(差替情報)'!F127</f>
        <v>0</v>
      </c>
      <c r="H31" s="81">
        <f>'入力欄(差替情報)'!G127</f>
        <v>0</v>
      </c>
      <c r="I31" s="81">
        <f>'入力欄(差替情報)'!H127</f>
        <v>0</v>
      </c>
      <c r="J31" s="81">
        <f>'入力欄(差替情報)'!I127</f>
        <v>0</v>
      </c>
      <c r="K31" s="81">
        <f>'入力欄(差替情報)'!J127</f>
        <v>0</v>
      </c>
      <c r="L31" s="81">
        <f>'入力欄(差替情報)'!K127</f>
        <v>0</v>
      </c>
      <c r="M31" s="81">
        <f>'入力欄(差替情報)'!L127</f>
        <v>0</v>
      </c>
      <c r="N31" s="81">
        <f>'入力欄(差替情報)'!M127</f>
        <v>0</v>
      </c>
      <c r="O31" s="81">
        <f>'入力欄(差替情報)'!N127</f>
        <v>0</v>
      </c>
      <c r="P31" s="81">
        <f>'入力欄(差替情報)'!O127</f>
        <v>0</v>
      </c>
    </row>
    <row r="32" spans="1:16" ht="15.6" thickBot="1" x14ac:dyDescent="0.35">
      <c r="A32" s="163" t="s">
        <v>92</v>
      </c>
      <c r="B32" s="154"/>
      <c r="C32" s="79" t="s">
        <v>90</v>
      </c>
      <c r="D32" s="79" t="s">
        <v>91</v>
      </c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</row>
    <row r="33" spans="1:16" ht="15.6" thickBot="1" x14ac:dyDescent="0.35">
      <c r="A33" s="154"/>
      <c r="B33" s="154"/>
      <c r="C33" s="80"/>
      <c r="D33" s="80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1:16" ht="15.6" thickBot="1" x14ac:dyDescent="0.35">
      <c r="A34" s="162" t="s">
        <v>93</v>
      </c>
      <c r="B34" s="161"/>
      <c r="C34" s="159" t="s">
        <v>94</v>
      </c>
      <c r="D34" s="159"/>
      <c r="E34" s="160" t="str">
        <f>IF('入力欄(基本情報)'!C15="","",'入力欄(基本情報)'!C15)</f>
        <v/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1:16" ht="15.6" thickBot="1" x14ac:dyDescent="0.35">
      <c r="A35" s="161"/>
      <c r="B35" s="161"/>
      <c r="C35" s="159" t="s">
        <v>95</v>
      </c>
      <c r="D35" s="159"/>
      <c r="E35" s="160" t="str">
        <f>IF('入力欄(基本情報)'!C17="","",'入力欄(基本情報)'!C17)</f>
        <v/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spans="1:16" ht="15.6" thickBot="1" x14ac:dyDescent="0.35">
      <c r="A36" s="161"/>
      <c r="B36" s="161"/>
      <c r="C36" s="159" t="s">
        <v>96</v>
      </c>
      <c r="D36" s="159"/>
      <c r="E36" s="160" t="str">
        <f>IF('入力欄(基本情報)'!C26="","",'入力欄(基本情報)'!C26)</f>
        <v/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16" ht="15.6" thickBot="1" x14ac:dyDescent="0.35">
      <c r="A37" s="161"/>
      <c r="B37" s="161"/>
      <c r="C37" s="159" t="s">
        <v>97</v>
      </c>
      <c r="D37" s="159"/>
      <c r="E37" s="158" t="str">
        <f>IF('入力欄(基本情報)'!C18="","",'入力欄(基本情報)'!C18)</f>
        <v/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1:16" ht="15.6" thickBot="1" x14ac:dyDescent="0.35">
      <c r="A38" s="161"/>
      <c r="B38" s="161"/>
      <c r="C38" s="159" t="s">
        <v>98</v>
      </c>
      <c r="D38" s="159"/>
      <c r="E38" s="160" t="str">
        <f>IF('入力欄(基本情報)'!C19="","",'入力欄(基本情報)'!C19)</f>
        <v/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6" ht="15.6" thickBot="1" x14ac:dyDescent="0.35">
      <c r="A39" s="161"/>
      <c r="B39" s="161"/>
      <c r="C39" s="159" t="s">
        <v>99</v>
      </c>
      <c r="D39" s="159"/>
      <c r="E39" s="160" t="str">
        <f>IF('入力欄(基本情報)'!C25="","",'入力欄(基本情報)'!C25)</f>
        <v/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1:16" ht="15.6" thickBot="1" x14ac:dyDescent="0.35">
      <c r="A40" s="161"/>
      <c r="B40" s="161"/>
      <c r="C40" s="159" t="s">
        <v>100</v>
      </c>
      <c r="D40" s="159"/>
      <c r="E40" s="158" t="str">
        <f>IF('入力欄(基本情報)'!C20="","",'入力欄(基本情報)'!C20)</f>
        <v/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1:16" ht="15.6" thickBot="1" x14ac:dyDescent="0.35">
      <c r="A41" s="161"/>
      <c r="B41" s="161"/>
      <c r="C41" s="159" t="s">
        <v>101</v>
      </c>
      <c r="D41" s="159"/>
      <c r="E41" s="160" t="str">
        <f>IF('入力欄(基本情報)'!C21="","",'入力欄(基本情報)'!C21)</f>
        <v/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1:16" ht="15.6" thickBot="1" x14ac:dyDescent="0.35">
      <c r="A42" s="161"/>
      <c r="B42" s="161"/>
      <c r="C42" s="159" t="s">
        <v>102</v>
      </c>
      <c r="D42" s="159"/>
      <c r="E42" s="158" t="str">
        <f>IF('入力欄(基本情報)'!C22="","",'入力欄(基本情報)'!C22)</f>
        <v/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</row>
    <row r="43" spans="1:16" ht="15.6" thickBot="1" x14ac:dyDescent="0.35">
      <c r="A43" s="161"/>
      <c r="B43" s="161"/>
      <c r="C43" s="159" t="s">
        <v>103</v>
      </c>
      <c r="D43" s="159"/>
      <c r="E43" s="160" t="str">
        <f>IF('入力欄(基本情報)'!C23="","",'入力欄(基本情報)'!C23)</f>
        <v/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  <row r="44" spans="1:16" ht="15.6" thickBot="1" x14ac:dyDescent="0.35">
      <c r="A44" s="161" t="s">
        <v>175</v>
      </c>
      <c r="B44" s="161"/>
      <c r="C44" s="161"/>
      <c r="D44" s="161"/>
      <c r="E44" s="76" t="s">
        <v>7</v>
      </c>
      <c r="F44" s="76" t="s">
        <v>8</v>
      </c>
      <c r="G44" s="76" t="s">
        <v>9</v>
      </c>
      <c r="H44" s="76" t="s">
        <v>10</v>
      </c>
      <c r="I44" s="76" t="s">
        <v>11</v>
      </c>
      <c r="J44" s="76" t="s">
        <v>12</v>
      </c>
      <c r="K44" s="76" t="s">
        <v>13</v>
      </c>
      <c r="L44" s="76" t="s">
        <v>14</v>
      </c>
      <c r="M44" s="76" t="s">
        <v>15</v>
      </c>
      <c r="N44" s="76" t="s">
        <v>16</v>
      </c>
      <c r="O44" s="76" t="s">
        <v>17</v>
      </c>
      <c r="P44" s="76" t="s">
        <v>18</v>
      </c>
    </row>
    <row r="45" spans="1:16" ht="15.6" thickBot="1" x14ac:dyDescent="0.35">
      <c r="A45" s="154" t="s">
        <v>155</v>
      </c>
      <c r="B45" s="154"/>
      <c r="C45" s="154"/>
      <c r="D45" s="154"/>
      <c r="E45" s="81">
        <f>IF('入力欄(差替情報)'!D49="","",'入力欄(差替情報)'!D49)</f>
        <v>0</v>
      </c>
      <c r="F45" s="81">
        <f>IF('入力欄(差替情報)'!E49="","",'入力欄(差替情報)'!E49)</f>
        <v>0</v>
      </c>
      <c r="G45" s="81">
        <f>IF('入力欄(差替情報)'!F49="","",'入力欄(差替情報)'!F49)</f>
        <v>0</v>
      </c>
      <c r="H45" s="81">
        <f>IF('入力欄(差替情報)'!G49="","",'入力欄(差替情報)'!G49)</f>
        <v>0</v>
      </c>
      <c r="I45" s="81">
        <f>IF('入力欄(差替情報)'!H49="","",'入力欄(差替情報)'!H49)</f>
        <v>0</v>
      </c>
      <c r="J45" s="81">
        <f>IF('入力欄(差替情報)'!I49="","",'入力欄(差替情報)'!I49)</f>
        <v>0</v>
      </c>
      <c r="K45" s="81">
        <f>IF('入力欄(差替情報)'!J49="","",'入力欄(差替情報)'!J49)</f>
        <v>0</v>
      </c>
      <c r="L45" s="81">
        <f>IF('入力欄(差替情報)'!K49="","",'入力欄(差替情報)'!K49)</f>
        <v>0</v>
      </c>
      <c r="M45" s="81">
        <f>IF('入力欄(差替情報)'!L49="","",'入力欄(差替情報)'!L49)</f>
        <v>0</v>
      </c>
      <c r="N45" s="81">
        <f>IF('入力欄(差替情報)'!M49="","",'入力欄(差替情報)'!M49)</f>
        <v>0</v>
      </c>
      <c r="O45" s="81">
        <f>IF('入力欄(差替情報)'!N49="","",'入力欄(差替情報)'!N49)</f>
        <v>0</v>
      </c>
      <c r="P45" s="81">
        <f>IF('入力欄(差替情報)'!O49="","",'入力欄(差替情報)'!O49)</f>
        <v>0</v>
      </c>
    </row>
    <row r="46" spans="1:16" ht="15.6" thickBot="1" x14ac:dyDescent="0.35">
      <c r="A46" s="154" t="s">
        <v>104</v>
      </c>
      <c r="B46" s="154"/>
      <c r="C46" s="154"/>
      <c r="D46" s="154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1:16" ht="15.6" thickBot="1" x14ac:dyDescent="0.35">
      <c r="A47" s="154" t="s">
        <v>105</v>
      </c>
      <c r="B47" s="154"/>
      <c r="C47" s="154"/>
      <c r="D47" s="154"/>
      <c r="E47" s="82" t="e">
        <f>E50</f>
        <v>#DIV/0!</v>
      </c>
      <c r="F47" s="86" t="e">
        <f t="shared" ref="F47:P47" si="0">F50</f>
        <v>#DIV/0!</v>
      </c>
      <c r="G47" s="86" t="e">
        <f t="shared" si="0"/>
        <v>#DIV/0!</v>
      </c>
      <c r="H47" s="86" t="e">
        <f t="shared" si="0"/>
        <v>#DIV/0!</v>
      </c>
      <c r="I47" s="86" t="e">
        <f t="shared" si="0"/>
        <v>#DIV/0!</v>
      </c>
      <c r="J47" s="86" t="e">
        <f t="shared" si="0"/>
        <v>#DIV/0!</v>
      </c>
      <c r="K47" s="86" t="e">
        <f t="shared" si="0"/>
        <v>#DIV/0!</v>
      </c>
      <c r="L47" s="86" t="e">
        <f t="shared" si="0"/>
        <v>#DIV/0!</v>
      </c>
      <c r="M47" s="86" t="e">
        <f t="shared" si="0"/>
        <v>#DIV/0!</v>
      </c>
      <c r="N47" s="86" t="e">
        <f t="shared" si="0"/>
        <v>#DIV/0!</v>
      </c>
      <c r="O47" s="86" t="e">
        <f t="shared" si="0"/>
        <v>#DIV/0!</v>
      </c>
      <c r="P47" s="86" t="e">
        <f t="shared" si="0"/>
        <v>#DIV/0!</v>
      </c>
    </row>
    <row r="48" spans="1:16" ht="15.6" thickBot="1" x14ac:dyDescent="0.35">
      <c r="A48" s="154" t="s">
        <v>106</v>
      </c>
      <c r="B48" s="154"/>
      <c r="C48" s="154"/>
      <c r="D48" s="154"/>
      <c r="E48" s="82" t="e">
        <f>E28+E31</f>
        <v>#DIV/0!</v>
      </c>
      <c r="F48" s="82" t="e">
        <f t="shared" ref="F48:P48" si="1">F28+F31</f>
        <v>#DIV/0!</v>
      </c>
      <c r="G48" s="82" t="e">
        <f t="shared" si="1"/>
        <v>#DIV/0!</v>
      </c>
      <c r="H48" s="82" t="e">
        <f t="shared" si="1"/>
        <v>#DIV/0!</v>
      </c>
      <c r="I48" s="82" t="e">
        <f t="shared" si="1"/>
        <v>#DIV/0!</v>
      </c>
      <c r="J48" s="82" t="e">
        <f t="shared" si="1"/>
        <v>#DIV/0!</v>
      </c>
      <c r="K48" s="82" t="e">
        <f t="shared" si="1"/>
        <v>#DIV/0!</v>
      </c>
      <c r="L48" s="82" t="e">
        <f t="shared" si="1"/>
        <v>#DIV/0!</v>
      </c>
      <c r="M48" s="82" t="e">
        <f t="shared" si="1"/>
        <v>#DIV/0!</v>
      </c>
      <c r="N48" s="82" t="e">
        <f t="shared" si="1"/>
        <v>#DIV/0!</v>
      </c>
      <c r="O48" s="82" t="e">
        <f t="shared" si="1"/>
        <v>#DIV/0!</v>
      </c>
      <c r="P48" s="82" t="e">
        <f t="shared" si="1"/>
        <v>#DIV/0!</v>
      </c>
    </row>
    <row r="49" spans="1:16" ht="15.6" thickBot="1" x14ac:dyDescent="0.35">
      <c r="A49" s="154" t="s">
        <v>107</v>
      </c>
      <c r="B49" s="154"/>
      <c r="C49" s="154"/>
      <c r="D49" s="154"/>
      <c r="E49" s="157">
        <f>'入力欄(差替情報)'!D128+'入力欄(差替情報)'!D140</f>
        <v>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6" ht="15.6" thickBot="1" x14ac:dyDescent="0.35">
      <c r="A50" s="154" t="s">
        <v>108</v>
      </c>
      <c r="B50" s="154"/>
      <c r="C50" s="154"/>
      <c r="D50" s="154"/>
      <c r="E50" s="82" t="e">
        <f>MAX(E45-E48,0)</f>
        <v>#DIV/0!</v>
      </c>
      <c r="F50" s="83" t="e">
        <f t="shared" ref="F50:P50" si="2">MAX(F45-F48,0)</f>
        <v>#DIV/0!</v>
      </c>
      <c r="G50" s="83" t="e">
        <f t="shared" si="2"/>
        <v>#DIV/0!</v>
      </c>
      <c r="H50" s="83" t="e">
        <f t="shared" si="2"/>
        <v>#DIV/0!</v>
      </c>
      <c r="I50" s="83" t="e">
        <f t="shared" si="2"/>
        <v>#DIV/0!</v>
      </c>
      <c r="J50" s="83" t="e">
        <f t="shared" si="2"/>
        <v>#DIV/0!</v>
      </c>
      <c r="K50" s="83" t="e">
        <f t="shared" si="2"/>
        <v>#DIV/0!</v>
      </c>
      <c r="L50" s="83" t="e">
        <f t="shared" si="2"/>
        <v>#DIV/0!</v>
      </c>
      <c r="M50" s="83" t="e">
        <f t="shared" si="2"/>
        <v>#DIV/0!</v>
      </c>
      <c r="N50" s="83" t="e">
        <f t="shared" si="2"/>
        <v>#DIV/0!</v>
      </c>
      <c r="O50" s="83" t="e">
        <f t="shared" si="2"/>
        <v>#DIV/0!</v>
      </c>
      <c r="P50" s="83" t="e">
        <f t="shared" si="2"/>
        <v>#DIV/0!</v>
      </c>
    </row>
    <row r="51" spans="1:16" ht="15.6" thickBot="1" x14ac:dyDescent="0.35">
      <c r="A51" s="154" t="s">
        <v>109</v>
      </c>
      <c r="B51" s="154"/>
      <c r="C51" s="154"/>
      <c r="D51" s="154"/>
      <c r="E51" s="157">
        <f>MAX('入力欄(差替情報)'!D50-E49,0)</f>
        <v>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</row>
    <row r="52" spans="1:16" ht="15.6" thickBot="1" x14ac:dyDescent="0.35">
      <c r="A52" s="154" t="s">
        <v>110</v>
      </c>
      <c r="B52" s="154"/>
      <c r="C52" s="154"/>
      <c r="D52" s="154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1:16" ht="15.6" thickBot="1" x14ac:dyDescent="0.35">
      <c r="A53" s="154" t="s">
        <v>111</v>
      </c>
      <c r="B53" s="154"/>
      <c r="C53" s="154"/>
      <c r="D53" s="154"/>
      <c r="E53" s="155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</row>
    <row r="54" spans="1:16" ht="15.6" thickBot="1" x14ac:dyDescent="0.35">
      <c r="A54" s="154" t="s">
        <v>112</v>
      </c>
      <c r="B54" s="154"/>
      <c r="C54" s="154"/>
      <c r="D54" s="154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1:16" ht="15.6" thickBot="1" x14ac:dyDescent="0.35">
      <c r="A55" s="154" t="s">
        <v>113</v>
      </c>
      <c r="B55" s="154"/>
      <c r="C55" s="154"/>
      <c r="D55" s="154"/>
      <c r="E55" s="155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</row>
  </sheetData>
  <sheetProtection algorithmName="SHA-512" hashValue="+zhm+rWNPHFYiKWUBaL0Nyi6kl8uXsVyF7MUg5XrYknKOY+q/gK7izL7pvOVfErri6xRQmt+5bl8vM6HH/ofug==" saltValue="iSLbK73v2EtXwBkxYrcwnA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7">
    <dataValidation type="list" allowBlank="1" showInputMessage="1" showErrorMessage="1" sqref="E23:P23" xr:uid="{0D1FC11B-E416-439C-82FA-FAAFFCE3F4A5}">
      <formula1>"北海道,東北,東京,中部,北陸,関西,中国,四国,九州"</formula1>
    </dataValidation>
    <dataValidation type="list" allowBlank="1" showInputMessage="1" showErrorMessage="1" sqref="E15:P15" xr:uid="{102B3EA3-D208-4992-AD3A-324412ABED75}">
      <formula1>"発電機トラブル,経済的な電源等差替"</formula1>
    </dataValidation>
    <dataValidation type="list" allowBlank="1" showInputMessage="1" showErrorMessage="1" error="リストより選択してください" sqref="E37:P37 E40:P40" xr:uid="{B082D4E5-6C77-4DDB-9B34-4E2D61D4C78C}">
      <formula1>"落札,非落札,非応札"</formula1>
    </dataValidation>
    <dataValidation type="list" allowBlank="1" showInputMessage="1" showErrorMessage="1" sqref="E42:P42" xr:uid="{3617D83F-5965-431E-8854-15D1EC2A1CEE}">
      <formula1>"落札,非落札,非応札"</formula1>
    </dataValidation>
    <dataValidation type="list" allowBlank="1" showInputMessage="1" showErrorMessage="1" error="リストより選択してください" sqref="E14:P14" xr:uid="{81936D69-A18A-4FCA-91D6-58540075DA4C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allowBlank="1" showInputMessage="1" showErrorMessage="1" error="リストより選択してください" sqref="E13:P13" xr:uid="{4990FB97-E945-40CE-B1ED-E062EF46109C}"/>
    <dataValidation type="list" allowBlank="1" showInputMessage="1" showErrorMessage="1" error="リストより選択してください" sqref="E12:P12" xr:uid="{E1BA3775-7C97-4BDA-B345-C153CD85FEDA}">
      <formula1>"差替先掲示板への掲載,電源等差替への申込"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0748-52D4-4CC0-A905-BB6629A8E19C}">
  <sheetPr codeName="Sheet14">
    <tabColor rgb="FF0070C0"/>
  </sheetPr>
  <dimension ref="B2:C15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71</v>
      </c>
    </row>
    <row r="3" spans="2:3" x14ac:dyDescent="0.3">
      <c r="B3" s="1" t="s">
        <v>58</v>
      </c>
      <c r="C3" s="37" t="s">
        <v>68</v>
      </c>
    </row>
    <row r="4" spans="2:3" x14ac:dyDescent="0.3">
      <c r="B4" s="1" t="s">
        <v>58</v>
      </c>
      <c r="C4" s="37" t="s">
        <v>69</v>
      </c>
    </row>
    <row r="5" spans="2:3" x14ac:dyDescent="0.3">
      <c r="C5" s="37" t="s">
        <v>70</v>
      </c>
    </row>
    <row r="7" spans="2:3" x14ac:dyDescent="0.3">
      <c r="B7" s="1" t="s">
        <v>59</v>
      </c>
    </row>
    <row r="8" spans="2:3" x14ac:dyDescent="0.3">
      <c r="C8" s="37" t="s">
        <v>60</v>
      </c>
    </row>
    <row r="9" spans="2:3" x14ac:dyDescent="0.3">
      <c r="C9" s="37" t="s">
        <v>61</v>
      </c>
    </row>
    <row r="10" spans="2:3" x14ac:dyDescent="0.3">
      <c r="C10" s="37" t="s">
        <v>62</v>
      </c>
    </row>
    <row r="11" spans="2:3" x14ac:dyDescent="0.3">
      <c r="C11" s="37" t="s">
        <v>63</v>
      </c>
    </row>
    <row r="12" spans="2:3" x14ac:dyDescent="0.3">
      <c r="C12" s="37" t="s">
        <v>67</v>
      </c>
    </row>
    <row r="13" spans="2:3" x14ac:dyDescent="0.3">
      <c r="C13" s="37" t="s">
        <v>64</v>
      </c>
    </row>
    <row r="14" spans="2:3" x14ac:dyDescent="0.3">
      <c r="C14" s="37" t="s">
        <v>65</v>
      </c>
    </row>
    <row r="15" spans="2:3" x14ac:dyDescent="0.3">
      <c r="C15" s="37" t="s">
        <v>66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F92B-096B-4E0A-A946-EF9FFD022684}">
  <sheetPr codeName="Sheet26">
    <tabColor rgb="FF0070C0"/>
  </sheetPr>
  <dimension ref="A1:AE101"/>
  <sheetViews>
    <sheetView zoomScale="70" zoomScaleNormal="70" workbookViewId="0">
      <selection activeCell="L20" sqref="L20"/>
    </sheetView>
  </sheetViews>
  <sheetFormatPr defaultColWidth="9" defaultRowHeight="15" x14ac:dyDescent="0.3"/>
  <cols>
    <col min="1" max="1" width="29.109375" style="1" customWidth="1"/>
    <col min="2" max="2" width="11.2187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28" width="10.88671875" style="1" customWidth="1"/>
    <col min="29" max="29" width="9" style="1"/>
    <col min="30" max="30" width="10.88671875" style="1" customWidth="1"/>
    <col min="31" max="16384" width="9" style="1"/>
  </cols>
  <sheetData>
    <row r="1" spans="1:19" x14ac:dyDescent="0.3">
      <c r="A1" s="32"/>
      <c r="J1" s="5" t="s">
        <v>30</v>
      </c>
      <c r="L1" s="3"/>
      <c r="M1" s="4" t="s">
        <v>54</v>
      </c>
    </row>
    <row r="2" spans="1:19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9" x14ac:dyDescent="0.3">
      <c r="A3" s="1" t="s">
        <v>168</v>
      </c>
    </row>
    <row r="4" spans="1:19" x14ac:dyDescent="0.3">
      <c r="A4" s="5" t="s">
        <v>7</v>
      </c>
      <c r="B4" s="92">
        <v>5136.7693724859209</v>
      </c>
      <c r="C4" s="92">
        <v>12582.734736969396</v>
      </c>
      <c r="D4" s="92">
        <v>42812.450366376877</v>
      </c>
      <c r="E4" s="92">
        <v>19226.231303462326</v>
      </c>
      <c r="F4" s="92">
        <v>4869.8559662348689</v>
      </c>
      <c r="G4" s="92">
        <v>18677.252542867569</v>
      </c>
      <c r="H4" s="92">
        <v>7941.2375019215988</v>
      </c>
      <c r="I4" s="92">
        <v>4043.165935613682</v>
      </c>
      <c r="J4" s="92">
        <v>12587.213253383588</v>
      </c>
      <c r="L4" s="10"/>
      <c r="M4" s="10"/>
      <c r="N4" s="10"/>
      <c r="O4" s="10"/>
      <c r="P4" s="10"/>
      <c r="Q4" s="10"/>
      <c r="R4" s="10"/>
      <c r="S4" s="10"/>
    </row>
    <row r="5" spans="1:19" x14ac:dyDescent="0.3">
      <c r="A5" s="5" t="s">
        <v>8</v>
      </c>
      <c r="B5" s="92">
        <v>4608.0824778761062</v>
      </c>
      <c r="C5" s="92">
        <v>11765.592368887781</v>
      </c>
      <c r="D5" s="92">
        <v>41433.532423196593</v>
      </c>
      <c r="E5" s="92">
        <v>19308.463482688392</v>
      </c>
      <c r="F5" s="92">
        <v>4448.449286955346</v>
      </c>
      <c r="G5" s="92">
        <v>18978.289379788399</v>
      </c>
      <c r="H5" s="92">
        <v>7842.2442813220596</v>
      </c>
      <c r="I5" s="92">
        <v>4136.5137424547283</v>
      </c>
      <c r="J5" s="92">
        <v>13165.972918793903</v>
      </c>
      <c r="L5" s="10"/>
      <c r="M5" s="10"/>
      <c r="N5" s="10"/>
      <c r="O5" s="10"/>
      <c r="P5" s="10"/>
      <c r="Q5" s="10"/>
      <c r="R5" s="10"/>
      <c r="S5" s="10"/>
    </row>
    <row r="6" spans="1:19" x14ac:dyDescent="0.3">
      <c r="A6" s="5" t="s">
        <v>9</v>
      </c>
      <c r="B6" s="92">
        <v>4620.6628801287216</v>
      </c>
      <c r="C6" s="92">
        <v>12573.166958401736</v>
      </c>
      <c r="D6" s="92">
        <v>47467.120916422551</v>
      </c>
      <c r="E6" s="92">
        <v>21487.776232179225</v>
      </c>
      <c r="F6" s="92">
        <v>5089.7190162937504</v>
      </c>
      <c r="G6" s="92">
        <v>21846.573400218898</v>
      </c>
      <c r="H6" s="92">
        <v>8731.2234050730203</v>
      </c>
      <c r="I6" s="92">
        <v>4649.8966800804828</v>
      </c>
      <c r="J6" s="92">
        <v>15038.461365256126</v>
      </c>
      <c r="L6" s="10"/>
      <c r="M6" s="10"/>
      <c r="N6" s="10"/>
      <c r="O6" s="10"/>
      <c r="P6" s="10"/>
      <c r="Q6" s="10"/>
      <c r="R6" s="10"/>
      <c r="S6" s="10"/>
    </row>
    <row r="7" spans="1:19" x14ac:dyDescent="0.3">
      <c r="A7" s="5" t="s">
        <v>10</v>
      </c>
      <c r="B7" s="92">
        <v>5139.1466273187179</v>
      </c>
      <c r="C7" s="92">
        <v>14722.667747708281</v>
      </c>
      <c r="D7" s="92">
        <v>58859.241985807814</v>
      </c>
      <c r="E7" s="92">
        <v>25236.87</v>
      </c>
      <c r="F7" s="92">
        <v>5984.4279999999999</v>
      </c>
      <c r="G7" s="92">
        <v>27232.29</v>
      </c>
      <c r="H7" s="92">
        <v>10514.220000000001</v>
      </c>
      <c r="I7" s="92">
        <v>5798.9299999999994</v>
      </c>
      <c r="J7" s="92">
        <v>18636.653999999999</v>
      </c>
      <c r="L7" s="10"/>
      <c r="M7" s="10"/>
      <c r="N7" s="10"/>
      <c r="O7" s="10"/>
      <c r="P7" s="10"/>
      <c r="Q7" s="10"/>
      <c r="R7" s="10"/>
      <c r="S7" s="10"/>
    </row>
    <row r="8" spans="1:19" x14ac:dyDescent="0.3">
      <c r="A8" s="5" t="s">
        <v>11</v>
      </c>
      <c r="B8" s="92">
        <v>5227.29</v>
      </c>
      <c r="C8" s="92">
        <v>15007.958000000001</v>
      </c>
      <c r="D8" s="92">
        <v>58857.856</v>
      </c>
      <c r="E8" s="92">
        <v>25236.87</v>
      </c>
      <c r="F8" s="92">
        <v>5984.4279999999999</v>
      </c>
      <c r="G8" s="92">
        <v>27232.29</v>
      </c>
      <c r="H8" s="92">
        <v>10514.220000000001</v>
      </c>
      <c r="I8" s="92">
        <v>5798.9299999999994</v>
      </c>
      <c r="J8" s="92">
        <v>18636.653999999999</v>
      </c>
      <c r="L8" s="10"/>
      <c r="M8" s="10"/>
      <c r="N8" s="10"/>
      <c r="O8" s="10"/>
      <c r="P8" s="10"/>
      <c r="Q8" s="10"/>
      <c r="R8" s="10"/>
      <c r="S8" s="10"/>
    </row>
    <row r="9" spans="1:19" x14ac:dyDescent="0.3">
      <c r="A9" s="5" t="s">
        <v>12</v>
      </c>
      <c r="B9" s="92">
        <v>4862.1060274632619</v>
      </c>
      <c r="C9" s="92">
        <v>13237.588415435164</v>
      </c>
      <c r="D9" s="92">
        <v>49767.298669551194</v>
      </c>
      <c r="E9" s="92">
        <v>22697.76146639511</v>
      </c>
      <c r="F9" s="92">
        <v>5295.2961846097905</v>
      </c>
      <c r="G9" s="92">
        <v>22988.977457132434</v>
      </c>
      <c r="H9" s="92">
        <v>9387.8371329746351</v>
      </c>
      <c r="I9" s="92">
        <v>4958.8397384305836</v>
      </c>
      <c r="J9" s="92">
        <v>15997.517683570326</v>
      </c>
      <c r="L9" s="10"/>
      <c r="M9" s="10"/>
      <c r="N9" s="10"/>
      <c r="O9" s="10"/>
      <c r="P9" s="10"/>
      <c r="Q9" s="10"/>
      <c r="R9" s="10"/>
      <c r="S9" s="10"/>
    </row>
    <row r="10" spans="1:19" x14ac:dyDescent="0.3">
      <c r="A10" s="5" t="s">
        <v>13</v>
      </c>
      <c r="B10" s="92">
        <v>5048.6565567176185</v>
      </c>
      <c r="C10" s="92">
        <v>11997.802479552651</v>
      </c>
      <c r="D10" s="92">
        <v>42609.084439528531</v>
      </c>
      <c r="E10" s="92">
        <v>20048.613095723016</v>
      </c>
      <c r="F10" s="92">
        <v>4704.961178690708</v>
      </c>
      <c r="G10" s="92">
        <v>19599.230974097041</v>
      </c>
      <c r="H10" s="92">
        <v>8074.5883704842427</v>
      </c>
      <c r="I10" s="92">
        <v>4451.5450905432599</v>
      </c>
      <c r="J10" s="92">
        <v>13896.647047627208</v>
      </c>
      <c r="L10" s="10"/>
      <c r="M10" s="10"/>
      <c r="N10" s="10"/>
      <c r="O10" s="10"/>
      <c r="P10" s="10"/>
      <c r="Q10" s="10"/>
      <c r="R10" s="10"/>
      <c r="S10" s="10"/>
    </row>
    <row r="11" spans="1:19" x14ac:dyDescent="0.3">
      <c r="A11" s="5" t="s">
        <v>14</v>
      </c>
      <c r="B11" s="92">
        <v>5728.398278358809</v>
      </c>
      <c r="C11" s="92">
        <v>13435.358872684099</v>
      </c>
      <c r="D11" s="92">
        <v>44678.215346657016</v>
      </c>
      <c r="E11" s="92">
        <v>20285.050610997965</v>
      </c>
      <c r="F11" s="92">
        <v>5163.0066996467103</v>
      </c>
      <c r="G11" s="92">
        <v>19829.725581904411</v>
      </c>
      <c r="H11" s="92">
        <v>8738.2929208301321</v>
      </c>
      <c r="I11" s="92">
        <v>4463.2110663983913</v>
      </c>
      <c r="J11" s="92">
        <v>14443.610709782424</v>
      </c>
      <c r="L11" s="10"/>
      <c r="M11" s="10"/>
      <c r="N11" s="10"/>
      <c r="O11" s="10"/>
      <c r="P11" s="10"/>
      <c r="Q11" s="10"/>
      <c r="R11" s="10"/>
      <c r="S11" s="10"/>
    </row>
    <row r="12" spans="1:19" x14ac:dyDescent="0.3">
      <c r="A12" s="5" t="s">
        <v>15</v>
      </c>
      <c r="B12" s="92">
        <v>6044.6931617055507</v>
      </c>
      <c r="C12" s="92">
        <v>14646.635025577509</v>
      </c>
      <c r="D12" s="92">
        <v>47832.678391238689</v>
      </c>
      <c r="E12" s="92">
        <v>22194.049368635438</v>
      </c>
      <c r="F12" s="92">
        <v>5807.9744095831966</v>
      </c>
      <c r="G12" s="92">
        <v>23339.688821597956</v>
      </c>
      <c r="H12" s="92">
        <v>10212.170684089162</v>
      </c>
      <c r="I12" s="92">
        <v>5343.8869416498992</v>
      </c>
      <c r="J12" s="92">
        <v>16928.481238307351</v>
      </c>
      <c r="L12" s="10"/>
      <c r="M12" s="10"/>
      <c r="N12" s="10"/>
      <c r="O12" s="10"/>
      <c r="P12" s="10"/>
      <c r="Q12" s="10"/>
      <c r="R12" s="10"/>
      <c r="S12" s="10"/>
    </row>
    <row r="13" spans="1:19" x14ac:dyDescent="0.3">
      <c r="A13" s="5" t="s">
        <v>16</v>
      </c>
      <c r="B13" s="92">
        <v>6258.68</v>
      </c>
      <c r="C13" s="92">
        <v>15366.37</v>
      </c>
      <c r="D13" s="92">
        <v>52274.129114873052</v>
      </c>
      <c r="E13" s="92">
        <v>24075.250468431772</v>
      </c>
      <c r="F13" s="92">
        <v>6327.1080000000002</v>
      </c>
      <c r="G13" s="92">
        <v>25016.74407150675</v>
      </c>
      <c r="H13" s="92">
        <v>10453.604150653344</v>
      </c>
      <c r="I13" s="92">
        <v>5343.8869416498992</v>
      </c>
      <c r="J13" s="92">
        <v>17666.392912283707</v>
      </c>
      <c r="L13" s="10"/>
      <c r="M13" s="10"/>
      <c r="N13" s="10"/>
      <c r="O13" s="10"/>
      <c r="P13" s="10"/>
      <c r="Q13" s="10"/>
      <c r="R13" s="10"/>
      <c r="S13" s="10"/>
    </row>
    <row r="14" spans="1:19" x14ac:dyDescent="0.3">
      <c r="A14" s="5" t="s">
        <v>17</v>
      </c>
      <c r="B14" s="92">
        <v>6220.9187932421564</v>
      </c>
      <c r="C14" s="92">
        <v>15321.880323126759</v>
      </c>
      <c r="D14" s="92">
        <v>52274.771108322813</v>
      </c>
      <c r="E14" s="92">
        <v>24075.250468431772</v>
      </c>
      <c r="F14" s="92">
        <v>6327.1080000000002</v>
      </c>
      <c r="G14" s="92">
        <v>25016.74407150675</v>
      </c>
      <c r="H14" s="92">
        <v>10453.604150653344</v>
      </c>
      <c r="I14" s="92">
        <v>5343.8869416498992</v>
      </c>
      <c r="J14" s="92">
        <v>17666.392912283707</v>
      </c>
      <c r="L14" s="10"/>
      <c r="M14" s="10"/>
      <c r="N14" s="10"/>
      <c r="O14" s="10"/>
      <c r="P14" s="10"/>
      <c r="Q14" s="10"/>
      <c r="R14" s="10"/>
      <c r="S14" s="10"/>
    </row>
    <row r="15" spans="1:19" x14ac:dyDescent="0.3">
      <c r="A15" s="5" t="s">
        <v>18</v>
      </c>
      <c r="B15" s="92">
        <v>5841.6918986323408</v>
      </c>
      <c r="C15" s="92">
        <v>14199.471550114331</v>
      </c>
      <c r="D15" s="92">
        <v>48068.984781029038</v>
      </c>
      <c r="E15" s="92">
        <v>21806.455926680246</v>
      </c>
      <c r="F15" s="92">
        <v>5676.0304831174344</v>
      </c>
      <c r="G15" s="92">
        <v>21825.705698650127</v>
      </c>
      <c r="H15" s="92">
        <v>9404.0173328209057</v>
      </c>
      <c r="I15" s="92">
        <v>4754.9104627766601</v>
      </c>
      <c r="J15" s="92">
        <v>15315.62796505054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3" x14ac:dyDescent="0.3">
      <c r="A17" s="1" t="s">
        <v>36</v>
      </c>
      <c r="B17" s="93"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23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23" x14ac:dyDescent="0.3">
      <c r="A19" s="1" t="s">
        <v>43</v>
      </c>
      <c r="B19" s="96"/>
      <c r="C19" s="96"/>
      <c r="D19" s="96"/>
      <c r="E19" s="96"/>
      <c r="F19" s="96"/>
      <c r="G19" s="96"/>
      <c r="H19" s="96"/>
      <c r="I19" s="96"/>
      <c r="J19" s="96"/>
    </row>
    <row r="21" spans="1:23" x14ac:dyDescent="0.3">
      <c r="A21" s="1" t="s">
        <v>44</v>
      </c>
      <c r="B21" s="96"/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23" x14ac:dyDescent="0.3">
      <c r="L22" s="7"/>
    </row>
    <row r="23" spans="1:23" x14ac:dyDescent="0.3">
      <c r="A23" s="1" t="s">
        <v>45</v>
      </c>
      <c r="B23" s="15" t="s">
        <v>37</v>
      </c>
      <c r="N23" s="1" t="s">
        <v>55</v>
      </c>
    </row>
    <row r="24" spans="1:23" x14ac:dyDescent="0.3">
      <c r="A24" s="5" t="s">
        <v>7</v>
      </c>
      <c r="B24" s="94">
        <v>1.6101913923939955E-2</v>
      </c>
      <c r="C24" s="94">
        <v>3.8523598917036023E-2</v>
      </c>
      <c r="D24" s="94">
        <v>2.2331020979197293E-2</v>
      </c>
      <c r="E24" s="94">
        <v>9.0046763092083565E-2</v>
      </c>
      <c r="F24" s="94">
        <v>0.12832286782196511</v>
      </c>
      <c r="G24" s="94">
        <v>8.5763696114365684E-2</v>
      </c>
      <c r="H24" s="94">
        <v>6.3675264008929547E-2</v>
      </c>
      <c r="I24" s="94">
        <v>8.6347955559511275E-2</v>
      </c>
      <c r="J24" s="94">
        <v>1.4817663328630635E-2</v>
      </c>
      <c r="N24" s="26" t="e">
        <f>HLOOKUP('入力欄(差替情報)'!D9,$B$2:$J$35,23,0)</f>
        <v>#N/A</v>
      </c>
      <c r="Q24" s="38"/>
      <c r="R24" s="38"/>
      <c r="S24" s="38"/>
      <c r="T24" s="38"/>
      <c r="U24" s="38"/>
      <c r="V24" s="38"/>
      <c r="W24" s="38"/>
    </row>
    <row r="25" spans="1:23" x14ac:dyDescent="0.3">
      <c r="A25" s="5" t="s">
        <v>8</v>
      </c>
      <c r="B25" s="94">
        <v>3.8201905410383014E-2</v>
      </c>
      <c r="C25" s="94">
        <v>0.12177297171748372</v>
      </c>
      <c r="D25" s="94">
        <v>9.1484007044176571E-2</v>
      </c>
      <c r="E25" s="94">
        <v>0.11146168141632604</v>
      </c>
      <c r="F25" s="94">
        <v>0.20691600733395571</v>
      </c>
      <c r="G25" s="94">
        <v>0.12091827288288316</v>
      </c>
      <c r="H25" s="94">
        <v>0.14021264437186315</v>
      </c>
      <c r="I25" s="94">
        <v>0.18806280583243001</v>
      </c>
      <c r="J25" s="94">
        <v>4.1610089131172701E-2</v>
      </c>
      <c r="N25" s="26" t="e">
        <f>HLOOKUP('入力欄(差替情報)'!D9,$B$2:$J$35,24,0)</f>
        <v>#N/A</v>
      </c>
      <c r="Q25" s="38"/>
      <c r="R25" s="38"/>
      <c r="S25" s="38"/>
      <c r="T25" s="38"/>
      <c r="U25" s="38"/>
      <c r="V25" s="38"/>
      <c r="W25" s="38"/>
    </row>
    <row r="26" spans="1:23" x14ac:dyDescent="0.3">
      <c r="A26" s="5" t="s">
        <v>9</v>
      </c>
      <c r="B26" s="94">
        <v>5.9274903211366969E-2</v>
      </c>
      <c r="C26" s="94">
        <v>0.16942953864617372</v>
      </c>
      <c r="D26" s="94">
        <v>0.14811298501663214</v>
      </c>
      <c r="E26" s="94">
        <v>0.18246663944791125</v>
      </c>
      <c r="F26" s="94">
        <v>0.24355125882632564</v>
      </c>
      <c r="G26" s="94">
        <v>0.181737559792986</v>
      </c>
      <c r="H26" s="94">
        <v>0.17265192317233535</v>
      </c>
      <c r="I26" s="94">
        <v>0.19449860311387465</v>
      </c>
      <c r="J26" s="94">
        <v>7.6658175996275849E-2</v>
      </c>
      <c r="N26" s="26" t="e">
        <f>HLOOKUP('入力欄(差替情報)'!D9,$B$2:$J$35,25,0)</f>
        <v>#N/A</v>
      </c>
      <c r="Q26" s="38"/>
      <c r="R26" s="38"/>
      <c r="S26" s="38"/>
      <c r="T26" s="38"/>
      <c r="U26" s="38"/>
      <c r="V26" s="38"/>
      <c r="W26" s="38"/>
    </row>
    <row r="27" spans="1:23" x14ac:dyDescent="0.3">
      <c r="A27" s="5" t="s">
        <v>10</v>
      </c>
      <c r="B27" s="94">
        <v>7.8894237165603967E-2</v>
      </c>
      <c r="C27" s="94">
        <v>0.16994326659020056</v>
      </c>
      <c r="D27" s="94">
        <v>0.20358320407951724</v>
      </c>
      <c r="E27" s="94">
        <v>0.22234114184259904</v>
      </c>
      <c r="F27" s="94">
        <v>0.27820037344795223</v>
      </c>
      <c r="G27" s="94">
        <v>0.2257765050086451</v>
      </c>
      <c r="H27" s="94">
        <v>0.25655398879914443</v>
      </c>
      <c r="I27" s="94">
        <v>0.29024926532543455</v>
      </c>
      <c r="J27" s="94">
        <v>0.10304112475809102</v>
      </c>
      <c r="N27" s="26" t="e">
        <f>HLOOKUP('入力欄(差替情報)'!D9,$B$2:$J$35,26,0)</f>
        <v>#N/A</v>
      </c>
      <c r="Q27" s="38"/>
      <c r="R27" s="38"/>
      <c r="S27" s="38"/>
      <c r="T27" s="38"/>
      <c r="U27" s="38"/>
      <c r="V27" s="38"/>
      <c r="W27" s="38"/>
    </row>
    <row r="28" spans="1:23" x14ac:dyDescent="0.3">
      <c r="A28" s="5" t="s">
        <v>11</v>
      </c>
      <c r="B28" s="94">
        <v>8.2278473520521062E-2</v>
      </c>
      <c r="C28" s="94">
        <v>0.21932766204706922</v>
      </c>
      <c r="D28" s="94">
        <v>0.2293918721629758</v>
      </c>
      <c r="E28" s="94">
        <v>0.2737647623390711</v>
      </c>
      <c r="F28" s="94">
        <v>0.31149432069990624</v>
      </c>
      <c r="G28" s="94">
        <v>0.25632150919362184</v>
      </c>
      <c r="H28" s="94">
        <v>0.26807367967315726</v>
      </c>
      <c r="I28" s="94">
        <v>0.31418037028929136</v>
      </c>
      <c r="J28" s="94">
        <v>0.11418139188231427</v>
      </c>
      <c r="N28" s="26" t="e">
        <f>HLOOKUP('入力欄(差替情報)'!D9,$B$2:$J$35,27,0)</f>
        <v>#N/A</v>
      </c>
      <c r="Q28" s="38"/>
      <c r="R28" s="38"/>
      <c r="S28" s="38"/>
      <c r="T28" s="38"/>
      <c r="U28" s="38"/>
      <c r="V28" s="38"/>
      <c r="W28" s="38"/>
    </row>
    <row r="29" spans="1:23" x14ac:dyDescent="0.3">
      <c r="A29" s="5" t="s">
        <v>12</v>
      </c>
      <c r="B29" s="94">
        <v>5.4617970130940351E-2</v>
      </c>
      <c r="C29" s="94">
        <v>0.13728852178478318</v>
      </c>
      <c r="D29" s="94">
        <v>0.14293342605203652</v>
      </c>
      <c r="E29" s="94">
        <v>0.15277584809691458</v>
      </c>
      <c r="F29" s="94">
        <v>0.20534935302591256</v>
      </c>
      <c r="G29" s="94">
        <v>0.15747807551893028</v>
      </c>
      <c r="H29" s="94">
        <v>0.15819301223892621</v>
      </c>
      <c r="I29" s="94">
        <v>0.19806538398506662</v>
      </c>
      <c r="J29" s="94">
        <v>8.2668923751446216E-2</v>
      </c>
      <c r="N29" s="26" t="e">
        <f>HLOOKUP('入力欄(差替情報)'!D9,$B$2:$J$35,28,0)</f>
        <v>#N/A</v>
      </c>
      <c r="Q29" s="38"/>
      <c r="R29" s="38"/>
      <c r="S29" s="38"/>
      <c r="T29" s="38"/>
      <c r="U29" s="38"/>
      <c r="V29" s="38"/>
      <c r="W29" s="38"/>
    </row>
    <row r="30" spans="1:23" x14ac:dyDescent="0.3">
      <c r="A30" s="5" t="s">
        <v>13</v>
      </c>
      <c r="B30" s="94">
        <v>7.278580467315175E-3</v>
      </c>
      <c r="C30" s="94">
        <v>8.9394727430007231E-2</v>
      </c>
      <c r="D30" s="94">
        <v>0.1019048163007738</v>
      </c>
      <c r="E30" s="94">
        <v>0.12028424649218122</v>
      </c>
      <c r="F30" s="94">
        <v>0.1565216381232232</v>
      </c>
      <c r="G30" s="94">
        <v>0.12564930699737298</v>
      </c>
      <c r="H30" s="94">
        <v>0.13217425026801866</v>
      </c>
      <c r="I30" s="94">
        <v>0.16623113407273521</v>
      </c>
      <c r="J30" s="94">
        <v>5.3099591572920608E-2</v>
      </c>
      <c r="N30" s="26" t="e">
        <f>HLOOKUP('入力欄(差替情報)'!D9,$B$2:$J$35,29,0)</f>
        <v>#N/A</v>
      </c>
      <c r="Q30" s="38"/>
      <c r="R30" s="38"/>
      <c r="S30" s="38"/>
      <c r="T30" s="38"/>
      <c r="U30" s="38"/>
      <c r="V30" s="38"/>
      <c r="W30" s="38"/>
    </row>
    <row r="31" spans="1:23" x14ac:dyDescent="0.3">
      <c r="A31" s="5" t="s">
        <v>14</v>
      </c>
      <c r="B31" s="94">
        <v>4.4369887297922538E-3</v>
      </c>
      <c r="C31" s="94">
        <v>1.2928890294680577E-2</v>
      </c>
      <c r="D31" s="94">
        <v>5.9488350267168184E-3</v>
      </c>
      <c r="E31" s="94">
        <v>5.8364738484404021E-3</v>
      </c>
      <c r="F31" s="94">
        <v>9.7138242241487684E-3</v>
      </c>
      <c r="G31" s="94">
        <v>4.5590976136022946E-3</v>
      </c>
      <c r="H31" s="94">
        <v>5.1970888023960332E-3</v>
      </c>
      <c r="I31" s="94">
        <v>7.6468567950446981E-3</v>
      </c>
      <c r="J31" s="94">
        <v>1.5380736051377006E-3</v>
      </c>
      <c r="N31" s="26" t="e">
        <f>HLOOKUP('入力欄(差替情報)'!D9,$B$2:$J$35,30,0)</f>
        <v>#N/A</v>
      </c>
      <c r="Q31" s="38"/>
      <c r="R31" s="38"/>
      <c r="S31" s="38"/>
      <c r="T31" s="38"/>
      <c r="U31" s="38"/>
      <c r="V31" s="38"/>
      <c r="W31" s="38"/>
    </row>
    <row r="32" spans="1:23" x14ac:dyDescent="0.3">
      <c r="A32" s="5" t="s">
        <v>15</v>
      </c>
      <c r="B32" s="94">
        <v>6.0169932660164918E-3</v>
      </c>
      <c r="C32" s="94">
        <v>7.1557584802686824E-3</v>
      </c>
      <c r="D32" s="94">
        <v>5.0389378134069393E-3</v>
      </c>
      <c r="E32" s="94">
        <v>6.879538719030312E-2</v>
      </c>
      <c r="F32" s="94">
        <v>3.203485979340373E-2</v>
      </c>
      <c r="G32" s="94">
        <v>5.0007248280469881E-2</v>
      </c>
      <c r="H32" s="94">
        <v>5.0821519739884871E-2</v>
      </c>
      <c r="I32" s="94">
        <v>8.1191937933608058E-2</v>
      </c>
      <c r="J32" s="94">
        <v>9.8197638266882305E-3</v>
      </c>
      <c r="N32" s="26" t="e">
        <f>HLOOKUP('入力欄(差替情報)'!D9,$B$2:$J$35,31,0)</f>
        <v>#N/A</v>
      </c>
      <c r="Q32" s="38"/>
      <c r="R32" s="38"/>
      <c r="S32" s="38"/>
      <c r="T32" s="38"/>
      <c r="U32" s="38"/>
      <c r="V32" s="38"/>
      <c r="W32" s="38"/>
    </row>
    <row r="33" spans="1:30" x14ac:dyDescent="0.3">
      <c r="A33" s="5" t="s">
        <v>16</v>
      </c>
      <c r="B33" s="94">
        <v>1.0817050090150403E-2</v>
      </c>
      <c r="C33" s="94">
        <v>3.9206793183684606E-2</v>
      </c>
      <c r="D33" s="94">
        <v>2.1582866216416228E-2</v>
      </c>
      <c r="E33" s="94">
        <v>5.6932639083375036E-2</v>
      </c>
      <c r="F33" s="94">
        <v>2.312690237250644E-2</v>
      </c>
      <c r="G33" s="94">
        <v>3.6338482342787193E-2</v>
      </c>
      <c r="H33" s="94">
        <v>4.2679919447441775E-2</v>
      </c>
      <c r="I33" s="94">
        <v>5.8576444692310138E-2</v>
      </c>
      <c r="J33" s="94">
        <v>2.0172448141909233E-2</v>
      </c>
      <c r="N33" s="26" t="e">
        <f>HLOOKUP('入力欄(差替情報)'!D9,$B$2:$J$35,32,0)</f>
        <v>#N/A</v>
      </c>
      <c r="Q33" s="38"/>
      <c r="R33" s="38"/>
      <c r="S33" s="38"/>
      <c r="T33" s="38"/>
      <c r="U33" s="38"/>
      <c r="V33" s="38"/>
      <c r="W33" s="38"/>
    </row>
    <row r="34" spans="1:30" x14ac:dyDescent="0.3">
      <c r="A34" s="5" t="s">
        <v>17</v>
      </c>
      <c r="B34" s="94">
        <v>1.0373784692849166E-2</v>
      </c>
      <c r="C34" s="94">
        <v>1.2071294426316151E-2</v>
      </c>
      <c r="D34" s="94">
        <v>9.2957978890374458E-3</v>
      </c>
      <c r="E34" s="94">
        <v>3.0640651975677762E-2</v>
      </c>
      <c r="F34" s="94">
        <v>1.7282572982985276E-2</v>
      </c>
      <c r="G34" s="94">
        <v>3.3417554018902534E-2</v>
      </c>
      <c r="H34" s="94">
        <v>2.8193456738589466E-2</v>
      </c>
      <c r="I34" s="94">
        <v>4.0887574242128209E-2</v>
      </c>
      <c r="J34" s="94">
        <v>9.844005066101242E-3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4">
        <v>1.0794028675536796E-2</v>
      </c>
      <c r="C35" s="94">
        <v>1.9146662669759756E-2</v>
      </c>
      <c r="D35" s="94">
        <v>1.040267947086753E-2</v>
      </c>
      <c r="E35" s="94">
        <v>2.1948073651005318E-2</v>
      </c>
      <c r="F35" s="94">
        <v>4.4650128667256518E-2</v>
      </c>
      <c r="G35" s="94">
        <v>2.5211795736729672E-2</v>
      </c>
      <c r="H35" s="94">
        <v>2.5825610598800917E-2</v>
      </c>
      <c r="I35" s="94">
        <v>4.0810059812261205E-2</v>
      </c>
      <c r="J35" s="94">
        <v>8.7198678411058543E-3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55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29">
        <f>IF('入力欄(差替情報)'!$D$9=B$2,B24*'入力欄(差替情報)'!$D$14/1000,0)</f>
        <v>0</v>
      </c>
      <c r="C38" s="29">
        <f>IF('入力欄(差替情報)'!$D$9=C$2,C24*'入力欄(差替情報)'!$D$14/1000,0)</f>
        <v>0</v>
      </c>
      <c r="D38" s="29">
        <f>IF('入力欄(差替情報)'!$D$9=D$2,D24*'入力欄(差替情報)'!$D$14/1000,0)</f>
        <v>0</v>
      </c>
      <c r="E38" s="29">
        <f>IF('入力欄(差替情報)'!$D$9=E$2,E24*'入力欄(差替情報)'!$D$14/1000,0)</f>
        <v>0</v>
      </c>
      <c r="F38" s="29">
        <f>IF('入力欄(差替情報)'!$D$9=F$2,F24*'入力欄(差替情報)'!$D$14/1000,0)</f>
        <v>0</v>
      </c>
      <c r="G38" s="29">
        <f>IF('入力欄(差替情報)'!$D$9=G$2,G24*'入力欄(差替情報)'!$D$14/1000,0)</f>
        <v>0</v>
      </c>
      <c r="H38" s="29">
        <f>IF('入力欄(差替情報)'!$D$9=H$2,H24*'入力欄(差替情報)'!$D$14/1000,0)</f>
        <v>0</v>
      </c>
      <c r="I38" s="29">
        <f>IF('入力欄(差替情報)'!$D$9=I$2,I24*'入力欄(差替情報)'!$D$14/1000,0)</f>
        <v>0</v>
      </c>
      <c r="J38" s="29">
        <f>IF('入力欄(差替情報)'!$D$9=J$2,J24*'入力欄(差替情報)'!$D$14/1000,0)</f>
        <v>0</v>
      </c>
      <c r="K38" s="30">
        <f>SUM(B38:J38)</f>
        <v>0</v>
      </c>
      <c r="L38" s="31">
        <f>MIN($K$38:$K$49)</f>
        <v>0</v>
      </c>
      <c r="N38" s="28">
        <f>K38*1000</f>
        <v>0</v>
      </c>
      <c r="Q38" s="5" t="s">
        <v>7</v>
      </c>
      <c r="R38" s="29">
        <f>IF('入力欄(差替情報)'!$D$9=B$2,B24*'入力欄(差替情報)'!$D$14/1000,0)</f>
        <v>0</v>
      </c>
      <c r="S38" s="29">
        <f>IF('入力欄(差替情報)'!$D$9=C$2,C24*'入力欄(差替情報)'!$D$14/1000,0)</f>
        <v>0</v>
      </c>
      <c r="T38" s="29">
        <f>IF('入力欄(差替情報)'!$D$9=D$2,D24*'入力欄(差替情報)'!$D$14/1000,0)</f>
        <v>0</v>
      </c>
      <c r="U38" s="29">
        <f>IF('入力欄(差替情報)'!$D$9=E$2,E24*'入力欄(差替情報)'!$D$14/1000,0)</f>
        <v>0</v>
      </c>
      <c r="V38" s="29">
        <f>IF('入力欄(差替情報)'!$D$9=F$2,F24*'入力欄(差替情報)'!$D$14/1000,0)</f>
        <v>0</v>
      </c>
      <c r="W38" s="29">
        <f>IF('入力欄(差替情報)'!$D$9=G$2,G24*'入力欄(差替情報)'!$D$14/1000,0)</f>
        <v>0</v>
      </c>
      <c r="X38" s="29">
        <f>IF('入力欄(差替情報)'!$D$9=H$2,H24*'入力欄(差替情報)'!$D$14/1000,0)</f>
        <v>0</v>
      </c>
      <c r="Y38" s="29">
        <f>IF('入力欄(差替情報)'!$D$9=I$2,I24*'入力欄(差替情報)'!$D$14/1000,0)</f>
        <v>0</v>
      </c>
      <c r="Z38" s="29">
        <f>IF('入力欄(差替情報)'!$D$9=J$2,J24*'入力欄(差替情報)'!$D$14/1000,0)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29">
        <f>IF('入力欄(差替情報)'!$D$9=B$2,B25*'入力欄(差替情報)'!$E$14/1000,0)</f>
        <v>0</v>
      </c>
      <c r="C39" s="29">
        <f>IF('入力欄(差替情報)'!$D$9=C$2,C25*'入力欄(差替情報)'!$E$14/1000,0)</f>
        <v>0</v>
      </c>
      <c r="D39" s="29">
        <f>IF('入力欄(差替情報)'!$D$9=D$2,D25*'入力欄(差替情報)'!$E$14/1000,0)</f>
        <v>0</v>
      </c>
      <c r="E39" s="29">
        <f>IF('入力欄(差替情報)'!$D$9=E$2,E25*'入力欄(差替情報)'!$E$14/1000,0)</f>
        <v>0</v>
      </c>
      <c r="F39" s="29">
        <f>IF('入力欄(差替情報)'!$D$9=F$2,F25*'入力欄(差替情報)'!$E$14/1000,0)</f>
        <v>0</v>
      </c>
      <c r="G39" s="29">
        <f>IF('入力欄(差替情報)'!$D$9=G$2,G25*'入力欄(差替情報)'!$E$14/1000,0)</f>
        <v>0</v>
      </c>
      <c r="H39" s="29">
        <f>IF('入力欄(差替情報)'!$D$9=H$2,H25*'入力欄(差替情報)'!$E$14/1000,0)</f>
        <v>0</v>
      </c>
      <c r="I39" s="29">
        <f>IF('入力欄(差替情報)'!$D$9=I$2,I25*'入力欄(差替情報)'!$E$14/1000,0)</f>
        <v>0</v>
      </c>
      <c r="J39" s="29">
        <f>IF('入力欄(差替情報)'!$D$9=J$2,J25*'入力欄(差替情報)'!$E$14/1000,0)</f>
        <v>0</v>
      </c>
      <c r="K39" s="30">
        <f t="shared" ref="K39:K49" si="1">SUM(B39:J39)</f>
        <v>0</v>
      </c>
      <c r="L39" s="31">
        <f t="shared" ref="L39:L49" si="2">MIN($K$38:$K$49)</f>
        <v>0</v>
      </c>
      <c r="N39" s="28">
        <f t="shared" ref="N39:N50" si="3">K39*1000</f>
        <v>0</v>
      </c>
      <c r="Q39" s="5" t="s">
        <v>8</v>
      </c>
      <c r="R39" s="29">
        <f>IF('入力欄(差替情報)'!$D$9=B$2,B25*'入力欄(差替情報)'!$E$14/1000,0)</f>
        <v>0</v>
      </c>
      <c r="S39" s="29">
        <f>IF('入力欄(差替情報)'!$D$9=C$2,C25*'入力欄(差替情報)'!$E$14/1000,0)</f>
        <v>0</v>
      </c>
      <c r="T39" s="29">
        <f>IF('入力欄(差替情報)'!$D$9=D$2,D25*'入力欄(差替情報)'!$E$14/1000,0)</f>
        <v>0</v>
      </c>
      <c r="U39" s="29">
        <f>IF('入力欄(差替情報)'!$D$9=E$2,E25*'入力欄(差替情報)'!$E$14/1000,0)</f>
        <v>0</v>
      </c>
      <c r="V39" s="29">
        <f>IF('入力欄(差替情報)'!$D$9=F$2,F25*'入力欄(差替情報)'!$E$14/1000,0)</f>
        <v>0</v>
      </c>
      <c r="W39" s="29">
        <f>IF('入力欄(差替情報)'!$D$9=G$2,G25*'入力欄(差替情報)'!$E$14/1000,0)</f>
        <v>0</v>
      </c>
      <c r="X39" s="29">
        <f>IF('入力欄(差替情報)'!$D$9=H$2,H25*'入力欄(差替情報)'!$E$14/1000,0)</f>
        <v>0</v>
      </c>
      <c r="Y39" s="29">
        <f>IF('入力欄(差替情報)'!$D$9=I$2,I25*'入力欄(差替情報)'!$E$14/1000,0)</f>
        <v>0</v>
      </c>
      <c r="Z39" s="29">
        <f>IF('入力欄(差替情報)'!$D$9=J$2,J25*'入力欄(差替情報)'!$E$14/1000,0)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9" si="6">AA39*1000</f>
        <v>0</v>
      </c>
    </row>
    <row r="40" spans="1:30" x14ac:dyDescent="0.3">
      <c r="A40" s="5" t="s">
        <v>9</v>
      </c>
      <c r="B40" s="29">
        <f>IF('入力欄(差替情報)'!$D$9=B$2,B26*'入力欄(差替情報)'!$F$14/1000,0)</f>
        <v>0</v>
      </c>
      <c r="C40" s="29">
        <f>IF('入力欄(差替情報)'!$D$9=C$2,C26*'入力欄(差替情報)'!$F$14/1000,0)</f>
        <v>0</v>
      </c>
      <c r="D40" s="29">
        <f>IF('入力欄(差替情報)'!$D$9=D$2,D26*'入力欄(差替情報)'!$F$14/1000,0)</f>
        <v>0</v>
      </c>
      <c r="E40" s="29">
        <f>IF('入力欄(差替情報)'!$D$9=E$2,E26*'入力欄(差替情報)'!$F$14/1000,0)</f>
        <v>0</v>
      </c>
      <c r="F40" s="29">
        <f>IF('入力欄(差替情報)'!$D$9=F$2,F26*'入力欄(差替情報)'!$F$14/1000,0)</f>
        <v>0</v>
      </c>
      <c r="G40" s="29">
        <f>IF('入力欄(差替情報)'!$D$9=G$2,G26*'入力欄(差替情報)'!$F$14/1000,0)</f>
        <v>0</v>
      </c>
      <c r="H40" s="29">
        <f>IF('入力欄(差替情報)'!$D$9=H$2,H26*'入力欄(差替情報)'!$F$14/1000,0)</f>
        <v>0</v>
      </c>
      <c r="I40" s="29">
        <f>IF('入力欄(差替情報)'!$D$9=I$2,I26*'入力欄(差替情報)'!$F$14/1000,0)</f>
        <v>0</v>
      </c>
      <c r="J40" s="29">
        <f>IF('入力欄(差替情報)'!$D$9=J$2,J26*'入力欄(差替情報)'!$F$14/1000,0)</f>
        <v>0</v>
      </c>
      <c r="K40" s="30">
        <f t="shared" si="1"/>
        <v>0</v>
      </c>
      <c r="L40" s="31">
        <f t="shared" si="2"/>
        <v>0</v>
      </c>
      <c r="N40" s="28">
        <f t="shared" si="3"/>
        <v>0</v>
      </c>
      <c r="Q40" s="5" t="s">
        <v>9</v>
      </c>
      <c r="R40" s="29">
        <f>IF('入力欄(差替情報)'!$D$9=B$2,B26*'入力欄(差替情報)'!$F$14/1000,0)</f>
        <v>0</v>
      </c>
      <c r="S40" s="29">
        <f>IF('入力欄(差替情報)'!$D$9=C$2,C26*'入力欄(差替情報)'!$F$14/1000,0)</f>
        <v>0</v>
      </c>
      <c r="T40" s="29">
        <f>IF('入力欄(差替情報)'!$D$9=D$2,D26*'入力欄(差替情報)'!$F$14/1000,0)</f>
        <v>0</v>
      </c>
      <c r="U40" s="29">
        <f>IF('入力欄(差替情報)'!$D$9=E$2,E26*'入力欄(差替情報)'!$F$14/1000,0)</f>
        <v>0</v>
      </c>
      <c r="V40" s="29">
        <f>IF('入力欄(差替情報)'!$D$9=F$2,F26*'入力欄(差替情報)'!$F$14/1000,0)</f>
        <v>0</v>
      </c>
      <c r="W40" s="29">
        <f>IF('入力欄(差替情報)'!$D$9=G$2,G26*'入力欄(差替情報)'!$F$14/1000,0)</f>
        <v>0</v>
      </c>
      <c r="X40" s="29">
        <f>IF('入力欄(差替情報)'!$D$9=H$2,H26*'入力欄(差替情報)'!$F$14/1000,0)</f>
        <v>0</v>
      </c>
      <c r="Y40" s="29">
        <f>IF('入力欄(差替情報)'!$D$9=I$2,I26*'入力欄(差替情報)'!$F$14/1000,0)</f>
        <v>0</v>
      </c>
      <c r="Z40" s="29">
        <f>IF('入力欄(差替情報)'!$D$9=J$2,J26*'入力欄(差替情報)'!$F$14/1000,0)</f>
        <v>0</v>
      </c>
      <c r="AA40" s="30">
        <f t="shared" si="4"/>
        <v>0</v>
      </c>
      <c r="AB40" s="31">
        <f>MIN($AA$38:$AA$49)</f>
        <v>0</v>
      </c>
      <c r="AD40" s="28">
        <f t="shared" si="6"/>
        <v>0</v>
      </c>
    </row>
    <row r="41" spans="1:30" x14ac:dyDescent="0.3">
      <c r="A41" s="5" t="s">
        <v>10</v>
      </c>
      <c r="B41" s="29">
        <f>IF('入力欄(差替情報)'!$D$9=B$2,B27*'入力欄(差替情報)'!$G$14/1000,0)</f>
        <v>0</v>
      </c>
      <c r="C41" s="29">
        <f>IF('入力欄(差替情報)'!$D$9=C$2,C27*'入力欄(差替情報)'!$G$14/1000,0)</f>
        <v>0</v>
      </c>
      <c r="D41" s="29">
        <f>IF('入力欄(差替情報)'!$D$9=D$2,D27*'入力欄(差替情報)'!$G$14/1000,0)</f>
        <v>0</v>
      </c>
      <c r="E41" s="29">
        <f>IF('入力欄(差替情報)'!$D$9=E$2,E27*'入力欄(差替情報)'!$G$14/1000,0)</f>
        <v>0</v>
      </c>
      <c r="F41" s="29">
        <f>IF('入力欄(差替情報)'!$D$9=F$2,F27*'入力欄(差替情報)'!$G$14/1000,0)</f>
        <v>0</v>
      </c>
      <c r="G41" s="29">
        <f>IF('入力欄(差替情報)'!$D$9=G$2,G27*'入力欄(差替情報)'!$G$14/1000,0)</f>
        <v>0</v>
      </c>
      <c r="H41" s="29">
        <f>IF('入力欄(差替情報)'!$D$9=H$2,H27*'入力欄(差替情報)'!$G$14/1000,0)</f>
        <v>0</v>
      </c>
      <c r="I41" s="29">
        <f>IF('入力欄(差替情報)'!$D$9=I$2,I27*'入力欄(差替情報)'!$G$14/1000,0)</f>
        <v>0</v>
      </c>
      <c r="J41" s="29">
        <f>IF('入力欄(差替情報)'!$D$9=J$2,J27*'入力欄(差替情報)'!$G$14/1000,0)</f>
        <v>0</v>
      </c>
      <c r="K41" s="30">
        <f t="shared" si="1"/>
        <v>0</v>
      </c>
      <c r="L41" s="31">
        <f t="shared" si="2"/>
        <v>0</v>
      </c>
      <c r="N41" s="28">
        <f t="shared" si="3"/>
        <v>0</v>
      </c>
      <c r="Q41" s="5" t="s">
        <v>10</v>
      </c>
      <c r="R41" s="29">
        <f>IF('入力欄(差替情報)'!$D$9=B$2,B27*'入力欄(差替情報)'!$G$14/1000,0)</f>
        <v>0</v>
      </c>
      <c r="S41" s="29">
        <f>IF('入力欄(差替情報)'!$D$9=C$2,C27*'入力欄(差替情報)'!$G$14/1000,0)</f>
        <v>0</v>
      </c>
      <c r="T41" s="29">
        <f>IF('入力欄(差替情報)'!$D$9=D$2,D27*'入力欄(差替情報)'!$G$14/1000,0)</f>
        <v>0</v>
      </c>
      <c r="U41" s="29">
        <f>IF('入力欄(差替情報)'!$D$9=E$2,E27*'入力欄(差替情報)'!$G$14/1000,0)</f>
        <v>0</v>
      </c>
      <c r="V41" s="29">
        <f>IF('入力欄(差替情報)'!$D$9=F$2,F27*'入力欄(差替情報)'!$G$14/1000,0)</f>
        <v>0</v>
      </c>
      <c r="W41" s="29">
        <f>IF('入力欄(差替情報)'!$D$9=G$2,G27*'入力欄(差替情報)'!$G$14/1000,0)</f>
        <v>0</v>
      </c>
      <c r="X41" s="29">
        <f>IF('入力欄(差替情報)'!$D$9=H$2,H27*'入力欄(差替情報)'!$G$14/1000,0)</f>
        <v>0</v>
      </c>
      <c r="Y41" s="29">
        <f>IF('入力欄(差替情報)'!$D$9=I$2,I27*'入力欄(差替情報)'!$G$14/1000,0)</f>
        <v>0</v>
      </c>
      <c r="Z41" s="29">
        <f>IF('入力欄(差替情報)'!$D$9=J$2,J27*'入力欄(差替情報)'!$G$14/1000,0)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11</v>
      </c>
      <c r="B42" s="29">
        <f>IF('入力欄(差替情報)'!$D$9=B$2,B28*'入力欄(差替情報)'!$H$14/1000,0)</f>
        <v>0</v>
      </c>
      <c r="C42" s="29">
        <f>IF('入力欄(差替情報)'!$D$9=C$2,C28*'入力欄(差替情報)'!$H$14/1000,0)</f>
        <v>0</v>
      </c>
      <c r="D42" s="29">
        <f>IF('入力欄(差替情報)'!$D$9=D$2,D28*'入力欄(差替情報)'!$H$14/1000,0)</f>
        <v>0</v>
      </c>
      <c r="E42" s="29">
        <f>IF('入力欄(差替情報)'!$D$9=E$2,E28*'入力欄(差替情報)'!$H$14/1000,0)</f>
        <v>0</v>
      </c>
      <c r="F42" s="29">
        <f>IF('入力欄(差替情報)'!$D$9=F$2,F28*'入力欄(差替情報)'!$H$14/1000,0)</f>
        <v>0</v>
      </c>
      <c r="G42" s="29">
        <f>IF('入力欄(差替情報)'!$D$9=G$2,G28*'入力欄(差替情報)'!$H$14/1000,0)</f>
        <v>0</v>
      </c>
      <c r="H42" s="29">
        <f>IF('入力欄(差替情報)'!$D$9=H$2,H28*'入力欄(差替情報)'!$H$14/1000,0)</f>
        <v>0</v>
      </c>
      <c r="I42" s="29">
        <f>IF('入力欄(差替情報)'!$D$9=I$2,I28*'入力欄(差替情報)'!$H$14/1000,0)</f>
        <v>0</v>
      </c>
      <c r="J42" s="29">
        <f>IF('入力欄(差替情報)'!$D$9=J$2,J28*'入力欄(差替情報)'!$H$14/1000,0)</f>
        <v>0</v>
      </c>
      <c r="K42" s="30">
        <f t="shared" si="1"/>
        <v>0</v>
      </c>
      <c r="L42" s="31">
        <f t="shared" si="2"/>
        <v>0</v>
      </c>
      <c r="N42" s="28">
        <f t="shared" si="3"/>
        <v>0</v>
      </c>
      <c r="Q42" s="5" t="s">
        <v>11</v>
      </c>
      <c r="R42" s="29">
        <f>IF('入力欄(差替情報)'!$D$9=B$2,B28*'入力欄(差替情報)'!$H$14/1000,0)</f>
        <v>0</v>
      </c>
      <c r="S42" s="29">
        <f>IF('入力欄(差替情報)'!$D$9=C$2,C28*'入力欄(差替情報)'!$H$14/1000,0)</f>
        <v>0</v>
      </c>
      <c r="T42" s="29">
        <f>IF('入力欄(差替情報)'!$D$9=D$2,D28*'入力欄(差替情報)'!$H$14/1000,0)</f>
        <v>0</v>
      </c>
      <c r="U42" s="29">
        <f>IF('入力欄(差替情報)'!$D$9=E$2,E28*'入力欄(差替情報)'!$H$14/1000,0)</f>
        <v>0</v>
      </c>
      <c r="V42" s="29">
        <f>IF('入力欄(差替情報)'!$D$9=F$2,F28*'入力欄(差替情報)'!$H$14/1000,0)</f>
        <v>0</v>
      </c>
      <c r="W42" s="29">
        <f>IF('入力欄(差替情報)'!$D$9=G$2,G28*'入力欄(差替情報)'!$H$14/1000,0)</f>
        <v>0</v>
      </c>
      <c r="X42" s="29">
        <f>IF('入力欄(差替情報)'!$D$9=H$2,H28*'入力欄(差替情報)'!$H$14/1000,0)</f>
        <v>0</v>
      </c>
      <c r="Y42" s="29">
        <f>IF('入力欄(差替情報)'!$D$9=I$2,I28*'入力欄(差替情報)'!$H$14/1000,0)</f>
        <v>0</v>
      </c>
      <c r="Z42" s="29">
        <f>IF('入力欄(差替情報)'!$D$9=J$2,J28*'入力欄(差替情報)'!$H$14/1000,0)</f>
        <v>0</v>
      </c>
      <c r="AA42" s="30">
        <f>SUM(R42:Z42)</f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12</v>
      </c>
      <c r="B43" s="29">
        <f>IF('入力欄(差替情報)'!$D$9=B$2,B29*'入力欄(差替情報)'!$I$14/1000,0)</f>
        <v>0</v>
      </c>
      <c r="C43" s="29">
        <f>IF('入力欄(差替情報)'!$D$9=C$2,C29*'入力欄(差替情報)'!$I$14/1000,0)</f>
        <v>0</v>
      </c>
      <c r="D43" s="29">
        <f>IF('入力欄(差替情報)'!$D$9=D$2,D29*'入力欄(差替情報)'!$I$14/1000,0)</f>
        <v>0</v>
      </c>
      <c r="E43" s="29">
        <f>IF('入力欄(差替情報)'!$D$9=E$2,E29*'入力欄(差替情報)'!$I$14/1000,0)</f>
        <v>0</v>
      </c>
      <c r="F43" s="29">
        <f>IF('入力欄(差替情報)'!$D$9=F$2,F29*'入力欄(差替情報)'!$I$14/1000,0)</f>
        <v>0</v>
      </c>
      <c r="G43" s="29">
        <f>IF('入力欄(差替情報)'!$D$9=G$2,G29*'入力欄(差替情報)'!$I$14/1000,0)</f>
        <v>0</v>
      </c>
      <c r="H43" s="29">
        <f>IF('入力欄(差替情報)'!$D$9=H$2,H29*'入力欄(差替情報)'!$I$14/1000,0)</f>
        <v>0</v>
      </c>
      <c r="I43" s="29">
        <f>IF('入力欄(差替情報)'!$D$9=I$2,I29*'入力欄(差替情報)'!$I$14/1000,0)</f>
        <v>0</v>
      </c>
      <c r="J43" s="29">
        <f>IF('入力欄(差替情報)'!$D$9=J$2,J29*'入力欄(差替情報)'!$I$14/1000,0)</f>
        <v>0</v>
      </c>
      <c r="K43" s="30">
        <f t="shared" si="1"/>
        <v>0</v>
      </c>
      <c r="L43" s="31">
        <f t="shared" si="2"/>
        <v>0</v>
      </c>
      <c r="N43" s="28">
        <f t="shared" si="3"/>
        <v>0</v>
      </c>
      <c r="Q43" s="5" t="s">
        <v>12</v>
      </c>
      <c r="R43" s="29">
        <f>IF('入力欄(差替情報)'!$D$9=B$2,B29*'入力欄(差替情報)'!$I$14/1000,0)</f>
        <v>0</v>
      </c>
      <c r="S43" s="29">
        <f>IF('入力欄(差替情報)'!$D$9=C$2,C29*'入力欄(差替情報)'!$I$14/1000,0)</f>
        <v>0</v>
      </c>
      <c r="T43" s="29">
        <f>IF('入力欄(差替情報)'!$D$9=D$2,D29*'入力欄(差替情報)'!$I$14/1000,0)</f>
        <v>0</v>
      </c>
      <c r="U43" s="29">
        <f>IF('入力欄(差替情報)'!$D$9=E$2,E29*'入力欄(差替情報)'!$I$14/1000,0)</f>
        <v>0</v>
      </c>
      <c r="V43" s="29">
        <f>IF('入力欄(差替情報)'!$D$9=F$2,F29*'入力欄(差替情報)'!$I$14/1000,0)</f>
        <v>0</v>
      </c>
      <c r="W43" s="29">
        <f>IF('入力欄(差替情報)'!$D$9=G$2,G29*'入力欄(差替情報)'!$I$14/1000,0)</f>
        <v>0</v>
      </c>
      <c r="X43" s="29">
        <f>IF('入力欄(差替情報)'!$D$9=H$2,H29*'入力欄(差替情報)'!$I$14/1000,0)</f>
        <v>0</v>
      </c>
      <c r="Y43" s="29">
        <f>IF('入力欄(差替情報)'!$D$9=I$2,I29*'入力欄(差替情報)'!$I$14/1000,0)</f>
        <v>0</v>
      </c>
      <c r="Z43" s="29">
        <f>IF('入力欄(差替情報)'!$D$9=J$2,J29*'入力欄(差替情報)'!$I$14/1000,0)</f>
        <v>0</v>
      </c>
      <c r="AA43" s="30">
        <f t="shared" si="4"/>
        <v>0</v>
      </c>
      <c r="AB43" s="31">
        <f>MIN($AA$38:$AA$49)</f>
        <v>0</v>
      </c>
      <c r="AD43" s="28">
        <f t="shared" si="6"/>
        <v>0</v>
      </c>
    </row>
    <row r="44" spans="1:30" x14ac:dyDescent="0.3">
      <c r="A44" s="5" t="s">
        <v>13</v>
      </c>
      <c r="B44" s="29">
        <f>IF('入力欄(差替情報)'!$D$9=B$2,B30*'入力欄(差替情報)'!$J$14/1000,0)</f>
        <v>0</v>
      </c>
      <c r="C44" s="29">
        <f>IF('入力欄(差替情報)'!$D$9=C$2,C30*'入力欄(差替情報)'!$J$14/1000,0)</f>
        <v>0</v>
      </c>
      <c r="D44" s="29">
        <f>IF('入力欄(差替情報)'!$D$9=D$2,D30*'入力欄(差替情報)'!$J$14/1000,0)</f>
        <v>0</v>
      </c>
      <c r="E44" s="29">
        <f>IF('入力欄(差替情報)'!$D$9=E$2,E30*'入力欄(差替情報)'!$J$14/1000,0)</f>
        <v>0</v>
      </c>
      <c r="F44" s="29">
        <f>IF('入力欄(差替情報)'!$D$9=F$2,F30*'入力欄(差替情報)'!$J$14/1000,0)</f>
        <v>0</v>
      </c>
      <c r="G44" s="29">
        <f>IF('入力欄(差替情報)'!$D$9=G$2,G30*'入力欄(差替情報)'!$J$14/1000,0)</f>
        <v>0</v>
      </c>
      <c r="H44" s="29">
        <f>IF('入力欄(差替情報)'!$D$9=H$2,H30*'入力欄(差替情報)'!$J$14/1000,0)</f>
        <v>0</v>
      </c>
      <c r="I44" s="29">
        <f>IF('入力欄(差替情報)'!$D$9=I$2,I30*'入力欄(差替情報)'!$J$14/1000,0)</f>
        <v>0</v>
      </c>
      <c r="J44" s="29">
        <f>IF('入力欄(差替情報)'!$D$9=J$2,J30*'入力欄(差替情報)'!$J$14/1000,0)</f>
        <v>0</v>
      </c>
      <c r="K44" s="30">
        <f t="shared" si="1"/>
        <v>0</v>
      </c>
      <c r="L44" s="31">
        <f t="shared" si="2"/>
        <v>0</v>
      </c>
      <c r="N44" s="28">
        <f t="shared" si="3"/>
        <v>0</v>
      </c>
      <c r="Q44" s="5" t="s">
        <v>13</v>
      </c>
      <c r="R44" s="29">
        <f>IF('入力欄(差替情報)'!$D$9=B$2,B30*'入力欄(差替情報)'!$J$14/1000,0)</f>
        <v>0</v>
      </c>
      <c r="S44" s="29">
        <f>IF('入力欄(差替情報)'!$D$9=C$2,C30*'入力欄(差替情報)'!$J$14/1000,0)</f>
        <v>0</v>
      </c>
      <c r="T44" s="29">
        <f>IF('入力欄(差替情報)'!$D$9=D$2,D30*'入力欄(差替情報)'!$J$14/1000,0)</f>
        <v>0</v>
      </c>
      <c r="U44" s="29">
        <f>IF('入力欄(差替情報)'!$D$9=E$2,E30*'入力欄(差替情報)'!$J$14/1000,0)</f>
        <v>0</v>
      </c>
      <c r="V44" s="29">
        <f>IF('入力欄(差替情報)'!$D$9=F$2,F30*'入力欄(差替情報)'!$J$14/1000,0)</f>
        <v>0</v>
      </c>
      <c r="W44" s="29">
        <f>IF('入力欄(差替情報)'!$D$9=G$2,G30*'入力欄(差替情報)'!$J$14/1000,0)</f>
        <v>0</v>
      </c>
      <c r="X44" s="29">
        <f>IF('入力欄(差替情報)'!$D$9=H$2,H30*'入力欄(差替情報)'!$J$14/1000,0)</f>
        <v>0</v>
      </c>
      <c r="Y44" s="29">
        <f>IF('入力欄(差替情報)'!$D$9=I$2,I30*'入力欄(差替情報)'!$J$14/1000,0)</f>
        <v>0</v>
      </c>
      <c r="Z44" s="29">
        <f>IF('入力欄(差替情報)'!$D$9=J$2,J30*'入力欄(差替情報)'!$J$14/1000,0)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14</v>
      </c>
      <c r="B45" s="29">
        <f>IF('入力欄(差替情報)'!$D$9=B$2,B31*'入力欄(差替情報)'!$K$14/1000,0)</f>
        <v>0</v>
      </c>
      <c r="C45" s="29">
        <f>IF('入力欄(差替情報)'!$D$9=C$2,C31*'入力欄(差替情報)'!$K$14/1000,0)</f>
        <v>0</v>
      </c>
      <c r="D45" s="29">
        <f>IF('入力欄(差替情報)'!$D$9=D$2,D31*'入力欄(差替情報)'!$K$14/1000,0)</f>
        <v>0</v>
      </c>
      <c r="E45" s="29">
        <f>IF('入力欄(差替情報)'!$D$9=E$2,E31*'入力欄(差替情報)'!$K$14/1000,0)</f>
        <v>0</v>
      </c>
      <c r="F45" s="29">
        <f>IF('入力欄(差替情報)'!$D$9=F$2,F31*'入力欄(差替情報)'!$K$14/1000,0)</f>
        <v>0</v>
      </c>
      <c r="G45" s="29">
        <f>IF('入力欄(差替情報)'!$D$9=G$2,G31*'入力欄(差替情報)'!$K$14/1000,0)</f>
        <v>0</v>
      </c>
      <c r="H45" s="29">
        <f>IF('入力欄(差替情報)'!$D$9=H$2,H31*'入力欄(差替情報)'!$K$14/1000,0)</f>
        <v>0</v>
      </c>
      <c r="I45" s="29">
        <f>IF('入力欄(差替情報)'!$D$9=I$2,I31*'入力欄(差替情報)'!$K$14/1000,0)</f>
        <v>0</v>
      </c>
      <c r="J45" s="29">
        <f>IF('入力欄(差替情報)'!$D$9=J$2,J31*'入力欄(差替情報)'!$K$14/1000,0)</f>
        <v>0</v>
      </c>
      <c r="K45" s="30">
        <f t="shared" si="1"/>
        <v>0</v>
      </c>
      <c r="L45" s="31">
        <f t="shared" si="2"/>
        <v>0</v>
      </c>
      <c r="N45" s="28">
        <f t="shared" si="3"/>
        <v>0</v>
      </c>
      <c r="Q45" s="5" t="s">
        <v>14</v>
      </c>
      <c r="R45" s="29">
        <f>IF('入力欄(差替情報)'!$D$9=B$2,B31*'入力欄(差替情報)'!$K$14/1000,0)</f>
        <v>0</v>
      </c>
      <c r="S45" s="29">
        <f>IF('入力欄(差替情報)'!$D$9=C$2,C31*'入力欄(差替情報)'!$K$14/1000,0)</f>
        <v>0</v>
      </c>
      <c r="T45" s="29">
        <f>IF('入力欄(差替情報)'!$D$9=D$2,D31*'入力欄(差替情報)'!$K$14/1000,0)</f>
        <v>0</v>
      </c>
      <c r="U45" s="29">
        <f>IF('入力欄(差替情報)'!$D$9=E$2,E31*'入力欄(差替情報)'!$K$14/1000,0)</f>
        <v>0</v>
      </c>
      <c r="V45" s="29">
        <f>IF('入力欄(差替情報)'!$D$9=F$2,F31*'入力欄(差替情報)'!$K$14/1000,0)</f>
        <v>0</v>
      </c>
      <c r="W45" s="29">
        <f>IF('入力欄(差替情報)'!$D$9=G$2,G31*'入力欄(差替情報)'!$K$14/1000,0)</f>
        <v>0</v>
      </c>
      <c r="X45" s="29">
        <f>IF('入力欄(差替情報)'!$D$9=H$2,H31*'入力欄(差替情報)'!$K$14/1000,0)</f>
        <v>0</v>
      </c>
      <c r="Y45" s="29">
        <f>IF('入力欄(差替情報)'!$D$9=I$2,I31*'入力欄(差替情報)'!$K$14/1000,0)</f>
        <v>0</v>
      </c>
      <c r="Z45" s="29">
        <f>IF('入力欄(差替情報)'!$D$9=J$2,J31*'入力欄(差替情報)'!$K$14/1000,0)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15</v>
      </c>
      <c r="B46" s="29">
        <f>IF('入力欄(差替情報)'!$D$9=B$2,B32*'入力欄(差替情報)'!$L$14/1000,0)</f>
        <v>0</v>
      </c>
      <c r="C46" s="29">
        <f>IF('入力欄(差替情報)'!$D$9=C$2,C32*'入力欄(差替情報)'!$L$14/1000,0)</f>
        <v>0</v>
      </c>
      <c r="D46" s="29">
        <f>IF('入力欄(差替情報)'!$D$9=D$2,D32*'入力欄(差替情報)'!$L$14/1000,0)</f>
        <v>0</v>
      </c>
      <c r="E46" s="29">
        <f>IF('入力欄(差替情報)'!$D$9=E$2,E32*'入力欄(差替情報)'!$L$14/1000,0)</f>
        <v>0</v>
      </c>
      <c r="F46" s="29">
        <f>IF('入力欄(差替情報)'!$D$9=F$2,F32*'入力欄(差替情報)'!$L$14/1000,0)</f>
        <v>0</v>
      </c>
      <c r="G46" s="29">
        <f>IF('入力欄(差替情報)'!$D$9=G$2,G32*'入力欄(差替情報)'!$L$14/1000,0)</f>
        <v>0</v>
      </c>
      <c r="H46" s="29">
        <f>IF('入力欄(差替情報)'!$D$9=H$2,H32*'入力欄(差替情報)'!$L$14/1000,0)</f>
        <v>0</v>
      </c>
      <c r="I46" s="29">
        <f>IF('入力欄(差替情報)'!$D$9=I$2,I32*'入力欄(差替情報)'!$L$14/1000,0)</f>
        <v>0</v>
      </c>
      <c r="J46" s="29">
        <f>IF('入力欄(差替情報)'!$D$9=J$2,J32*'入力欄(差替情報)'!$L$14/1000,0)</f>
        <v>0</v>
      </c>
      <c r="K46" s="30">
        <f t="shared" si="1"/>
        <v>0</v>
      </c>
      <c r="L46" s="31">
        <f t="shared" si="2"/>
        <v>0</v>
      </c>
      <c r="N46" s="28">
        <f t="shared" si="3"/>
        <v>0</v>
      </c>
      <c r="Q46" s="5" t="s">
        <v>15</v>
      </c>
      <c r="R46" s="29">
        <f>IF('入力欄(差替情報)'!$D$9=B$2,B32*'入力欄(差替情報)'!$L$14/1000,0)</f>
        <v>0</v>
      </c>
      <c r="S46" s="29">
        <f>IF('入力欄(差替情報)'!$D$9=C$2,C32*'入力欄(差替情報)'!$L$14/1000,0)</f>
        <v>0</v>
      </c>
      <c r="T46" s="29">
        <f>IF('入力欄(差替情報)'!$D$9=D$2,D32*'入力欄(差替情報)'!$L$14/1000,0)</f>
        <v>0</v>
      </c>
      <c r="U46" s="29">
        <f>IF('入力欄(差替情報)'!$D$9=E$2,E32*'入力欄(差替情報)'!$L$14/1000,0)</f>
        <v>0</v>
      </c>
      <c r="V46" s="29">
        <f>IF('入力欄(差替情報)'!$D$9=F$2,F32*'入力欄(差替情報)'!$L$14/1000,0)</f>
        <v>0</v>
      </c>
      <c r="W46" s="29">
        <f>IF('入力欄(差替情報)'!$D$9=G$2,G32*'入力欄(差替情報)'!$L$14/1000,0)</f>
        <v>0</v>
      </c>
      <c r="X46" s="29">
        <f>IF('入力欄(差替情報)'!$D$9=H$2,H32*'入力欄(差替情報)'!$L$14/1000,0)</f>
        <v>0</v>
      </c>
      <c r="Y46" s="29">
        <f>IF('入力欄(差替情報)'!$D$9=I$2,I32*'入力欄(差替情報)'!$L$14/1000,0)</f>
        <v>0</v>
      </c>
      <c r="Z46" s="29">
        <f>IF('入力欄(差替情報)'!$D$9=J$2,J32*'入力欄(差替情報)'!$L$14/1000,0)</f>
        <v>0</v>
      </c>
      <c r="AA46" s="30">
        <f t="shared" si="4"/>
        <v>0</v>
      </c>
      <c r="AB46" s="31">
        <f>MIN($AA$38:$AA$49)</f>
        <v>0</v>
      </c>
      <c r="AD46" s="28">
        <f>AA46*1000</f>
        <v>0</v>
      </c>
    </row>
    <row r="47" spans="1:30" x14ac:dyDescent="0.3">
      <c r="A47" s="5" t="s">
        <v>16</v>
      </c>
      <c r="B47" s="29">
        <f>IF('入力欄(差替情報)'!$D$9=B$2,B33*'入力欄(差替情報)'!$M$14/1000,0)</f>
        <v>0</v>
      </c>
      <c r="C47" s="29">
        <f>IF('入力欄(差替情報)'!$D$9=C$2,C33*'入力欄(差替情報)'!$M$14/1000,0)</f>
        <v>0</v>
      </c>
      <c r="D47" s="29">
        <f>IF('入力欄(差替情報)'!$D$9=D$2,D33*'入力欄(差替情報)'!$M$14/1000,0)</f>
        <v>0</v>
      </c>
      <c r="E47" s="29">
        <f>IF('入力欄(差替情報)'!$D$9=E$2,E33*'入力欄(差替情報)'!$M$14/1000,0)</f>
        <v>0</v>
      </c>
      <c r="F47" s="29">
        <f>IF('入力欄(差替情報)'!$D$9=F$2,F33*'入力欄(差替情報)'!$M$14/1000,0)</f>
        <v>0</v>
      </c>
      <c r="G47" s="29">
        <f>IF('入力欄(差替情報)'!$D$9=G$2,G33*'入力欄(差替情報)'!$M$14/1000,0)</f>
        <v>0</v>
      </c>
      <c r="H47" s="29">
        <f>IF('入力欄(差替情報)'!$D$9=H$2,H33*'入力欄(差替情報)'!$M$14/1000,0)</f>
        <v>0</v>
      </c>
      <c r="I47" s="29">
        <f>IF('入力欄(差替情報)'!$D$9=I$2,I33*'入力欄(差替情報)'!$M$14/1000,0)</f>
        <v>0</v>
      </c>
      <c r="J47" s="29">
        <f>IF('入力欄(差替情報)'!$D$9=J$2,J33*'入力欄(差替情報)'!$M$14/1000,0)</f>
        <v>0</v>
      </c>
      <c r="K47" s="30">
        <f t="shared" si="1"/>
        <v>0</v>
      </c>
      <c r="L47" s="31">
        <f t="shared" si="2"/>
        <v>0</v>
      </c>
      <c r="N47" s="28">
        <f t="shared" si="3"/>
        <v>0</v>
      </c>
      <c r="Q47" s="5" t="s">
        <v>16</v>
      </c>
      <c r="R47" s="29">
        <f>IF('入力欄(差替情報)'!$D$9=B$2,B33*'入力欄(差替情報)'!$M$14/1000,0)</f>
        <v>0</v>
      </c>
      <c r="S47" s="29">
        <f>IF('入力欄(差替情報)'!$D$9=C$2,C33*'入力欄(差替情報)'!$M$14/1000,0)</f>
        <v>0</v>
      </c>
      <c r="T47" s="29">
        <f>IF('入力欄(差替情報)'!$D$9=D$2,D33*'入力欄(差替情報)'!$M$14/1000,0)</f>
        <v>0</v>
      </c>
      <c r="U47" s="29">
        <f>IF('入力欄(差替情報)'!$D$9=E$2,E33*'入力欄(差替情報)'!$M$14/1000,0)</f>
        <v>0</v>
      </c>
      <c r="V47" s="29">
        <f>IF('入力欄(差替情報)'!$D$9=F$2,F33*'入力欄(差替情報)'!$M$14/1000,0)</f>
        <v>0</v>
      </c>
      <c r="W47" s="29">
        <f>IF('入力欄(差替情報)'!$D$9=G$2,G33*'入力欄(差替情報)'!$M$14/1000,0)</f>
        <v>0</v>
      </c>
      <c r="X47" s="29">
        <f>IF('入力欄(差替情報)'!$D$9=H$2,H33*'入力欄(差替情報)'!$M$14/1000,0)</f>
        <v>0</v>
      </c>
      <c r="Y47" s="29">
        <f>IF('入力欄(差替情報)'!$D$9=I$2,I33*'入力欄(差替情報)'!$M$14/1000,0)</f>
        <v>0</v>
      </c>
      <c r="Z47" s="29">
        <f>IF('入力欄(差替情報)'!$D$9=J$2,J33*'入力欄(差替情報)'!$M$14/1000,0)</f>
        <v>0</v>
      </c>
      <c r="AA47" s="30">
        <f t="shared" si="4"/>
        <v>0</v>
      </c>
      <c r="AB47" s="31">
        <f t="shared" si="5"/>
        <v>0</v>
      </c>
      <c r="AD47" s="28">
        <f>AA47*1000</f>
        <v>0</v>
      </c>
    </row>
    <row r="48" spans="1:30" x14ac:dyDescent="0.3">
      <c r="A48" s="5" t="s">
        <v>17</v>
      </c>
      <c r="B48" s="29">
        <f>IF('入力欄(差替情報)'!$D$9=B$2,B34*'入力欄(差替情報)'!$N$14/1000,0)</f>
        <v>0</v>
      </c>
      <c r="C48" s="29">
        <f>IF('入力欄(差替情報)'!$D$9=C$2,C34*'入力欄(差替情報)'!$N$14/1000,0)</f>
        <v>0</v>
      </c>
      <c r="D48" s="29">
        <f>IF('入力欄(差替情報)'!$D$9=D$2,D34*'入力欄(差替情報)'!$N$14/1000,0)</f>
        <v>0</v>
      </c>
      <c r="E48" s="29">
        <f>IF('入力欄(差替情報)'!$D$9=E$2,E34*'入力欄(差替情報)'!$N$14/1000,0)</f>
        <v>0</v>
      </c>
      <c r="F48" s="29">
        <f>IF('入力欄(差替情報)'!$D$9=F$2,F34*'入力欄(差替情報)'!$N$14/1000,0)</f>
        <v>0</v>
      </c>
      <c r="G48" s="29">
        <f>IF('入力欄(差替情報)'!$D$9=G$2,G34*'入力欄(差替情報)'!$N$14/1000,0)</f>
        <v>0</v>
      </c>
      <c r="H48" s="29">
        <f>IF('入力欄(差替情報)'!$D$9=H$2,H34*'入力欄(差替情報)'!$N$14/1000,0)</f>
        <v>0</v>
      </c>
      <c r="I48" s="29">
        <f>IF('入力欄(差替情報)'!$D$9=I$2,I34*'入力欄(差替情報)'!$N$14/1000,0)</f>
        <v>0</v>
      </c>
      <c r="J48" s="29">
        <f>IF('入力欄(差替情報)'!$D$9=J$2,J34*'入力欄(差替情報)'!$N$14/1000,0)</f>
        <v>0</v>
      </c>
      <c r="K48" s="30">
        <f t="shared" si="1"/>
        <v>0</v>
      </c>
      <c r="L48" s="31">
        <f t="shared" si="2"/>
        <v>0</v>
      </c>
      <c r="N48" s="28">
        <f t="shared" si="3"/>
        <v>0</v>
      </c>
      <c r="Q48" s="5" t="s">
        <v>17</v>
      </c>
      <c r="R48" s="29">
        <f>IF('入力欄(差替情報)'!$D$9=B$2,B34*'入力欄(差替情報)'!$N$14/1000,0)</f>
        <v>0</v>
      </c>
      <c r="S48" s="29">
        <f>IF('入力欄(差替情報)'!$D$9=C$2,C34*'入力欄(差替情報)'!$N$14/1000,0)</f>
        <v>0</v>
      </c>
      <c r="T48" s="29">
        <f>IF('入力欄(差替情報)'!$D$9=D$2,D34*'入力欄(差替情報)'!$N$14/1000,0)</f>
        <v>0</v>
      </c>
      <c r="U48" s="29">
        <f>IF('入力欄(差替情報)'!$D$9=E$2,E34*'入力欄(差替情報)'!$N$14/1000,0)</f>
        <v>0</v>
      </c>
      <c r="V48" s="29">
        <f>IF('入力欄(差替情報)'!$D$9=F$2,F34*'入力欄(差替情報)'!$N$14/1000,0)</f>
        <v>0</v>
      </c>
      <c r="W48" s="29">
        <f>IF('入力欄(差替情報)'!$D$9=G$2,G34*'入力欄(差替情報)'!$N$14/1000,0)</f>
        <v>0</v>
      </c>
      <c r="X48" s="29">
        <f>IF('入力欄(差替情報)'!$D$9=H$2,H34*'入力欄(差替情報)'!$N$14/1000,0)</f>
        <v>0</v>
      </c>
      <c r="Y48" s="29">
        <f>IF('入力欄(差替情報)'!$D$9=I$2,I34*'入力欄(差替情報)'!$N$14/1000,0)</f>
        <v>0</v>
      </c>
      <c r="Z48" s="29">
        <f>IF('入力欄(差替情報)'!$D$9=J$2,J34*'入力欄(差替情報)'!$N$14/1000,0)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18</v>
      </c>
      <c r="B49" s="29">
        <f>IF('入力欄(差替情報)'!$D$9=B$2,B35*'入力欄(差替情報)'!$O$14/1000,0)</f>
        <v>0</v>
      </c>
      <c r="C49" s="29">
        <f>IF('入力欄(差替情報)'!$D$9=C$2,C35*'入力欄(差替情報)'!$O$14/1000,0)</f>
        <v>0</v>
      </c>
      <c r="D49" s="29">
        <f>IF('入力欄(差替情報)'!$D$9=D$2,D35*'入力欄(差替情報)'!$O$14/1000,0)</f>
        <v>0</v>
      </c>
      <c r="E49" s="29">
        <f>IF('入力欄(差替情報)'!$D$9=E$2,E35*'入力欄(差替情報)'!$O$14/1000,0)</f>
        <v>0</v>
      </c>
      <c r="F49" s="29">
        <f>IF('入力欄(差替情報)'!$D$9=F$2,F35*'入力欄(差替情報)'!$O$14/1000,0)</f>
        <v>0</v>
      </c>
      <c r="G49" s="29">
        <f>IF('入力欄(差替情報)'!$D$9=G$2,G35*'入力欄(差替情報)'!$O$14/1000,0)</f>
        <v>0</v>
      </c>
      <c r="H49" s="29">
        <f>IF('入力欄(差替情報)'!$D$9=H$2,H35*'入力欄(差替情報)'!$O$14/1000,0)</f>
        <v>0</v>
      </c>
      <c r="I49" s="29">
        <f>IF('入力欄(差替情報)'!$D$9=I$2,I35*'入力欄(差替情報)'!$O$14/1000,0)</f>
        <v>0</v>
      </c>
      <c r="J49" s="29">
        <f>IF('入力欄(差替情報)'!$D$9=J$2,J35*'入力欄(差替情報)'!$O$14/1000,0)</f>
        <v>0</v>
      </c>
      <c r="K49" s="30">
        <f t="shared" si="1"/>
        <v>0</v>
      </c>
      <c r="L49" s="31">
        <f t="shared" si="2"/>
        <v>0</v>
      </c>
      <c r="N49" s="28">
        <f t="shared" si="3"/>
        <v>0</v>
      </c>
      <c r="Q49" s="5" t="s">
        <v>18</v>
      </c>
      <c r="R49" s="29">
        <f>IF('入力欄(差替情報)'!$D$9=B$2,B35*'入力欄(差替情報)'!$O$14/1000,0)</f>
        <v>0</v>
      </c>
      <c r="S49" s="29">
        <f>IF('入力欄(差替情報)'!$D$9=C$2,C35*'入力欄(差替情報)'!$O$14/1000,0)</f>
        <v>0</v>
      </c>
      <c r="T49" s="29">
        <f>IF('入力欄(差替情報)'!$D$9=D$2,D35*'入力欄(差替情報)'!$O$14/1000,0)</f>
        <v>0</v>
      </c>
      <c r="U49" s="29">
        <f>IF('入力欄(差替情報)'!$D$9=E$2,E35*'入力欄(差替情報)'!$O$14/1000,0)</f>
        <v>0</v>
      </c>
      <c r="V49" s="29">
        <f>IF('入力欄(差替情報)'!$D$9=F$2,F35*'入力欄(差替情報)'!$O$14/1000,0)</f>
        <v>0</v>
      </c>
      <c r="W49" s="29">
        <f>IF('入力欄(差替情報)'!$D$9=G$2,G35*'入力欄(差替情報)'!$O$14/1000,0)</f>
        <v>0</v>
      </c>
      <c r="X49" s="29">
        <f>IF('入力欄(差替情報)'!$D$9=H$2,H35*'入力欄(差替情報)'!$O$14/1000,0)</f>
        <v>0</v>
      </c>
      <c r="Y49" s="29">
        <f>IF('入力欄(差替情報)'!$D$9=I$2,I35*'入力欄(差替情報)'!$O$14/1000,0)</f>
        <v>0</v>
      </c>
      <c r="Z49" s="29">
        <f>IF('入力欄(差替情報)'!$D$9=J$2,J35*'入力欄(差替情報)'!$O$14/1000,0)</f>
        <v>0</v>
      </c>
      <c r="AA49" s="30">
        <f>SUM(R49:Z49)</f>
        <v>0</v>
      </c>
      <c r="AB49" s="31">
        <f t="shared" si="5"/>
        <v>0</v>
      </c>
      <c r="AD49" s="28">
        <f t="shared" si="6"/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K50" s="39"/>
      <c r="N50" s="1">
        <f t="shared" si="3"/>
        <v>0</v>
      </c>
      <c r="R50" s="5"/>
      <c r="S50" s="5"/>
      <c r="T50" s="5"/>
      <c r="U50" s="5"/>
      <c r="V50" s="5"/>
      <c r="W50" s="5"/>
      <c r="X50" s="5"/>
      <c r="Y50" s="5"/>
      <c r="Z50" s="5"/>
      <c r="AA50" s="39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>B4*(1+B$19+B$21)</f>
        <v>5136.7693724859209</v>
      </c>
      <c r="C52" s="95">
        <f t="shared" ref="C52:J52" si="7">C4*(1+C$19+C$21)</f>
        <v>12582.734736969396</v>
      </c>
      <c r="D52" s="95">
        <f t="shared" si="7"/>
        <v>42812.450366376877</v>
      </c>
      <c r="E52" s="95">
        <f t="shared" si="7"/>
        <v>19226.231303462326</v>
      </c>
      <c r="F52" s="95">
        <f t="shared" si="7"/>
        <v>4869.8559662348689</v>
      </c>
      <c r="G52" s="95">
        <f t="shared" si="7"/>
        <v>18677.252542867569</v>
      </c>
      <c r="H52" s="95">
        <f t="shared" si="7"/>
        <v>7941.2375019215988</v>
      </c>
      <c r="I52" s="95">
        <f t="shared" si="7"/>
        <v>4043.165935613682</v>
      </c>
      <c r="J52" s="95">
        <f t="shared" si="7"/>
        <v>12587.213253383588</v>
      </c>
      <c r="K52" s="10"/>
      <c r="L52" s="10"/>
      <c r="Q52" s="5" t="s">
        <v>7</v>
      </c>
      <c r="R52" s="8">
        <f>B52</f>
        <v>5136.7693724859209</v>
      </c>
      <c r="S52" s="8">
        <f t="shared" ref="S52:W63" si="8">C52</f>
        <v>12582.734736969396</v>
      </c>
      <c r="T52" s="8">
        <f t="shared" si="8"/>
        <v>42812.450366376877</v>
      </c>
      <c r="U52" s="8">
        <f t="shared" si="8"/>
        <v>19226.231303462326</v>
      </c>
      <c r="V52" s="8">
        <f t="shared" si="8"/>
        <v>4869.8559662348689</v>
      </c>
      <c r="W52" s="8">
        <f>G52</f>
        <v>18677.252542867569</v>
      </c>
      <c r="X52" s="8">
        <f t="shared" ref="X52:Z63" si="9">H52</f>
        <v>7941.2375019215988</v>
      </c>
      <c r="Y52" s="8">
        <f t="shared" si="9"/>
        <v>4043.165935613682</v>
      </c>
      <c r="Z52" s="8">
        <f>J52</f>
        <v>12587.213253383588</v>
      </c>
      <c r="AA52" s="10"/>
      <c r="AB52" s="10"/>
    </row>
    <row r="53" spans="1:30" x14ac:dyDescent="0.3">
      <c r="A53" s="5" t="s">
        <v>8</v>
      </c>
      <c r="B53" s="95">
        <f t="shared" ref="B53:J63" si="10">B5*(1+B$19+B$21)</f>
        <v>4608.0824778761062</v>
      </c>
      <c r="C53" s="95">
        <f t="shared" si="10"/>
        <v>11765.592368887781</v>
      </c>
      <c r="D53" s="95">
        <f t="shared" si="10"/>
        <v>41433.532423196593</v>
      </c>
      <c r="E53" s="95">
        <f t="shared" si="10"/>
        <v>19308.463482688392</v>
      </c>
      <c r="F53" s="95">
        <f t="shared" si="10"/>
        <v>4448.449286955346</v>
      </c>
      <c r="G53" s="95">
        <f t="shared" si="10"/>
        <v>18978.289379788399</v>
      </c>
      <c r="H53" s="95">
        <f t="shared" si="10"/>
        <v>7842.2442813220596</v>
      </c>
      <c r="I53" s="95">
        <f t="shared" si="10"/>
        <v>4136.5137424547283</v>
      </c>
      <c r="J53" s="95">
        <f t="shared" si="10"/>
        <v>13165.972918793903</v>
      </c>
      <c r="K53" s="10"/>
      <c r="L53" s="10"/>
      <c r="Q53" s="5" t="s">
        <v>8</v>
      </c>
      <c r="R53" s="8">
        <f t="shared" ref="R53:R63" si="11">B53</f>
        <v>4608.0824778761062</v>
      </c>
      <c r="S53" s="8">
        <f t="shared" si="8"/>
        <v>11765.592368887781</v>
      </c>
      <c r="T53" s="8">
        <f t="shared" si="8"/>
        <v>41433.532423196593</v>
      </c>
      <c r="U53" s="8">
        <f t="shared" si="8"/>
        <v>19308.463482688392</v>
      </c>
      <c r="V53" s="8">
        <f t="shared" si="8"/>
        <v>4448.449286955346</v>
      </c>
      <c r="W53" s="8">
        <f t="shared" si="8"/>
        <v>18978.289379788399</v>
      </c>
      <c r="X53" s="8">
        <f t="shared" si="9"/>
        <v>7842.2442813220596</v>
      </c>
      <c r="Y53" s="8">
        <f t="shared" si="9"/>
        <v>4136.5137424547283</v>
      </c>
      <c r="Z53" s="8">
        <f t="shared" si="9"/>
        <v>13165.972918793903</v>
      </c>
      <c r="AA53" s="10"/>
      <c r="AB53" s="10"/>
    </row>
    <row r="54" spans="1:30" x14ac:dyDescent="0.3">
      <c r="A54" s="5" t="s">
        <v>9</v>
      </c>
      <c r="B54" s="95">
        <f t="shared" si="10"/>
        <v>4620.6628801287216</v>
      </c>
      <c r="C54" s="95">
        <f t="shared" si="10"/>
        <v>12573.166958401736</v>
      </c>
      <c r="D54" s="95">
        <f t="shared" si="10"/>
        <v>47467.120916422551</v>
      </c>
      <c r="E54" s="95">
        <f t="shared" si="10"/>
        <v>21487.776232179225</v>
      </c>
      <c r="F54" s="95">
        <f t="shared" si="10"/>
        <v>5089.7190162937504</v>
      </c>
      <c r="G54" s="95">
        <f t="shared" si="10"/>
        <v>21846.573400218898</v>
      </c>
      <c r="H54" s="95">
        <f t="shared" si="10"/>
        <v>8731.2234050730203</v>
      </c>
      <c r="I54" s="95">
        <f t="shared" si="10"/>
        <v>4649.8966800804828</v>
      </c>
      <c r="J54" s="95">
        <f t="shared" si="10"/>
        <v>15038.461365256126</v>
      </c>
      <c r="K54" s="10"/>
      <c r="L54" s="10"/>
      <c r="Q54" s="5" t="s">
        <v>9</v>
      </c>
      <c r="R54" s="8">
        <f t="shared" si="11"/>
        <v>4620.6628801287216</v>
      </c>
      <c r="S54" s="8">
        <f t="shared" si="8"/>
        <v>12573.166958401736</v>
      </c>
      <c r="T54" s="8">
        <f t="shared" si="8"/>
        <v>47467.120916422551</v>
      </c>
      <c r="U54" s="8">
        <f t="shared" si="8"/>
        <v>21487.776232179225</v>
      </c>
      <c r="V54" s="8">
        <f t="shared" si="8"/>
        <v>5089.7190162937504</v>
      </c>
      <c r="W54" s="8">
        <f>G54</f>
        <v>21846.573400218898</v>
      </c>
      <c r="X54" s="8">
        <f t="shared" si="9"/>
        <v>8731.2234050730203</v>
      </c>
      <c r="Y54" s="8">
        <f t="shared" si="9"/>
        <v>4649.8966800804828</v>
      </c>
      <c r="Z54" s="8">
        <f t="shared" si="9"/>
        <v>15038.461365256126</v>
      </c>
      <c r="AA54" s="10"/>
      <c r="AB54" s="10"/>
    </row>
    <row r="55" spans="1:30" x14ac:dyDescent="0.3">
      <c r="A55" s="5" t="s">
        <v>10</v>
      </c>
      <c r="B55" s="95">
        <f t="shared" si="10"/>
        <v>5139.1466273187179</v>
      </c>
      <c r="C55" s="95">
        <f t="shared" si="10"/>
        <v>14722.667747708281</v>
      </c>
      <c r="D55" s="95">
        <f t="shared" si="10"/>
        <v>58859.241985807814</v>
      </c>
      <c r="E55" s="95">
        <f t="shared" si="10"/>
        <v>25236.87</v>
      </c>
      <c r="F55" s="95">
        <f t="shared" si="10"/>
        <v>5984.4279999999999</v>
      </c>
      <c r="G55" s="95">
        <f t="shared" si="10"/>
        <v>27232.29</v>
      </c>
      <c r="H55" s="95">
        <f t="shared" si="10"/>
        <v>10514.220000000001</v>
      </c>
      <c r="I55" s="95">
        <f t="shared" si="10"/>
        <v>5798.9299999999994</v>
      </c>
      <c r="J55" s="95">
        <f t="shared" si="10"/>
        <v>18636.653999999999</v>
      </c>
      <c r="K55" s="10"/>
      <c r="L55" s="10"/>
      <c r="Q55" s="5" t="s">
        <v>10</v>
      </c>
      <c r="R55" s="8">
        <f t="shared" si="11"/>
        <v>5139.1466273187179</v>
      </c>
      <c r="S55" s="8">
        <f t="shared" si="8"/>
        <v>14722.667747708281</v>
      </c>
      <c r="T55" s="8">
        <f t="shared" si="8"/>
        <v>58859.241985807814</v>
      </c>
      <c r="U55" s="8">
        <f t="shared" si="8"/>
        <v>25236.87</v>
      </c>
      <c r="V55" s="8">
        <f t="shared" si="8"/>
        <v>5984.4279999999999</v>
      </c>
      <c r="W55" s="8">
        <f t="shared" si="8"/>
        <v>27232.29</v>
      </c>
      <c r="X55" s="8">
        <f t="shared" si="9"/>
        <v>10514.220000000001</v>
      </c>
      <c r="Y55" s="8">
        <f t="shared" si="9"/>
        <v>5798.9299999999994</v>
      </c>
      <c r="Z55" s="8">
        <f t="shared" si="9"/>
        <v>18636.653999999999</v>
      </c>
      <c r="AA55" s="10"/>
      <c r="AB55" s="10"/>
    </row>
    <row r="56" spans="1:30" x14ac:dyDescent="0.3">
      <c r="A56" s="5" t="s">
        <v>11</v>
      </c>
      <c r="B56" s="95">
        <f t="shared" si="10"/>
        <v>5227.29</v>
      </c>
      <c r="C56" s="95">
        <f t="shared" si="10"/>
        <v>15007.958000000001</v>
      </c>
      <c r="D56" s="95">
        <f t="shared" si="10"/>
        <v>58857.856</v>
      </c>
      <c r="E56" s="95">
        <f t="shared" si="10"/>
        <v>25236.87</v>
      </c>
      <c r="F56" s="95">
        <f t="shared" si="10"/>
        <v>5984.4279999999999</v>
      </c>
      <c r="G56" s="95">
        <f t="shared" si="10"/>
        <v>27232.29</v>
      </c>
      <c r="H56" s="95">
        <f t="shared" si="10"/>
        <v>10514.220000000001</v>
      </c>
      <c r="I56" s="95">
        <f t="shared" si="10"/>
        <v>5798.9299999999994</v>
      </c>
      <c r="J56" s="95">
        <f t="shared" si="10"/>
        <v>18636.653999999999</v>
      </c>
      <c r="K56" s="10"/>
      <c r="L56" s="10"/>
      <c r="Q56" s="5" t="s">
        <v>11</v>
      </c>
      <c r="R56" s="8">
        <f t="shared" si="11"/>
        <v>5227.29</v>
      </c>
      <c r="S56" s="8">
        <f t="shared" si="8"/>
        <v>15007.958000000001</v>
      </c>
      <c r="T56" s="8">
        <f t="shared" si="8"/>
        <v>58857.856</v>
      </c>
      <c r="U56" s="8">
        <f t="shared" si="8"/>
        <v>25236.87</v>
      </c>
      <c r="V56" s="8">
        <f t="shared" si="8"/>
        <v>5984.4279999999999</v>
      </c>
      <c r="W56" s="8">
        <f t="shared" si="8"/>
        <v>27232.29</v>
      </c>
      <c r="X56" s="8">
        <f t="shared" si="9"/>
        <v>10514.220000000001</v>
      </c>
      <c r="Y56" s="8">
        <f t="shared" si="9"/>
        <v>5798.9299999999994</v>
      </c>
      <c r="Z56" s="8">
        <f t="shared" si="9"/>
        <v>18636.653999999999</v>
      </c>
      <c r="AA56" s="10"/>
      <c r="AB56" s="10"/>
    </row>
    <row r="57" spans="1:30" x14ac:dyDescent="0.3">
      <c r="A57" s="5" t="s">
        <v>12</v>
      </c>
      <c r="B57" s="95">
        <f t="shared" si="10"/>
        <v>4862.1060274632619</v>
      </c>
      <c r="C57" s="95">
        <f t="shared" si="10"/>
        <v>13237.588415435164</v>
      </c>
      <c r="D57" s="95">
        <f t="shared" si="10"/>
        <v>49767.298669551194</v>
      </c>
      <c r="E57" s="95">
        <f t="shared" si="10"/>
        <v>22697.76146639511</v>
      </c>
      <c r="F57" s="95">
        <f t="shared" si="10"/>
        <v>5295.2961846097905</v>
      </c>
      <c r="G57" s="95">
        <f t="shared" si="10"/>
        <v>22988.977457132434</v>
      </c>
      <c r="H57" s="95">
        <f t="shared" si="10"/>
        <v>9387.8371329746351</v>
      </c>
      <c r="I57" s="95">
        <f t="shared" si="10"/>
        <v>4958.8397384305836</v>
      </c>
      <c r="J57" s="95">
        <f t="shared" si="10"/>
        <v>15997.517683570326</v>
      </c>
      <c r="K57" s="10"/>
      <c r="L57" s="10"/>
      <c r="Q57" s="5" t="s">
        <v>12</v>
      </c>
      <c r="R57" s="8">
        <f t="shared" si="11"/>
        <v>4862.1060274632619</v>
      </c>
      <c r="S57" s="8">
        <f t="shared" si="8"/>
        <v>13237.588415435164</v>
      </c>
      <c r="T57" s="8">
        <f t="shared" si="8"/>
        <v>49767.298669551194</v>
      </c>
      <c r="U57" s="8">
        <f t="shared" si="8"/>
        <v>22697.76146639511</v>
      </c>
      <c r="V57" s="8">
        <f t="shared" si="8"/>
        <v>5295.2961846097905</v>
      </c>
      <c r="W57" s="8">
        <f t="shared" si="8"/>
        <v>22988.977457132434</v>
      </c>
      <c r="X57" s="8">
        <f t="shared" si="9"/>
        <v>9387.8371329746351</v>
      </c>
      <c r="Y57" s="8">
        <f t="shared" si="9"/>
        <v>4958.8397384305836</v>
      </c>
      <c r="Z57" s="8">
        <f t="shared" si="9"/>
        <v>15997.517683570326</v>
      </c>
      <c r="AA57" s="10"/>
      <c r="AB57" s="10"/>
    </row>
    <row r="58" spans="1:30" x14ac:dyDescent="0.3">
      <c r="A58" s="5" t="s">
        <v>13</v>
      </c>
      <c r="B58" s="95">
        <f t="shared" si="10"/>
        <v>5048.6565567176185</v>
      </c>
      <c r="C58" s="95">
        <f t="shared" si="10"/>
        <v>11997.802479552651</v>
      </c>
      <c r="D58" s="95">
        <f t="shared" si="10"/>
        <v>42609.084439528531</v>
      </c>
      <c r="E58" s="95">
        <f t="shared" si="10"/>
        <v>20048.613095723016</v>
      </c>
      <c r="F58" s="95">
        <f t="shared" si="10"/>
        <v>4704.961178690708</v>
      </c>
      <c r="G58" s="95">
        <f t="shared" si="10"/>
        <v>19599.230974097041</v>
      </c>
      <c r="H58" s="95">
        <f t="shared" si="10"/>
        <v>8074.5883704842427</v>
      </c>
      <c r="I58" s="95">
        <f t="shared" si="10"/>
        <v>4451.5450905432599</v>
      </c>
      <c r="J58" s="95">
        <f t="shared" si="10"/>
        <v>13896.647047627208</v>
      </c>
      <c r="K58" s="10"/>
      <c r="L58" s="10"/>
      <c r="Q58" s="5" t="s">
        <v>13</v>
      </c>
      <c r="R58" s="8">
        <f t="shared" si="11"/>
        <v>5048.6565567176185</v>
      </c>
      <c r="S58" s="8">
        <f t="shared" si="8"/>
        <v>11997.802479552651</v>
      </c>
      <c r="T58" s="8">
        <f t="shared" si="8"/>
        <v>42609.084439528531</v>
      </c>
      <c r="U58" s="8">
        <f t="shared" si="8"/>
        <v>20048.613095723016</v>
      </c>
      <c r="V58" s="8">
        <f t="shared" si="8"/>
        <v>4704.961178690708</v>
      </c>
      <c r="W58" s="8">
        <f t="shared" si="8"/>
        <v>19599.230974097041</v>
      </c>
      <c r="X58" s="8">
        <f t="shared" si="9"/>
        <v>8074.5883704842427</v>
      </c>
      <c r="Y58" s="8">
        <f t="shared" si="9"/>
        <v>4451.5450905432599</v>
      </c>
      <c r="Z58" s="8">
        <f t="shared" si="9"/>
        <v>13896.647047627208</v>
      </c>
      <c r="AA58" s="10"/>
      <c r="AB58" s="10"/>
    </row>
    <row r="59" spans="1:30" x14ac:dyDescent="0.3">
      <c r="A59" s="5" t="s">
        <v>14</v>
      </c>
      <c r="B59" s="95">
        <f t="shared" si="10"/>
        <v>5728.398278358809</v>
      </c>
      <c r="C59" s="95">
        <f t="shared" si="10"/>
        <v>13435.358872684099</v>
      </c>
      <c r="D59" s="95">
        <f t="shared" si="10"/>
        <v>44678.215346657016</v>
      </c>
      <c r="E59" s="95">
        <f t="shared" si="10"/>
        <v>20285.050610997965</v>
      </c>
      <c r="F59" s="95">
        <f t="shared" si="10"/>
        <v>5163.0066996467103</v>
      </c>
      <c r="G59" s="95">
        <f t="shared" si="10"/>
        <v>19829.725581904411</v>
      </c>
      <c r="H59" s="95">
        <f t="shared" si="10"/>
        <v>8738.2929208301321</v>
      </c>
      <c r="I59" s="95">
        <f t="shared" si="10"/>
        <v>4463.2110663983913</v>
      </c>
      <c r="J59" s="95">
        <f t="shared" si="10"/>
        <v>14443.610709782424</v>
      </c>
      <c r="K59" s="10"/>
      <c r="L59" s="10"/>
      <c r="Q59" s="5" t="s">
        <v>14</v>
      </c>
      <c r="R59" s="8">
        <f t="shared" si="11"/>
        <v>5728.398278358809</v>
      </c>
      <c r="S59" s="8">
        <f t="shared" si="8"/>
        <v>13435.358872684099</v>
      </c>
      <c r="T59" s="8">
        <f t="shared" si="8"/>
        <v>44678.215346657016</v>
      </c>
      <c r="U59" s="8">
        <f t="shared" si="8"/>
        <v>20285.050610997965</v>
      </c>
      <c r="V59" s="8">
        <f t="shared" si="8"/>
        <v>5163.0066996467103</v>
      </c>
      <c r="W59" s="8">
        <f t="shared" si="8"/>
        <v>19829.725581904411</v>
      </c>
      <c r="X59" s="8">
        <f t="shared" si="9"/>
        <v>8738.2929208301321</v>
      </c>
      <c r="Y59" s="8">
        <f t="shared" si="9"/>
        <v>4463.2110663983913</v>
      </c>
      <c r="Z59" s="8">
        <f t="shared" si="9"/>
        <v>14443.610709782424</v>
      </c>
      <c r="AA59" s="10"/>
      <c r="AB59" s="10"/>
    </row>
    <row r="60" spans="1:30" x14ac:dyDescent="0.3">
      <c r="A60" s="5" t="s">
        <v>15</v>
      </c>
      <c r="B60" s="95">
        <f t="shared" si="10"/>
        <v>6044.6931617055507</v>
      </c>
      <c r="C60" s="95">
        <f t="shared" si="10"/>
        <v>14646.635025577509</v>
      </c>
      <c r="D60" s="95">
        <f t="shared" si="10"/>
        <v>47832.678391238689</v>
      </c>
      <c r="E60" s="95">
        <f t="shared" si="10"/>
        <v>22194.049368635438</v>
      </c>
      <c r="F60" s="95">
        <f t="shared" si="10"/>
        <v>5807.9744095831966</v>
      </c>
      <c r="G60" s="95">
        <f t="shared" si="10"/>
        <v>23339.688821597956</v>
      </c>
      <c r="H60" s="95">
        <f t="shared" si="10"/>
        <v>10212.170684089162</v>
      </c>
      <c r="I60" s="95">
        <f t="shared" si="10"/>
        <v>5343.8869416498992</v>
      </c>
      <c r="J60" s="95">
        <f t="shared" si="10"/>
        <v>16928.481238307351</v>
      </c>
      <c r="K60" s="10"/>
      <c r="L60" s="10"/>
      <c r="Q60" s="5" t="s">
        <v>15</v>
      </c>
      <c r="R60" s="8">
        <f t="shared" si="11"/>
        <v>6044.6931617055507</v>
      </c>
      <c r="S60" s="8">
        <f t="shared" si="8"/>
        <v>14646.635025577509</v>
      </c>
      <c r="T60" s="8">
        <f t="shared" si="8"/>
        <v>47832.678391238689</v>
      </c>
      <c r="U60" s="8">
        <f t="shared" si="8"/>
        <v>22194.049368635438</v>
      </c>
      <c r="V60" s="8">
        <f t="shared" si="8"/>
        <v>5807.9744095831966</v>
      </c>
      <c r="W60" s="8">
        <f t="shared" si="8"/>
        <v>23339.688821597956</v>
      </c>
      <c r="X60" s="8">
        <f t="shared" si="9"/>
        <v>10212.170684089162</v>
      </c>
      <c r="Y60" s="8">
        <f t="shared" si="9"/>
        <v>5343.8869416498992</v>
      </c>
      <c r="Z60" s="8">
        <f t="shared" si="9"/>
        <v>16928.481238307351</v>
      </c>
      <c r="AA60" s="10"/>
      <c r="AB60" s="10"/>
    </row>
    <row r="61" spans="1:30" x14ac:dyDescent="0.3">
      <c r="A61" s="5" t="s">
        <v>16</v>
      </c>
      <c r="B61" s="95">
        <f t="shared" si="10"/>
        <v>6258.68</v>
      </c>
      <c r="C61" s="95">
        <f t="shared" si="10"/>
        <v>15366.37</v>
      </c>
      <c r="D61" s="95">
        <f t="shared" si="10"/>
        <v>52274.129114873052</v>
      </c>
      <c r="E61" s="95">
        <f t="shared" si="10"/>
        <v>24075.250468431772</v>
      </c>
      <c r="F61" s="95">
        <f t="shared" si="10"/>
        <v>6327.1080000000002</v>
      </c>
      <c r="G61" s="95">
        <f t="shared" si="10"/>
        <v>25016.74407150675</v>
      </c>
      <c r="H61" s="95">
        <f t="shared" si="10"/>
        <v>10453.604150653344</v>
      </c>
      <c r="I61" s="95">
        <f t="shared" si="10"/>
        <v>5343.8869416498992</v>
      </c>
      <c r="J61" s="95">
        <f t="shared" si="10"/>
        <v>17666.392912283707</v>
      </c>
      <c r="K61" s="10"/>
      <c r="L61" s="10"/>
      <c r="Q61" s="5" t="s">
        <v>16</v>
      </c>
      <c r="R61" s="8">
        <f t="shared" si="11"/>
        <v>6258.68</v>
      </c>
      <c r="S61" s="8">
        <f t="shared" si="8"/>
        <v>15366.37</v>
      </c>
      <c r="T61" s="8">
        <f t="shared" si="8"/>
        <v>52274.129114873052</v>
      </c>
      <c r="U61" s="8">
        <f t="shared" si="8"/>
        <v>24075.250468431772</v>
      </c>
      <c r="V61" s="8">
        <f t="shared" si="8"/>
        <v>6327.1080000000002</v>
      </c>
      <c r="W61" s="8">
        <f t="shared" si="8"/>
        <v>25016.74407150675</v>
      </c>
      <c r="X61" s="8">
        <f t="shared" si="9"/>
        <v>10453.604150653344</v>
      </c>
      <c r="Y61" s="8">
        <f t="shared" si="9"/>
        <v>5343.8869416498992</v>
      </c>
      <c r="Z61" s="8">
        <f t="shared" si="9"/>
        <v>17666.392912283707</v>
      </c>
      <c r="AA61" s="10"/>
      <c r="AB61" s="10"/>
    </row>
    <row r="62" spans="1:30" x14ac:dyDescent="0.3">
      <c r="A62" s="5" t="s">
        <v>17</v>
      </c>
      <c r="B62" s="95">
        <f t="shared" si="10"/>
        <v>6220.9187932421564</v>
      </c>
      <c r="C62" s="95">
        <f t="shared" si="10"/>
        <v>15321.880323126759</v>
      </c>
      <c r="D62" s="95">
        <f t="shared" si="10"/>
        <v>52274.771108322813</v>
      </c>
      <c r="E62" s="95">
        <f t="shared" si="10"/>
        <v>24075.250468431772</v>
      </c>
      <c r="F62" s="95">
        <f t="shared" si="10"/>
        <v>6327.1080000000002</v>
      </c>
      <c r="G62" s="95">
        <f t="shared" si="10"/>
        <v>25016.74407150675</v>
      </c>
      <c r="H62" s="95">
        <f t="shared" si="10"/>
        <v>10453.604150653344</v>
      </c>
      <c r="I62" s="95">
        <f t="shared" si="10"/>
        <v>5343.8869416498992</v>
      </c>
      <c r="J62" s="95">
        <f t="shared" si="10"/>
        <v>17666.392912283707</v>
      </c>
      <c r="K62" s="10"/>
      <c r="L62" s="10"/>
      <c r="Q62" s="5" t="s">
        <v>17</v>
      </c>
      <c r="R62" s="8">
        <f t="shared" si="11"/>
        <v>6220.9187932421564</v>
      </c>
      <c r="S62" s="8">
        <f t="shared" si="8"/>
        <v>15321.880323126759</v>
      </c>
      <c r="T62" s="8">
        <f t="shared" si="8"/>
        <v>52274.771108322813</v>
      </c>
      <c r="U62" s="8">
        <f t="shared" si="8"/>
        <v>24075.250468431772</v>
      </c>
      <c r="V62" s="8">
        <f t="shared" si="8"/>
        <v>6327.1080000000002</v>
      </c>
      <c r="W62" s="8">
        <f t="shared" si="8"/>
        <v>25016.74407150675</v>
      </c>
      <c r="X62" s="8">
        <f t="shared" si="9"/>
        <v>10453.604150653344</v>
      </c>
      <c r="Y62" s="8">
        <f t="shared" si="9"/>
        <v>5343.8869416498992</v>
      </c>
      <c r="Z62" s="8">
        <f t="shared" si="9"/>
        <v>17666.392912283707</v>
      </c>
      <c r="AA62" s="10"/>
      <c r="AB62" s="10"/>
    </row>
    <row r="63" spans="1:30" x14ac:dyDescent="0.3">
      <c r="A63" s="5" t="s">
        <v>18</v>
      </c>
      <c r="B63" s="95">
        <f t="shared" si="10"/>
        <v>5841.6918986323408</v>
      </c>
      <c r="C63" s="95">
        <f t="shared" si="10"/>
        <v>14199.471550114331</v>
      </c>
      <c r="D63" s="95">
        <f t="shared" si="10"/>
        <v>48068.984781029038</v>
      </c>
      <c r="E63" s="95">
        <f t="shared" si="10"/>
        <v>21806.455926680246</v>
      </c>
      <c r="F63" s="95">
        <f t="shared" si="10"/>
        <v>5676.0304831174344</v>
      </c>
      <c r="G63" s="95">
        <f t="shared" si="10"/>
        <v>21825.705698650127</v>
      </c>
      <c r="H63" s="95">
        <f t="shared" si="10"/>
        <v>9404.0173328209057</v>
      </c>
      <c r="I63" s="95">
        <f t="shared" si="10"/>
        <v>4754.9104627766601</v>
      </c>
      <c r="J63" s="95">
        <f t="shared" si="10"/>
        <v>15315.62796505054</v>
      </c>
      <c r="K63" s="10"/>
      <c r="L63" s="10"/>
      <c r="Q63" s="5" t="s">
        <v>18</v>
      </c>
      <c r="R63" s="8">
        <f t="shared" si="11"/>
        <v>5841.6918986323408</v>
      </c>
      <c r="S63" s="8">
        <f t="shared" si="8"/>
        <v>14199.471550114331</v>
      </c>
      <c r="T63" s="8">
        <f t="shared" si="8"/>
        <v>48068.984781029038</v>
      </c>
      <c r="U63" s="8">
        <f t="shared" si="8"/>
        <v>21806.455926680246</v>
      </c>
      <c r="V63" s="8">
        <f t="shared" si="8"/>
        <v>5676.0304831174344</v>
      </c>
      <c r="W63" s="8">
        <f t="shared" si="8"/>
        <v>21825.705698650127</v>
      </c>
      <c r="X63" s="8">
        <f t="shared" si="9"/>
        <v>9404.0173328209057</v>
      </c>
      <c r="Y63" s="8">
        <f t="shared" si="9"/>
        <v>4754.9104627766601</v>
      </c>
      <c r="Z63" s="8">
        <f t="shared" si="9"/>
        <v>15315.62796505054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169</v>
      </c>
      <c r="K65" s="21" t="s">
        <v>31</v>
      </c>
      <c r="Q65" s="1" t="s">
        <v>47</v>
      </c>
      <c r="AA65" s="21" t="s">
        <v>31</v>
      </c>
    </row>
    <row r="66" spans="1:31" x14ac:dyDescent="0.3">
      <c r="A66" s="5" t="s">
        <v>7</v>
      </c>
      <c r="B66" s="8">
        <f>B4-B38</f>
        <v>5136.7693724859209</v>
      </c>
      <c r="C66" s="8">
        <f t="shared" ref="C66:J66" si="12">C4-C38</f>
        <v>12582.734736969396</v>
      </c>
      <c r="D66" s="8">
        <f>D4-D38</f>
        <v>42812.450366376877</v>
      </c>
      <c r="E66" s="8">
        <f t="shared" si="12"/>
        <v>19226.231303462326</v>
      </c>
      <c r="F66" s="8">
        <f t="shared" si="12"/>
        <v>4869.8559662348689</v>
      </c>
      <c r="G66" s="8">
        <f t="shared" si="12"/>
        <v>18677.252542867569</v>
      </c>
      <c r="H66" s="8">
        <f t="shared" si="12"/>
        <v>7941.2375019215988</v>
      </c>
      <c r="I66" s="8">
        <f t="shared" si="12"/>
        <v>4043.165935613682</v>
      </c>
      <c r="J66" s="8">
        <f t="shared" si="12"/>
        <v>12587.213253383588</v>
      </c>
      <c r="K66" s="22">
        <f>SUM($B66:$J66)</f>
        <v>127876.91097931583</v>
      </c>
      <c r="L66" s="10"/>
      <c r="Q66" s="5" t="s">
        <v>7</v>
      </c>
      <c r="R66" s="8">
        <f>R52-R38</f>
        <v>5136.7693724859209</v>
      </c>
      <c r="S66" s="8">
        <f t="shared" ref="S66:Z67" si="13">S52-S38</f>
        <v>12582.734736969396</v>
      </c>
      <c r="T66" s="8">
        <f t="shared" si="13"/>
        <v>42812.450366376877</v>
      </c>
      <c r="U66" s="8">
        <f t="shared" si="13"/>
        <v>19226.231303462326</v>
      </c>
      <c r="V66" s="8">
        <f t="shared" si="13"/>
        <v>4869.8559662348689</v>
      </c>
      <c r="W66" s="8">
        <f t="shared" si="13"/>
        <v>18677.252542867569</v>
      </c>
      <c r="X66" s="8">
        <f t="shared" si="13"/>
        <v>7941.2375019215988</v>
      </c>
      <c r="Y66" s="8">
        <f t="shared" si="13"/>
        <v>4043.165935613682</v>
      </c>
      <c r="Z66" s="23">
        <f t="shared" si="13"/>
        <v>12587.213253383588</v>
      </c>
      <c r="AA66" s="22">
        <f>SUM($R66:$Z66)</f>
        <v>127876.91097931583</v>
      </c>
      <c r="AB66" s="10"/>
    </row>
    <row r="67" spans="1:31" x14ac:dyDescent="0.3">
      <c r="A67" s="5" t="s">
        <v>8</v>
      </c>
      <c r="B67" s="8">
        <f t="shared" ref="B67:J67" si="14">B5-B39</f>
        <v>4608.0824778761062</v>
      </c>
      <c r="C67" s="8">
        <f t="shared" si="14"/>
        <v>11765.592368887781</v>
      </c>
      <c r="D67" s="8">
        <f t="shared" si="14"/>
        <v>41433.532423196593</v>
      </c>
      <c r="E67" s="8">
        <f t="shared" si="14"/>
        <v>19308.463482688392</v>
      </c>
      <c r="F67" s="8">
        <f t="shared" si="14"/>
        <v>4448.449286955346</v>
      </c>
      <c r="G67" s="8">
        <f t="shared" si="14"/>
        <v>18978.289379788399</v>
      </c>
      <c r="H67" s="8">
        <f t="shared" si="14"/>
        <v>7842.2442813220596</v>
      </c>
      <c r="I67" s="8">
        <f t="shared" si="14"/>
        <v>4136.5137424547283</v>
      </c>
      <c r="J67" s="8">
        <f t="shared" si="14"/>
        <v>13165.972918793903</v>
      </c>
      <c r="K67" s="22">
        <f t="shared" ref="K67:K77" si="15">SUM($B67:$J67)</f>
        <v>125687.14036196332</v>
      </c>
      <c r="L67" s="10"/>
      <c r="Q67" s="5" t="s">
        <v>8</v>
      </c>
      <c r="R67" s="8">
        <f>R53-R39</f>
        <v>4608.0824778761062</v>
      </c>
      <c r="S67" s="8">
        <f t="shared" si="13"/>
        <v>11765.592368887781</v>
      </c>
      <c r="T67" s="8">
        <f t="shared" si="13"/>
        <v>41433.532423196593</v>
      </c>
      <c r="U67" s="8">
        <f t="shared" si="13"/>
        <v>19308.463482688392</v>
      </c>
      <c r="V67" s="8">
        <f t="shared" si="13"/>
        <v>4448.449286955346</v>
      </c>
      <c r="W67" s="8">
        <f t="shared" si="13"/>
        <v>18978.289379788399</v>
      </c>
      <c r="X67" s="8">
        <f t="shared" si="13"/>
        <v>7842.2442813220596</v>
      </c>
      <c r="Y67" s="8">
        <f t="shared" si="13"/>
        <v>4136.5137424547283</v>
      </c>
      <c r="Z67" s="23">
        <f t="shared" si="13"/>
        <v>13165.972918793903</v>
      </c>
      <c r="AA67" s="22">
        <f t="shared" ref="AA67:AA76" si="16">SUM($R67:$Z67)</f>
        <v>125687.14036196332</v>
      </c>
      <c r="AB67" s="10"/>
    </row>
    <row r="68" spans="1:31" x14ac:dyDescent="0.3">
      <c r="A68" s="5" t="s">
        <v>9</v>
      </c>
      <c r="B68" s="8">
        <f t="shared" ref="B68:J68" si="17">B6-B40</f>
        <v>4620.6628801287216</v>
      </c>
      <c r="C68" s="8">
        <f t="shared" si="17"/>
        <v>12573.166958401736</v>
      </c>
      <c r="D68" s="8">
        <f t="shared" si="17"/>
        <v>47467.120916422551</v>
      </c>
      <c r="E68" s="8">
        <f t="shared" si="17"/>
        <v>21487.776232179225</v>
      </c>
      <c r="F68" s="8">
        <f t="shared" si="17"/>
        <v>5089.7190162937504</v>
      </c>
      <c r="G68" s="8">
        <f t="shared" si="17"/>
        <v>21846.573400218898</v>
      </c>
      <c r="H68" s="8">
        <f t="shared" si="17"/>
        <v>8731.2234050730203</v>
      </c>
      <c r="I68" s="8">
        <f t="shared" si="17"/>
        <v>4649.8966800804828</v>
      </c>
      <c r="J68" s="8">
        <f t="shared" si="17"/>
        <v>15038.461365256126</v>
      </c>
      <c r="K68" s="22">
        <f t="shared" si="15"/>
        <v>141504.6008540545</v>
      </c>
      <c r="L68" s="10"/>
      <c r="Q68" s="5" t="s">
        <v>9</v>
      </c>
      <c r="R68" s="8">
        <f t="shared" ref="R68:Z77" si="18">R54-R40</f>
        <v>4620.6628801287216</v>
      </c>
      <c r="S68" s="8">
        <f t="shared" si="18"/>
        <v>12573.166958401736</v>
      </c>
      <c r="T68" s="8">
        <f t="shared" si="18"/>
        <v>47467.120916422551</v>
      </c>
      <c r="U68" s="8">
        <f t="shared" si="18"/>
        <v>21487.776232179225</v>
      </c>
      <c r="V68" s="8">
        <f>V54-V40</f>
        <v>5089.7190162937504</v>
      </c>
      <c r="W68" s="8">
        <f>W54-W40</f>
        <v>21846.573400218898</v>
      </c>
      <c r="X68" s="8">
        <f>X54-X40</f>
        <v>8731.2234050730203</v>
      </c>
      <c r="Y68" s="8">
        <f t="shared" si="18"/>
        <v>4649.8966800804828</v>
      </c>
      <c r="Z68" s="23">
        <f t="shared" si="18"/>
        <v>15038.461365256126</v>
      </c>
      <c r="AA68" s="22">
        <f t="shared" si="16"/>
        <v>141504.6008540545</v>
      </c>
      <c r="AB68" s="10"/>
    </row>
    <row r="69" spans="1:31" x14ac:dyDescent="0.3">
      <c r="A69" s="5" t="s">
        <v>10</v>
      </c>
      <c r="B69" s="8">
        <f t="shared" ref="B69:J69" si="19">B7-B41</f>
        <v>5139.1466273187179</v>
      </c>
      <c r="C69" s="8">
        <f t="shared" si="19"/>
        <v>14722.667747708281</v>
      </c>
      <c r="D69" s="8">
        <f t="shared" si="19"/>
        <v>58859.241985807814</v>
      </c>
      <c r="E69" s="8">
        <f t="shared" si="19"/>
        <v>25236.87</v>
      </c>
      <c r="F69" s="8">
        <f t="shared" si="19"/>
        <v>5984.4279999999999</v>
      </c>
      <c r="G69" s="8">
        <f t="shared" si="19"/>
        <v>27232.29</v>
      </c>
      <c r="H69" s="8">
        <f t="shared" si="19"/>
        <v>10514.220000000001</v>
      </c>
      <c r="I69" s="8">
        <f t="shared" si="19"/>
        <v>5798.9299999999994</v>
      </c>
      <c r="J69" s="8">
        <f t="shared" si="19"/>
        <v>18636.653999999999</v>
      </c>
      <c r="K69" s="22">
        <f t="shared" si="15"/>
        <v>172124.44836083482</v>
      </c>
      <c r="L69" s="10"/>
      <c r="Q69" s="5" t="s">
        <v>10</v>
      </c>
      <c r="R69" s="8">
        <f t="shared" si="18"/>
        <v>5139.1466273187179</v>
      </c>
      <c r="S69" s="8">
        <f t="shared" si="18"/>
        <v>14722.667747708281</v>
      </c>
      <c r="T69" s="8">
        <f t="shared" si="18"/>
        <v>58859.241985807814</v>
      </c>
      <c r="U69" s="8">
        <f t="shared" si="18"/>
        <v>25236.87</v>
      </c>
      <c r="V69" s="8">
        <f t="shared" si="18"/>
        <v>5984.4279999999999</v>
      </c>
      <c r="W69" s="8">
        <f t="shared" si="18"/>
        <v>27232.29</v>
      </c>
      <c r="X69" s="8">
        <f t="shared" si="18"/>
        <v>10514.220000000001</v>
      </c>
      <c r="Y69" s="8">
        <f t="shared" si="18"/>
        <v>5798.9299999999994</v>
      </c>
      <c r="Z69" s="23">
        <f t="shared" si="18"/>
        <v>18636.653999999999</v>
      </c>
      <c r="AA69" s="22">
        <f t="shared" si="16"/>
        <v>172124.44836083482</v>
      </c>
      <c r="AB69" s="10"/>
    </row>
    <row r="70" spans="1:31" x14ac:dyDescent="0.3">
      <c r="A70" s="5" t="s">
        <v>11</v>
      </c>
      <c r="B70" s="8">
        <f t="shared" ref="B70:J70" si="20">B8-B42</f>
        <v>5227.29</v>
      </c>
      <c r="C70" s="8">
        <f t="shared" si="20"/>
        <v>15007.958000000001</v>
      </c>
      <c r="D70" s="8">
        <f t="shared" si="20"/>
        <v>58857.856</v>
      </c>
      <c r="E70" s="8">
        <f t="shared" si="20"/>
        <v>25236.87</v>
      </c>
      <c r="F70" s="8">
        <f t="shared" si="20"/>
        <v>5984.4279999999999</v>
      </c>
      <c r="G70" s="8">
        <f t="shared" si="20"/>
        <v>27232.29</v>
      </c>
      <c r="H70" s="8">
        <f t="shared" si="20"/>
        <v>10514.220000000001</v>
      </c>
      <c r="I70" s="8">
        <f t="shared" si="20"/>
        <v>5798.9299999999994</v>
      </c>
      <c r="J70" s="8">
        <f t="shared" si="20"/>
        <v>18636.653999999999</v>
      </c>
      <c r="K70" s="22">
        <f t="shared" si="15"/>
        <v>172496.49599999998</v>
      </c>
      <c r="L70" s="10"/>
      <c r="Q70" s="5" t="s">
        <v>11</v>
      </c>
      <c r="R70" s="8">
        <f t="shared" si="18"/>
        <v>5227.29</v>
      </c>
      <c r="S70" s="8">
        <f t="shared" si="18"/>
        <v>15007.958000000001</v>
      </c>
      <c r="T70" s="8">
        <f t="shared" si="18"/>
        <v>58857.856</v>
      </c>
      <c r="U70" s="8">
        <f t="shared" si="18"/>
        <v>25236.87</v>
      </c>
      <c r="V70" s="8">
        <f t="shared" si="18"/>
        <v>5984.4279999999999</v>
      </c>
      <c r="W70" s="8">
        <f>W56-W42</f>
        <v>27232.29</v>
      </c>
      <c r="X70" s="8">
        <f t="shared" si="18"/>
        <v>10514.220000000001</v>
      </c>
      <c r="Y70" s="8">
        <f t="shared" si="18"/>
        <v>5798.9299999999994</v>
      </c>
      <c r="Z70" s="23">
        <f t="shared" si="18"/>
        <v>18636.653999999999</v>
      </c>
      <c r="AA70" s="22">
        <f t="shared" si="16"/>
        <v>172496.49599999998</v>
      </c>
      <c r="AB70" s="10"/>
    </row>
    <row r="71" spans="1:31" x14ac:dyDescent="0.3">
      <c r="A71" s="5" t="s">
        <v>12</v>
      </c>
      <c r="B71" s="8">
        <f t="shared" ref="B71:J71" si="21">B9-B43</f>
        <v>4862.1060274632619</v>
      </c>
      <c r="C71" s="8">
        <f t="shared" si="21"/>
        <v>13237.588415435164</v>
      </c>
      <c r="D71" s="8">
        <f t="shared" si="21"/>
        <v>49767.298669551194</v>
      </c>
      <c r="E71" s="8">
        <f t="shared" si="21"/>
        <v>22697.76146639511</v>
      </c>
      <c r="F71" s="8">
        <f t="shared" si="21"/>
        <v>5295.2961846097905</v>
      </c>
      <c r="G71" s="8">
        <f t="shared" si="21"/>
        <v>22988.977457132434</v>
      </c>
      <c r="H71" s="8">
        <f t="shared" si="21"/>
        <v>9387.8371329746351</v>
      </c>
      <c r="I71" s="8">
        <f t="shared" si="21"/>
        <v>4958.8397384305836</v>
      </c>
      <c r="J71" s="8">
        <f t="shared" si="21"/>
        <v>15997.517683570326</v>
      </c>
      <c r="K71" s="22">
        <f t="shared" si="15"/>
        <v>149193.22277556249</v>
      </c>
      <c r="L71" s="10"/>
      <c r="Q71" s="5" t="s">
        <v>12</v>
      </c>
      <c r="R71" s="8">
        <f t="shared" si="18"/>
        <v>4862.1060274632619</v>
      </c>
      <c r="S71" s="8">
        <f t="shared" si="18"/>
        <v>13237.588415435164</v>
      </c>
      <c r="T71" s="8">
        <f t="shared" si="18"/>
        <v>49767.298669551194</v>
      </c>
      <c r="U71" s="8">
        <f t="shared" si="18"/>
        <v>22697.76146639511</v>
      </c>
      <c r="V71" s="8">
        <f t="shared" si="18"/>
        <v>5295.2961846097905</v>
      </c>
      <c r="W71" s="8">
        <f t="shared" si="18"/>
        <v>22988.977457132434</v>
      </c>
      <c r="X71" s="8">
        <f t="shared" si="18"/>
        <v>9387.8371329746351</v>
      </c>
      <c r="Y71" s="8">
        <f t="shared" si="18"/>
        <v>4958.8397384305836</v>
      </c>
      <c r="Z71" s="23">
        <f t="shared" si="18"/>
        <v>15997.517683570326</v>
      </c>
      <c r="AA71" s="22">
        <f t="shared" si="16"/>
        <v>149193.22277556249</v>
      </c>
      <c r="AB71" s="10"/>
    </row>
    <row r="72" spans="1:31" x14ac:dyDescent="0.3">
      <c r="A72" s="5" t="s">
        <v>13</v>
      </c>
      <c r="B72" s="8">
        <f t="shared" ref="B72:J72" si="22">B10-B44</f>
        <v>5048.6565567176185</v>
      </c>
      <c r="C72" s="8">
        <f t="shared" si="22"/>
        <v>11997.802479552651</v>
      </c>
      <c r="D72" s="8">
        <f t="shared" si="22"/>
        <v>42609.084439528531</v>
      </c>
      <c r="E72" s="8">
        <f t="shared" si="22"/>
        <v>20048.613095723016</v>
      </c>
      <c r="F72" s="8">
        <f t="shared" si="22"/>
        <v>4704.961178690708</v>
      </c>
      <c r="G72" s="8">
        <f t="shared" si="22"/>
        <v>19599.230974097041</v>
      </c>
      <c r="H72" s="8">
        <f t="shared" si="22"/>
        <v>8074.5883704842427</v>
      </c>
      <c r="I72" s="8">
        <f t="shared" si="22"/>
        <v>4451.5450905432599</v>
      </c>
      <c r="J72" s="8">
        <f t="shared" si="22"/>
        <v>13896.647047627208</v>
      </c>
      <c r="K72" s="22">
        <f t="shared" si="15"/>
        <v>130431.12923296427</v>
      </c>
      <c r="L72" s="10"/>
      <c r="Q72" s="5" t="s">
        <v>13</v>
      </c>
      <c r="R72" s="8">
        <f t="shared" si="18"/>
        <v>5048.6565567176185</v>
      </c>
      <c r="S72" s="8">
        <f t="shared" si="18"/>
        <v>11997.802479552651</v>
      </c>
      <c r="T72" s="8">
        <f t="shared" si="18"/>
        <v>42609.084439528531</v>
      </c>
      <c r="U72" s="8">
        <f t="shared" si="18"/>
        <v>20048.613095723016</v>
      </c>
      <c r="V72" s="8">
        <f t="shared" si="18"/>
        <v>4704.961178690708</v>
      </c>
      <c r="W72" s="8">
        <f t="shared" si="18"/>
        <v>19599.230974097041</v>
      </c>
      <c r="X72" s="8">
        <f t="shared" si="18"/>
        <v>8074.5883704842427</v>
      </c>
      <c r="Y72" s="8">
        <f t="shared" si="18"/>
        <v>4451.5450905432599</v>
      </c>
      <c r="Z72" s="23">
        <f t="shared" si="18"/>
        <v>13896.647047627208</v>
      </c>
      <c r="AA72" s="22">
        <f t="shared" si="16"/>
        <v>130431.12923296427</v>
      </c>
      <c r="AB72" s="10"/>
    </row>
    <row r="73" spans="1:31" x14ac:dyDescent="0.3">
      <c r="A73" s="5" t="s">
        <v>14</v>
      </c>
      <c r="B73" s="8">
        <f t="shared" ref="B73:J73" si="23">B11-B45</f>
        <v>5728.398278358809</v>
      </c>
      <c r="C73" s="8">
        <f t="shared" si="23"/>
        <v>13435.358872684099</v>
      </c>
      <c r="D73" s="8">
        <f t="shared" si="23"/>
        <v>44678.215346657016</v>
      </c>
      <c r="E73" s="8">
        <f t="shared" si="23"/>
        <v>20285.050610997965</v>
      </c>
      <c r="F73" s="8">
        <f t="shared" si="23"/>
        <v>5163.0066996467103</v>
      </c>
      <c r="G73" s="8">
        <f t="shared" si="23"/>
        <v>19829.725581904411</v>
      </c>
      <c r="H73" s="8">
        <f t="shared" si="23"/>
        <v>8738.2929208301321</v>
      </c>
      <c r="I73" s="8">
        <f t="shared" si="23"/>
        <v>4463.2110663983913</v>
      </c>
      <c r="J73" s="8">
        <f t="shared" si="23"/>
        <v>14443.610709782424</v>
      </c>
      <c r="K73" s="22">
        <f t="shared" si="15"/>
        <v>136764.87008725994</v>
      </c>
      <c r="L73" s="10"/>
      <c r="Q73" s="5" t="s">
        <v>14</v>
      </c>
      <c r="R73" s="8">
        <f t="shared" si="18"/>
        <v>5728.398278358809</v>
      </c>
      <c r="S73" s="8">
        <f t="shared" si="18"/>
        <v>13435.358872684099</v>
      </c>
      <c r="T73" s="8">
        <f t="shared" si="18"/>
        <v>44678.215346657016</v>
      </c>
      <c r="U73" s="8">
        <f t="shared" si="18"/>
        <v>20285.050610997965</v>
      </c>
      <c r="V73" s="8">
        <f t="shared" si="18"/>
        <v>5163.0066996467103</v>
      </c>
      <c r="W73" s="8">
        <f t="shared" si="18"/>
        <v>19829.725581904411</v>
      </c>
      <c r="X73" s="8">
        <f t="shared" si="18"/>
        <v>8738.2929208301321</v>
      </c>
      <c r="Y73" s="8">
        <f t="shared" si="18"/>
        <v>4463.2110663983913</v>
      </c>
      <c r="Z73" s="23">
        <f t="shared" si="18"/>
        <v>14443.610709782424</v>
      </c>
      <c r="AA73" s="22">
        <f t="shared" si="16"/>
        <v>136764.87008725994</v>
      </c>
      <c r="AB73" s="10"/>
    </row>
    <row r="74" spans="1:31" x14ac:dyDescent="0.3">
      <c r="A74" s="5" t="s">
        <v>15</v>
      </c>
      <c r="B74" s="8">
        <f t="shared" ref="B74:J74" si="24">B12-B46</f>
        <v>6044.6931617055507</v>
      </c>
      <c r="C74" s="8">
        <f t="shared" si="24"/>
        <v>14646.635025577509</v>
      </c>
      <c r="D74" s="8">
        <f t="shared" si="24"/>
        <v>47832.678391238689</v>
      </c>
      <c r="E74" s="8">
        <f t="shared" si="24"/>
        <v>22194.049368635438</v>
      </c>
      <c r="F74" s="8">
        <f t="shared" si="24"/>
        <v>5807.9744095831966</v>
      </c>
      <c r="G74" s="8">
        <f t="shared" si="24"/>
        <v>23339.688821597956</v>
      </c>
      <c r="H74" s="8">
        <f t="shared" si="24"/>
        <v>10212.170684089162</v>
      </c>
      <c r="I74" s="8">
        <f t="shared" si="24"/>
        <v>5343.8869416498992</v>
      </c>
      <c r="J74" s="8">
        <f t="shared" si="24"/>
        <v>16928.481238307351</v>
      </c>
      <c r="K74" s="22">
        <f t="shared" si="15"/>
        <v>152350.25804238472</v>
      </c>
      <c r="L74" s="10"/>
      <c r="Q74" s="5" t="s">
        <v>15</v>
      </c>
      <c r="R74" s="8">
        <f t="shared" si="18"/>
        <v>6044.6931617055507</v>
      </c>
      <c r="S74" s="8">
        <f t="shared" si="18"/>
        <v>14646.635025577509</v>
      </c>
      <c r="T74" s="8">
        <f t="shared" si="18"/>
        <v>47832.678391238689</v>
      </c>
      <c r="U74" s="8">
        <f t="shared" si="18"/>
        <v>22194.049368635438</v>
      </c>
      <c r="V74" s="8">
        <f t="shared" si="18"/>
        <v>5807.9744095831966</v>
      </c>
      <c r="W74" s="8">
        <f t="shared" si="18"/>
        <v>23339.688821597956</v>
      </c>
      <c r="X74" s="8">
        <f t="shared" si="18"/>
        <v>10212.170684089162</v>
      </c>
      <c r="Y74" s="8">
        <f t="shared" si="18"/>
        <v>5343.8869416498992</v>
      </c>
      <c r="Z74" s="23">
        <f t="shared" si="18"/>
        <v>16928.481238307351</v>
      </c>
      <c r="AA74" s="22">
        <f t="shared" si="16"/>
        <v>152350.25804238472</v>
      </c>
      <c r="AB74" s="10"/>
    </row>
    <row r="75" spans="1:31" x14ac:dyDescent="0.3">
      <c r="A75" s="5" t="s">
        <v>16</v>
      </c>
      <c r="B75" s="8">
        <f t="shared" ref="B75:J75" si="25">B13-B47</f>
        <v>6258.68</v>
      </c>
      <c r="C75" s="8">
        <f t="shared" si="25"/>
        <v>15366.37</v>
      </c>
      <c r="D75" s="8">
        <f t="shared" si="25"/>
        <v>52274.129114873052</v>
      </c>
      <c r="E75" s="8">
        <f t="shared" si="25"/>
        <v>24075.250468431772</v>
      </c>
      <c r="F75" s="8">
        <f t="shared" si="25"/>
        <v>6327.1080000000002</v>
      </c>
      <c r="G75" s="8">
        <f t="shared" si="25"/>
        <v>25016.74407150675</v>
      </c>
      <c r="H75" s="8">
        <f t="shared" si="25"/>
        <v>10453.604150653344</v>
      </c>
      <c r="I75" s="8">
        <f t="shared" si="25"/>
        <v>5343.8869416498992</v>
      </c>
      <c r="J75" s="8">
        <f t="shared" si="25"/>
        <v>17666.392912283707</v>
      </c>
      <c r="K75" s="22">
        <f t="shared" si="15"/>
        <v>162782.16565939854</v>
      </c>
      <c r="L75" s="10"/>
      <c r="Q75" s="5" t="s">
        <v>16</v>
      </c>
      <c r="R75" s="8">
        <f t="shared" si="18"/>
        <v>6258.68</v>
      </c>
      <c r="S75" s="8">
        <f t="shared" si="18"/>
        <v>15366.37</v>
      </c>
      <c r="T75" s="8">
        <f t="shared" si="18"/>
        <v>52274.129114873052</v>
      </c>
      <c r="U75" s="8">
        <f t="shared" si="18"/>
        <v>24075.250468431772</v>
      </c>
      <c r="V75" s="8">
        <f t="shared" si="18"/>
        <v>6327.1080000000002</v>
      </c>
      <c r="W75" s="8">
        <f t="shared" si="18"/>
        <v>25016.74407150675</v>
      </c>
      <c r="X75" s="8">
        <f t="shared" si="18"/>
        <v>10453.604150653344</v>
      </c>
      <c r="Y75" s="8">
        <f t="shared" si="18"/>
        <v>5343.8869416498992</v>
      </c>
      <c r="Z75" s="23">
        <f t="shared" si="18"/>
        <v>17666.392912283707</v>
      </c>
      <c r="AA75" s="22">
        <f t="shared" si="16"/>
        <v>162782.16565939854</v>
      </c>
      <c r="AB75" s="10"/>
    </row>
    <row r="76" spans="1:31" x14ac:dyDescent="0.3">
      <c r="A76" s="5" t="s">
        <v>17</v>
      </c>
      <c r="B76" s="8">
        <f t="shared" ref="B76:J76" si="26">B14-B48</f>
        <v>6220.9187932421564</v>
      </c>
      <c r="C76" s="8">
        <f t="shared" si="26"/>
        <v>15321.880323126759</v>
      </c>
      <c r="D76" s="8">
        <f t="shared" si="26"/>
        <v>52274.771108322813</v>
      </c>
      <c r="E76" s="8">
        <f t="shared" si="26"/>
        <v>24075.250468431772</v>
      </c>
      <c r="F76" s="8">
        <f t="shared" si="26"/>
        <v>6327.1080000000002</v>
      </c>
      <c r="G76" s="8">
        <f t="shared" si="26"/>
        <v>25016.74407150675</v>
      </c>
      <c r="H76" s="8">
        <f t="shared" si="26"/>
        <v>10453.604150653344</v>
      </c>
      <c r="I76" s="8">
        <f t="shared" si="26"/>
        <v>5343.8869416498992</v>
      </c>
      <c r="J76" s="8">
        <f t="shared" si="26"/>
        <v>17666.392912283707</v>
      </c>
      <c r="K76" s="22">
        <f t="shared" si="15"/>
        <v>162700.55676921722</v>
      </c>
      <c r="L76" s="10"/>
      <c r="Q76" s="5" t="s">
        <v>17</v>
      </c>
      <c r="R76" s="8">
        <f t="shared" si="18"/>
        <v>6220.9187932421564</v>
      </c>
      <c r="S76" s="8">
        <f t="shared" si="18"/>
        <v>15321.880323126759</v>
      </c>
      <c r="T76" s="8">
        <f t="shared" si="18"/>
        <v>52274.771108322813</v>
      </c>
      <c r="U76" s="8">
        <f t="shared" si="18"/>
        <v>24075.250468431772</v>
      </c>
      <c r="V76" s="8">
        <f t="shared" si="18"/>
        <v>6327.1080000000002</v>
      </c>
      <c r="W76" s="8">
        <f t="shared" si="18"/>
        <v>25016.74407150675</v>
      </c>
      <c r="X76" s="8">
        <f t="shared" si="18"/>
        <v>10453.604150653344</v>
      </c>
      <c r="Y76" s="8">
        <f t="shared" si="18"/>
        <v>5343.8869416498992</v>
      </c>
      <c r="Z76" s="23">
        <f>Z62-Z48</f>
        <v>17666.392912283707</v>
      </c>
      <c r="AA76" s="22">
        <f t="shared" si="16"/>
        <v>162700.55676921722</v>
      </c>
      <c r="AB76" s="10"/>
    </row>
    <row r="77" spans="1:31" x14ac:dyDescent="0.3">
      <c r="A77" s="5" t="s">
        <v>18</v>
      </c>
      <c r="B77" s="8">
        <f t="shared" ref="B77:I77" si="27">B15-B49</f>
        <v>5841.6918986323408</v>
      </c>
      <c r="C77" s="8">
        <f t="shared" si="27"/>
        <v>14199.471550114331</v>
      </c>
      <c r="D77" s="8">
        <f t="shared" si="27"/>
        <v>48068.984781029038</v>
      </c>
      <c r="E77" s="8">
        <f t="shared" si="27"/>
        <v>21806.455926680246</v>
      </c>
      <c r="F77" s="8">
        <f t="shared" si="27"/>
        <v>5676.0304831174344</v>
      </c>
      <c r="G77" s="8">
        <f t="shared" si="27"/>
        <v>21825.705698650127</v>
      </c>
      <c r="H77" s="8">
        <f t="shared" si="27"/>
        <v>9404.0173328209057</v>
      </c>
      <c r="I77" s="8">
        <f t="shared" si="27"/>
        <v>4754.9104627766601</v>
      </c>
      <c r="J77" s="8">
        <f>J15-J49</f>
        <v>15315.62796505054</v>
      </c>
      <c r="K77" s="22">
        <f t="shared" si="15"/>
        <v>146892.89609887163</v>
      </c>
      <c r="L77" s="10"/>
      <c r="Q77" s="5" t="s">
        <v>18</v>
      </c>
      <c r="R77" s="8">
        <f t="shared" si="18"/>
        <v>5841.6918986323408</v>
      </c>
      <c r="S77" s="8">
        <f t="shared" si="18"/>
        <v>14199.471550114331</v>
      </c>
      <c r="T77" s="8">
        <f t="shared" si="18"/>
        <v>48068.984781029038</v>
      </c>
      <c r="U77" s="8">
        <f t="shared" si="18"/>
        <v>21806.455926680246</v>
      </c>
      <c r="V77" s="8">
        <f t="shared" si="18"/>
        <v>5676.0304831174344</v>
      </c>
      <c r="W77" s="8">
        <f t="shared" si="18"/>
        <v>21825.705698650127</v>
      </c>
      <c r="X77" s="8">
        <f t="shared" si="18"/>
        <v>9404.0173328209057</v>
      </c>
      <c r="Y77" s="8">
        <f t="shared" si="18"/>
        <v>4754.9104627766601</v>
      </c>
      <c r="Z77" s="23">
        <f t="shared" si="18"/>
        <v>15315.62796505054</v>
      </c>
      <c r="AA77" s="22">
        <f>SUM($R77:$Z77)</f>
        <v>146892.89609887163</v>
      </c>
      <c r="AB77" s="10"/>
    </row>
    <row r="79" spans="1:31" x14ac:dyDescent="0.3">
      <c r="A79" s="16" t="s">
        <v>42</v>
      </c>
      <c r="B79" s="18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18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31" x14ac:dyDescent="0.3">
      <c r="A82" s="5" t="s">
        <v>7</v>
      </c>
      <c r="B82" s="19">
        <f>$B$79-K66</f>
        <v>48440.385577300724</v>
      </c>
      <c r="C82" s="10"/>
      <c r="L82" s="10"/>
      <c r="M82" s="10"/>
      <c r="O82" s="14"/>
      <c r="Q82" s="5" t="s">
        <v>7</v>
      </c>
      <c r="R82" s="19">
        <f>$R$79-AA66</f>
        <v>48440.385577300724</v>
      </c>
      <c r="S82" s="10"/>
      <c r="AB82" s="10"/>
      <c r="AC82" s="10"/>
      <c r="AE82" s="14"/>
    </row>
    <row r="83" spans="1:31" x14ac:dyDescent="0.3">
      <c r="A83" s="5" t="s">
        <v>8</v>
      </c>
      <c r="B83" s="8">
        <f t="shared" ref="B83:B92" si="28">$B$79-K67</f>
        <v>50630.156194653231</v>
      </c>
      <c r="L83" s="10"/>
      <c r="M83" s="10"/>
      <c r="O83" s="14"/>
      <c r="Q83" s="5" t="s">
        <v>8</v>
      </c>
      <c r="R83" s="19">
        <f>$R$79-AA67</f>
        <v>50630.156194653231</v>
      </c>
      <c r="AB83" s="10"/>
      <c r="AC83" s="10"/>
      <c r="AE83" s="14"/>
    </row>
    <row r="84" spans="1:31" x14ac:dyDescent="0.3">
      <c r="A84" s="5" t="s">
        <v>9</v>
      </c>
      <c r="B84" s="8">
        <f t="shared" si="28"/>
        <v>34812.69570256205</v>
      </c>
      <c r="L84" s="10"/>
      <c r="M84" s="10"/>
      <c r="O84" s="14"/>
      <c r="Q84" s="5" t="s">
        <v>9</v>
      </c>
      <c r="R84" s="19">
        <f>$R$79-AA68</f>
        <v>34812.69570256205</v>
      </c>
      <c r="AB84" s="10"/>
      <c r="AC84" s="10"/>
      <c r="AE84" s="14"/>
    </row>
    <row r="85" spans="1:31" x14ac:dyDescent="0.3">
      <c r="A85" s="5" t="s">
        <v>10</v>
      </c>
      <c r="B85" s="8">
        <f t="shared" si="28"/>
        <v>4192.8481957817276</v>
      </c>
      <c r="L85" s="10"/>
      <c r="M85" s="10"/>
      <c r="O85" s="14"/>
      <c r="Q85" s="5" t="s">
        <v>10</v>
      </c>
      <c r="R85" s="19">
        <f>$R$79-AA69</f>
        <v>4192.8481957817276</v>
      </c>
      <c r="AB85" s="10"/>
      <c r="AC85" s="10"/>
      <c r="AE85" s="14"/>
    </row>
    <row r="86" spans="1:31" x14ac:dyDescent="0.3">
      <c r="A86" s="5" t="s">
        <v>11</v>
      </c>
      <c r="B86" s="8">
        <f t="shared" si="28"/>
        <v>3820.8005566165666</v>
      </c>
      <c r="L86" s="10"/>
      <c r="M86" s="10"/>
      <c r="O86" s="14"/>
      <c r="Q86" s="5" t="s">
        <v>11</v>
      </c>
      <c r="R86" s="19">
        <f t="shared" ref="R86:R92" si="29">$R$79-AA70</f>
        <v>3820.8005566165666</v>
      </c>
      <c r="AB86" s="10"/>
      <c r="AC86" s="10"/>
      <c r="AE86" s="14"/>
    </row>
    <row r="87" spans="1:31" x14ac:dyDescent="0.3">
      <c r="A87" s="5" t="s">
        <v>12</v>
      </c>
      <c r="B87" s="8">
        <f t="shared" si="28"/>
        <v>27124.07378105406</v>
      </c>
      <c r="L87" s="10"/>
      <c r="M87" s="10"/>
      <c r="O87" s="14"/>
      <c r="Q87" s="5" t="s">
        <v>12</v>
      </c>
      <c r="R87" s="19">
        <f t="shared" si="29"/>
        <v>27124.07378105406</v>
      </c>
      <c r="AB87" s="10"/>
      <c r="AC87" s="10"/>
      <c r="AE87" s="14"/>
    </row>
    <row r="88" spans="1:31" x14ac:dyDescent="0.3">
      <c r="A88" s="5" t="s">
        <v>13</v>
      </c>
      <c r="B88" s="8">
        <f t="shared" si="28"/>
        <v>45886.167323652277</v>
      </c>
      <c r="L88" s="10"/>
      <c r="M88" s="10"/>
      <c r="O88" s="14"/>
      <c r="Q88" s="5" t="s">
        <v>13</v>
      </c>
      <c r="R88" s="19">
        <f t="shared" si="29"/>
        <v>45886.167323652277</v>
      </c>
      <c r="AB88" s="10"/>
      <c r="AC88" s="10"/>
      <c r="AE88" s="14"/>
    </row>
    <row r="89" spans="1:31" x14ac:dyDescent="0.3">
      <c r="A89" s="5" t="s">
        <v>14</v>
      </c>
      <c r="B89" s="8">
        <f t="shared" si="28"/>
        <v>39552.426469356607</v>
      </c>
      <c r="L89" s="10"/>
      <c r="M89" s="10"/>
      <c r="O89" s="14"/>
      <c r="Q89" s="5" t="s">
        <v>14</v>
      </c>
      <c r="R89" s="19">
        <f t="shared" si="29"/>
        <v>39552.426469356607</v>
      </c>
      <c r="AB89" s="10"/>
      <c r="AC89" s="10"/>
      <c r="AE89" s="14"/>
    </row>
    <row r="90" spans="1:31" x14ac:dyDescent="0.3">
      <c r="A90" s="5" t="s">
        <v>15</v>
      </c>
      <c r="B90" s="8">
        <f>$B$79-K74</f>
        <v>23967.038514231826</v>
      </c>
      <c r="L90" s="10"/>
      <c r="M90" s="10"/>
      <c r="O90" s="14"/>
      <c r="Q90" s="5" t="s">
        <v>15</v>
      </c>
      <c r="R90" s="19">
        <f>$R$79-AA74</f>
        <v>23967.038514231826</v>
      </c>
      <c r="AB90" s="10"/>
      <c r="AC90" s="10"/>
      <c r="AE90" s="14"/>
    </row>
    <row r="91" spans="1:31" x14ac:dyDescent="0.3">
      <c r="A91" s="5" t="s">
        <v>16</v>
      </c>
      <c r="B91" s="8">
        <f t="shared" si="28"/>
        <v>13535.130897218012</v>
      </c>
      <c r="L91" s="10"/>
      <c r="M91" s="10"/>
      <c r="O91" s="14"/>
      <c r="Q91" s="5" t="s">
        <v>16</v>
      </c>
      <c r="R91" s="19">
        <f t="shared" si="29"/>
        <v>13535.130897218012</v>
      </c>
      <c r="AB91" s="10"/>
      <c r="AC91" s="10"/>
      <c r="AE91" s="14"/>
    </row>
    <row r="92" spans="1:31" x14ac:dyDescent="0.3">
      <c r="A92" s="5" t="s">
        <v>17</v>
      </c>
      <c r="B92" s="8">
        <f t="shared" si="28"/>
        <v>13616.739787399332</v>
      </c>
      <c r="L92" s="10"/>
      <c r="M92" s="10"/>
      <c r="O92" s="14"/>
      <c r="Q92" s="5" t="s">
        <v>17</v>
      </c>
      <c r="R92" s="19">
        <f t="shared" si="29"/>
        <v>13616.739787399332</v>
      </c>
      <c r="AB92" s="10"/>
      <c r="AC92" s="10"/>
      <c r="AE92" s="14"/>
    </row>
    <row r="93" spans="1:31" x14ac:dyDescent="0.3">
      <c r="A93" s="5" t="s">
        <v>18</v>
      </c>
      <c r="B93" s="8">
        <f>$B$79-K77</f>
        <v>29424.400457744923</v>
      </c>
      <c r="L93" s="10"/>
      <c r="M93" s="10"/>
      <c r="O93" s="14"/>
      <c r="Q93" s="5" t="s">
        <v>18</v>
      </c>
      <c r="R93" s="19">
        <f>$R$79-AA77</f>
        <v>29424.400457744923</v>
      </c>
      <c r="AB93" s="10"/>
      <c r="AC93" s="10"/>
      <c r="AE93" s="14"/>
    </row>
    <row r="94" spans="1:31" x14ac:dyDescent="0.3">
      <c r="A94" s="9" t="s">
        <v>32</v>
      </c>
      <c r="B94" s="12">
        <f>SUM($B$82:$B$93)/$B$79</f>
        <v>1.8999999999999995</v>
      </c>
      <c r="Q94" s="9" t="s">
        <v>32</v>
      </c>
      <c r="R94" s="12">
        <f>SUM($R$82:$R$93)/$R$79</f>
        <v>1.8999999999999995</v>
      </c>
    </row>
    <row r="96" spans="1:31" x14ac:dyDescent="0.3">
      <c r="A96" s="1" t="s">
        <v>49</v>
      </c>
      <c r="B96" s="33">
        <f>(SUM($B$82:$B$93)-$D$97*$B$79)/(12-$D$97)</f>
        <v>-5.7631347439076644E-12</v>
      </c>
      <c r="D96" s="1" t="s">
        <v>34</v>
      </c>
      <c r="Q96" s="1" t="s">
        <v>49</v>
      </c>
      <c r="R96" s="33">
        <f>(SUM($R$82:$R$93)-$T$97*$R$79)/(12-$T$97)</f>
        <v>-5.7631347439076644E-12</v>
      </c>
      <c r="T96" s="1" t="s">
        <v>34</v>
      </c>
    </row>
    <row r="97" spans="1:22" x14ac:dyDescent="0.3">
      <c r="A97" s="1" t="s">
        <v>33</v>
      </c>
      <c r="D97" s="11"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-5.7631347439076642E-9</v>
      </c>
      <c r="F99" s="10"/>
      <c r="Q99" s="1" t="s">
        <v>50</v>
      </c>
      <c r="R99" s="40">
        <f>(MIN($AA$38:$AA$49)+$R$96)*1000</f>
        <v>-5.7631347439076642E-9</v>
      </c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4214-A53E-4832-915F-AD46B2969270}">
  <sheetPr codeName="Sheet27">
    <tabColor rgb="FF0070C0"/>
  </sheetPr>
  <dimension ref="A1:AD101"/>
  <sheetViews>
    <sheetView zoomScale="70" zoomScaleNormal="70" workbookViewId="0">
      <selection activeCell="B24" sqref="B24:J35"/>
    </sheetView>
  </sheetViews>
  <sheetFormatPr defaultColWidth="9" defaultRowHeight="15" x14ac:dyDescent="0.3"/>
  <cols>
    <col min="1" max="1" width="29.109375" style="1" customWidth="1"/>
    <col min="2" max="2" width="13.2187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0.44140625" style="1" bestFit="1" customWidth="1"/>
    <col min="19" max="22" width="9" style="1"/>
    <col min="23" max="23" width="9.44140625" style="1" bestFit="1" customWidth="1"/>
    <col min="24" max="26" width="9" style="1"/>
    <col min="27" max="27" width="10.218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30</v>
      </c>
      <c r="L1" s="3"/>
      <c r="M1" s="4" t="s">
        <v>54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168</v>
      </c>
    </row>
    <row r="4" spans="1:13" x14ac:dyDescent="0.3">
      <c r="A4" s="5" t="s">
        <v>7</v>
      </c>
      <c r="B4" s="13">
        <f>'計算用(太陽光-差替元差替可能容量)'!B4</f>
        <v>5136.7693724859209</v>
      </c>
      <c r="C4" s="13">
        <f>'計算用(太陽光-差替元差替可能容量)'!C4</f>
        <v>12582.734736969396</v>
      </c>
      <c r="D4" s="13">
        <f>'計算用(太陽光-差替元差替可能容量)'!D4</f>
        <v>42812.450366376877</v>
      </c>
      <c r="E4" s="13">
        <f>'計算用(太陽光-差替元差替可能容量)'!E4</f>
        <v>19226.231303462326</v>
      </c>
      <c r="F4" s="13">
        <f>'計算用(太陽光-差替元差替可能容量)'!F4</f>
        <v>4869.8559662348689</v>
      </c>
      <c r="G4" s="13">
        <f>'計算用(太陽光-差替元差替可能容量)'!G4</f>
        <v>18677.252542867569</v>
      </c>
      <c r="H4" s="13">
        <f>'計算用(太陽光-差替元差替可能容量)'!H4</f>
        <v>7941.2375019215988</v>
      </c>
      <c r="I4" s="13">
        <f>'計算用(太陽光-差替元差替可能容量)'!I4</f>
        <v>4043.165935613682</v>
      </c>
      <c r="J4" s="13">
        <f>'計算用(太陽光-差替元差替可能容量)'!J4</f>
        <v>12587.213253383588</v>
      </c>
    </row>
    <row r="5" spans="1:13" x14ac:dyDescent="0.3">
      <c r="A5" s="5" t="s">
        <v>8</v>
      </c>
      <c r="B5" s="13">
        <f>'計算用(太陽光-差替元差替可能容量)'!B5</f>
        <v>4608.0824778761062</v>
      </c>
      <c r="C5" s="13">
        <f>'計算用(太陽光-差替元差替可能容量)'!C5</f>
        <v>11765.592368887781</v>
      </c>
      <c r="D5" s="13">
        <f>'計算用(太陽光-差替元差替可能容量)'!D5</f>
        <v>41433.532423196593</v>
      </c>
      <c r="E5" s="13">
        <f>'計算用(太陽光-差替元差替可能容量)'!E5</f>
        <v>19308.463482688392</v>
      </c>
      <c r="F5" s="13">
        <f>'計算用(太陽光-差替元差替可能容量)'!F5</f>
        <v>4448.449286955346</v>
      </c>
      <c r="G5" s="13">
        <f>'計算用(太陽光-差替元差替可能容量)'!G5</f>
        <v>18978.289379788399</v>
      </c>
      <c r="H5" s="13">
        <f>'計算用(太陽光-差替元差替可能容量)'!H5</f>
        <v>7842.2442813220596</v>
      </c>
      <c r="I5" s="13">
        <f>'計算用(太陽光-差替元差替可能容量)'!I5</f>
        <v>4136.5137424547283</v>
      </c>
      <c r="J5" s="13">
        <f>'計算用(太陽光-差替元差替可能容量)'!J5</f>
        <v>13165.972918793903</v>
      </c>
    </row>
    <row r="6" spans="1:13" x14ac:dyDescent="0.3">
      <c r="A6" s="5" t="s">
        <v>9</v>
      </c>
      <c r="B6" s="13">
        <f>'計算用(太陽光-差替元差替可能容量)'!B6</f>
        <v>4620.6628801287216</v>
      </c>
      <c r="C6" s="13">
        <f>'計算用(太陽光-差替元差替可能容量)'!C6</f>
        <v>12573.166958401736</v>
      </c>
      <c r="D6" s="13">
        <f>'計算用(太陽光-差替元差替可能容量)'!D6</f>
        <v>47467.120916422551</v>
      </c>
      <c r="E6" s="13">
        <f>'計算用(太陽光-差替元差替可能容量)'!E6</f>
        <v>21487.776232179225</v>
      </c>
      <c r="F6" s="13">
        <f>'計算用(太陽光-差替元差替可能容量)'!F6</f>
        <v>5089.7190162937504</v>
      </c>
      <c r="G6" s="13">
        <f>'計算用(太陽光-差替元差替可能容量)'!G6</f>
        <v>21846.573400218898</v>
      </c>
      <c r="H6" s="13">
        <f>'計算用(太陽光-差替元差替可能容量)'!H6</f>
        <v>8731.2234050730203</v>
      </c>
      <c r="I6" s="13">
        <f>'計算用(太陽光-差替元差替可能容量)'!I6</f>
        <v>4649.8966800804828</v>
      </c>
      <c r="J6" s="13">
        <f>'計算用(太陽光-差替元差替可能容量)'!J6</f>
        <v>15038.461365256126</v>
      </c>
    </row>
    <row r="7" spans="1:13" x14ac:dyDescent="0.3">
      <c r="A7" s="5" t="s">
        <v>10</v>
      </c>
      <c r="B7" s="13">
        <f>'計算用(太陽光-差替元差替可能容量)'!B7</f>
        <v>5139.1466273187179</v>
      </c>
      <c r="C7" s="13">
        <f>'計算用(太陽光-差替元差替可能容量)'!C7</f>
        <v>14722.667747708281</v>
      </c>
      <c r="D7" s="13">
        <f>'計算用(太陽光-差替元差替可能容量)'!D7</f>
        <v>58859.241985807814</v>
      </c>
      <c r="E7" s="13">
        <f>'計算用(太陽光-差替元差替可能容量)'!E7</f>
        <v>25236.87</v>
      </c>
      <c r="F7" s="13">
        <f>'計算用(太陽光-差替元差替可能容量)'!F7</f>
        <v>5984.4279999999999</v>
      </c>
      <c r="G7" s="13">
        <f>'計算用(太陽光-差替元差替可能容量)'!G7</f>
        <v>27232.29</v>
      </c>
      <c r="H7" s="13">
        <f>'計算用(太陽光-差替元差替可能容量)'!H7</f>
        <v>10514.220000000001</v>
      </c>
      <c r="I7" s="13">
        <f>'計算用(太陽光-差替元差替可能容量)'!I7</f>
        <v>5798.9299999999994</v>
      </c>
      <c r="J7" s="13">
        <f>'計算用(太陽光-差替元差替可能容量)'!J7</f>
        <v>18636.653999999999</v>
      </c>
    </row>
    <row r="8" spans="1:13" x14ac:dyDescent="0.3">
      <c r="A8" s="5" t="s">
        <v>11</v>
      </c>
      <c r="B8" s="13">
        <f>'計算用(太陽光-差替元差替可能容量)'!B8</f>
        <v>5227.29</v>
      </c>
      <c r="C8" s="13">
        <f>'計算用(太陽光-差替元差替可能容量)'!C8</f>
        <v>15007.958000000001</v>
      </c>
      <c r="D8" s="13">
        <f>'計算用(太陽光-差替元差替可能容量)'!D8</f>
        <v>58857.856</v>
      </c>
      <c r="E8" s="13">
        <f>'計算用(太陽光-差替元差替可能容量)'!E8</f>
        <v>25236.87</v>
      </c>
      <c r="F8" s="13">
        <f>'計算用(太陽光-差替元差替可能容量)'!F8</f>
        <v>5984.4279999999999</v>
      </c>
      <c r="G8" s="13">
        <f>'計算用(太陽光-差替元差替可能容量)'!G8</f>
        <v>27232.29</v>
      </c>
      <c r="H8" s="13">
        <f>'計算用(太陽光-差替元差替可能容量)'!H8</f>
        <v>10514.220000000001</v>
      </c>
      <c r="I8" s="13">
        <f>'計算用(太陽光-差替元差替可能容量)'!I8</f>
        <v>5798.9299999999994</v>
      </c>
      <c r="J8" s="13">
        <f>'計算用(太陽光-差替元差替可能容量)'!J8</f>
        <v>18636.653999999999</v>
      </c>
    </row>
    <row r="9" spans="1:13" x14ac:dyDescent="0.3">
      <c r="A9" s="5" t="s">
        <v>12</v>
      </c>
      <c r="B9" s="13">
        <f>'計算用(太陽光-差替元差替可能容量)'!B9</f>
        <v>4862.1060274632619</v>
      </c>
      <c r="C9" s="13">
        <f>'計算用(太陽光-差替元差替可能容量)'!C9</f>
        <v>13237.588415435164</v>
      </c>
      <c r="D9" s="13">
        <f>'計算用(太陽光-差替元差替可能容量)'!D9</f>
        <v>49767.298669551194</v>
      </c>
      <c r="E9" s="13">
        <f>'計算用(太陽光-差替元差替可能容量)'!E9</f>
        <v>22697.76146639511</v>
      </c>
      <c r="F9" s="13">
        <f>'計算用(太陽光-差替元差替可能容量)'!F9</f>
        <v>5295.2961846097905</v>
      </c>
      <c r="G9" s="13">
        <f>'計算用(太陽光-差替元差替可能容量)'!G9</f>
        <v>22988.977457132434</v>
      </c>
      <c r="H9" s="13">
        <f>'計算用(太陽光-差替元差替可能容量)'!H9</f>
        <v>9387.8371329746351</v>
      </c>
      <c r="I9" s="13">
        <f>'計算用(太陽光-差替元差替可能容量)'!I9</f>
        <v>4958.8397384305836</v>
      </c>
      <c r="J9" s="13">
        <f>'計算用(太陽光-差替元差替可能容量)'!J9</f>
        <v>15997.517683570326</v>
      </c>
    </row>
    <row r="10" spans="1:13" x14ac:dyDescent="0.3">
      <c r="A10" s="5" t="s">
        <v>13</v>
      </c>
      <c r="B10" s="13">
        <f>'計算用(太陽光-差替元差替可能容量)'!B10</f>
        <v>5048.6565567176185</v>
      </c>
      <c r="C10" s="13">
        <f>'計算用(太陽光-差替元差替可能容量)'!C10</f>
        <v>11997.802479552651</v>
      </c>
      <c r="D10" s="13">
        <f>'計算用(太陽光-差替元差替可能容量)'!D10</f>
        <v>42609.084439528531</v>
      </c>
      <c r="E10" s="13">
        <f>'計算用(太陽光-差替元差替可能容量)'!E10</f>
        <v>20048.613095723016</v>
      </c>
      <c r="F10" s="13">
        <f>'計算用(太陽光-差替元差替可能容量)'!F10</f>
        <v>4704.961178690708</v>
      </c>
      <c r="G10" s="13">
        <f>'計算用(太陽光-差替元差替可能容量)'!G10</f>
        <v>19599.230974097041</v>
      </c>
      <c r="H10" s="13">
        <f>'計算用(太陽光-差替元差替可能容量)'!H10</f>
        <v>8074.5883704842427</v>
      </c>
      <c r="I10" s="13">
        <f>'計算用(太陽光-差替元差替可能容量)'!I10</f>
        <v>4451.5450905432599</v>
      </c>
      <c r="J10" s="13">
        <f>'計算用(太陽光-差替元差替可能容量)'!J10</f>
        <v>13896.647047627208</v>
      </c>
    </row>
    <row r="11" spans="1:13" x14ac:dyDescent="0.3">
      <c r="A11" s="5" t="s">
        <v>14</v>
      </c>
      <c r="B11" s="13">
        <f>'計算用(太陽光-差替元差替可能容量)'!B11</f>
        <v>5728.398278358809</v>
      </c>
      <c r="C11" s="13">
        <f>'計算用(太陽光-差替元差替可能容量)'!C11</f>
        <v>13435.358872684099</v>
      </c>
      <c r="D11" s="13">
        <f>'計算用(太陽光-差替元差替可能容量)'!D11</f>
        <v>44678.215346657016</v>
      </c>
      <c r="E11" s="13">
        <f>'計算用(太陽光-差替元差替可能容量)'!E11</f>
        <v>20285.050610997965</v>
      </c>
      <c r="F11" s="13">
        <f>'計算用(太陽光-差替元差替可能容量)'!F11</f>
        <v>5163.0066996467103</v>
      </c>
      <c r="G11" s="13">
        <f>'計算用(太陽光-差替元差替可能容量)'!G11</f>
        <v>19829.725581904411</v>
      </c>
      <c r="H11" s="13">
        <f>'計算用(太陽光-差替元差替可能容量)'!H11</f>
        <v>8738.2929208301321</v>
      </c>
      <c r="I11" s="13">
        <f>'計算用(太陽光-差替元差替可能容量)'!I11</f>
        <v>4463.2110663983913</v>
      </c>
      <c r="J11" s="13">
        <f>'計算用(太陽光-差替元差替可能容量)'!J11</f>
        <v>14443.610709782424</v>
      </c>
    </row>
    <row r="12" spans="1:13" x14ac:dyDescent="0.3">
      <c r="A12" s="5" t="s">
        <v>15</v>
      </c>
      <c r="B12" s="13">
        <f>'計算用(太陽光-差替元差替可能容量)'!B12</f>
        <v>6044.6931617055507</v>
      </c>
      <c r="C12" s="13">
        <f>'計算用(太陽光-差替元差替可能容量)'!C12</f>
        <v>14646.635025577509</v>
      </c>
      <c r="D12" s="13">
        <f>'計算用(太陽光-差替元差替可能容量)'!D12</f>
        <v>47832.678391238689</v>
      </c>
      <c r="E12" s="13">
        <f>'計算用(太陽光-差替元差替可能容量)'!E12</f>
        <v>22194.049368635438</v>
      </c>
      <c r="F12" s="13">
        <f>'計算用(太陽光-差替元差替可能容量)'!F12</f>
        <v>5807.9744095831966</v>
      </c>
      <c r="G12" s="13">
        <f>'計算用(太陽光-差替元差替可能容量)'!G12</f>
        <v>23339.688821597956</v>
      </c>
      <c r="H12" s="13">
        <f>'計算用(太陽光-差替元差替可能容量)'!H12</f>
        <v>10212.170684089162</v>
      </c>
      <c r="I12" s="13">
        <f>'計算用(太陽光-差替元差替可能容量)'!I12</f>
        <v>5343.8869416498992</v>
      </c>
      <c r="J12" s="13">
        <f>'計算用(太陽光-差替元差替可能容量)'!J12</f>
        <v>16928.481238307351</v>
      </c>
    </row>
    <row r="13" spans="1:13" x14ac:dyDescent="0.3">
      <c r="A13" s="5" t="s">
        <v>16</v>
      </c>
      <c r="B13" s="13">
        <f>'計算用(太陽光-差替元差替可能容量)'!B13</f>
        <v>6258.68</v>
      </c>
      <c r="C13" s="13">
        <f>'計算用(太陽光-差替元差替可能容量)'!C13</f>
        <v>15366.37</v>
      </c>
      <c r="D13" s="13">
        <f>'計算用(太陽光-差替元差替可能容量)'!D13</f>
        <v>52274.129114873052</v>
      </c>
      <c r="E13" s="13">
        <f>'計算用(太陽光-差替元差替可能容量)'!E13</f>
        <v>24075.250468431772</v>
      </c>
      <c r="F13" s="13">
        <f>'計算用(太陽光-差替元差替可能容量)'!F13</f>
        <v>6327.1080000000002</v>
      </c>
      <c r="G13" s="13">
        <f>'計算用(太陽光-差替元差替可能容量)'!G13</f>
        <v>25016.74407150675</v>
      </c>
      <c r="H13" s="13">
        <f>'計算用(太陽光-差替元差替可能容量)'!H13</f>
        <v>10453.604150653344</v>
      </c>
      <c r="I13" s="13">
        <f>'計算用(太陽光-差替元差替可能容量)'!I13</f>
        <v>5343.8869416498992</v>
      </c>
      <c r="J13" s="13">
        <f>'計算用(太陽光-差替元差替可能容量)'!J13</f>
        <v>17666.392912283707</v>
      </c>
    </row>
    <row r="14" spans="1:13" x14ac:dyDescent="0.3">
      <c r="A14" s="5" t="s">
        <v>17</v>
      </c>
      <c r="B14" s="13">
        <f>'計算用(太陽光-差替元差替可能容量)'!B14</f>
        <v>6220.9187932421564</v>
      </c>
      <c r="C14" s="13">
        <f>'計算用(太陽光-差替元差替可能容量)'!C14</f>
        <v>15321.880323126759</v>
      </c>
      <c r="D14" s="13">
        <f>'計算用(太陽光-差替元差替可能容量)'!D14</f>
        <v>52274.771108322813</v>
      </c>
      <c r="E14" s="13">
        <f>'計算用(太陽光-差替元差替可能容量)'!E14</f>
        <v>24075.250468431772</v>
      </c>
      <c r="F14" s="13">
        <f>'計算用(太陽光-差替元差替可能容量)'!F14</f>
        <v>6327.1080000000002</v>
      </c>
      <c r="G14" s="13">
        <f>'計算用(太陽光-差替元差替可能容量)'!G14</f>
        <v>25016.74407150675</v>
      </c>
      <c r="H14" s="13">
        <f>'計算用(太陽光-差替元差替可能容量)'!H14</f>
        <v>10453.604150653344</v>
      </c>
      <c r="I14" s="13">
        <f>'計算用(太陽光-差替元差替可能容量)'!I14</f>
        <v>5343.8869416498992</v>
      </c>
      <c r="J14" s="13">
        <f>'計算用(太陽光-差替元差替可能容量)'!J14</f>
        <v>17666.392912283707</v>
      </c>
    </row>
    <row r="15" spans="1:13" x14ac:dyDescent="0.3">
      <c r="A15" s="5" t="s">
        <v>18</v>
      </c>
      <c r="B15" s="13">
        <f>'計算用(太陽光-差替元差替可能容量)'!B15</f>
        <v>5841.6918986323408</v>
      </c>
      <c r="C15" s="13">
        <f>'計算用(太陽光-差替元差替可能容量)'!C15</f>
        <v>14199.471550114331</v>
      </c>
      <c r="D15" s="13">
        <f>'計算用(太陽光-差替元差替可能容量)'!D15</f>
        <v>48068.984781029038</v>
      </c>
      <c r="E15" s="13">
        <f>'計算用(太陽光-差替元差替可能容量)'!E15</f>
        <v>21806.455926680246</v>
      </c>
      <c r="F15" s="13">
        <f>'計算用(太陽光-差替元差替可能容量)'!F15</f>
        <v>5676.0304831174344</v>
      </c>
      <c r="G15" s="13">
        <f>'計算用(太陽光-差替元差替可能容量)'!G15</f>
        <v>21825.705698650127</v>
      </c>
      <c r="H15" s="13">
        <f>'計算用(太陽光-差替元差替可能容量)'!H15</f>
        <v>9404.0173328209057</v>
      </c>
      <c r="I15" s="13">
        <f>'計算用(太陽光-差替元差替可能容量)'!I15</f>
        <v>4754.9104627766601</v>
      </c>
      <c r="J15" s="13">
        <f>'計算用(太陽光-差替元差替可能容量)'!J15</f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36</v>
      </c>
      <c r="B17" s="25">
        <f>'計算用(太陽光-差替元差替可能容量)'!B17</f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43</v>
      </c>
      <c r="B19" s="96">
        <f>'計算用(太陽光-差替元差替可能容量)'!B19</f>
        <v>0</v>
      </c>
      <c r="C19" s="96">
        <f>'計算用(太陽光-差替元差替可能容量)'!C19</f>
        <v>0</v>
      </c>
      <c r="D19" s="96">
        <f>'計算用(太陽光-差替元差替可能容量)'!D19</f>
        <v>0</v>
      </c>
      <c r="E19" s="96">
        <f>'計算用(太陽光-差替元差替可能容量)'!E19</f>
        <v>0</v>
      </c>
      <c r="F19" s="96">
        <f>'計算用(太陽光-差替元差替可能容量)'!F19</f>
        <v>0</v>
      </c>
      <c r="G19" s="96">
        <f>'計算用(太陽光-差替元差替可能容量)'!G19</f>
        <v>0</v>
      </c>
      <c r="H19" s="96">
        <f>'計算用(太陽光-差替元差替可能容量)'!H19</f>
        <v>0</v>
      </c>
      <c r="I19" s="96">
        <f>'計算用(太陽光-差替元差替可能容量)'!I19</f>
        <v>0</v>
      </c>
      <c r="J19" s="96">
        <f>'計算用(太陽光-差替元差替可能容量)'!J19</f>
        <v>0</v>
      </c>
    </row>
    <row r="21" spans="1:14" x14ac:dyDescent="0.3">
      <c r="A21" s="1" t="s">
        <v>44</v>
      </c>
      <c r="B21" s="96">
        <f>'計算用(太陽光-差替元差替可能容量)'!B21</f>
        <v>0</v>
      </c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45</v>
      </c>
      <c r="B23" s="16" t="s">
        <v>38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7</v>
      </c>
      <c r="B24" s="94">
        <v>0.20045104256411247</v>
      </c>
      <c r="C24" s="94">
        <v>0.32058385807397122</v>
      </c>
      <c r="D24" s="94">
        <v>0.35758899311912723</v>
      </c>
      <c r="E24" s="94">
        <v>0.29016236932728906</v>
      </c>
      <c r="F24" s="94">
        <v>0.18314644708108277</v>
      </c>
      <c r="G24" s="94">
        <v>0.28258147714906612</v>
      </c>
      <c r="H24" s="94">
        <v>0.25143950824158035</v>
      </c>
      <c r="I24" s="94">
        <v>0.31338553865422925</v>
      </c>
      <c r="J24" s="94">
        <v>0.18422496985790715</v>
      </c>
      <c r="N24" s="26" t="e">
        <f>HLOOKUP('入力欄(差替情報)'!D9,$B$2:$J$35,23,0)</f>
        <v>#N/A</v>
      </c>
    </row>
    <row r="25" spans="1:14" x14ac:dyDescent="0.3">
      <c r="A25" s="5" t="s">
        <v>8</v>
      </c>
      <c r="B25" s="94">
        <v>0.14811769014686563</v>
      </c>
      <c r="C25" s="94">
        <v>0.16597411078243987</v>
      </c>
      <c r="D25" s="94">
        <v>0.11104445109944529</v>
      </c>
      <c r="E25" s="94">
        <v>0.11864435323517457</v>
      </c>
      <c r="F25" s="94">
        <v>0.10107708818027274</v>
      </c>
      <c r="G25" s="94">
        <v>0.16134193626985591</v>
      </c>
      <c r="H25" s="94">
        <v>0.11176174128077956</v>
      </c>
      <c r="I25" s="94">
        <v>0.18272250741544604</v>
      </c>
      <c r="J25" s="94">
        <v>8.7198017397461372E-2</v>
      </c>
      <c r="N25" s="26" t="e">
        <f>HLOOKUP('入力欄(差替情報)'!D9,$B$2:$J$35,24,0)</f>
        <v>#N/A</v>
      </c>
    </row>
    <row r="26" spans="1:14" x14ac:dyDescent="0.3">
      <c r="A26" s="5" t="s">
        <v>9</v>
      </c>
      <c r="B26" s="94">
        <v>0.13941440704660479</v>
      </c>
      <c r="C26" s="94">
        <v>0.10608484776514966</v>
      </c>
      <c r="D26" s="94">
        <v>0.12068392069721519</v>
      </c>
      <c r="E26" s="94">
        <v>0.11315123851765303</v>
      </c>
      <c r="F26" s="94">
        <v>5.6047060078688794E-2</v>
      </c>
      <c r="G26" s="94">
        <v>0.18197718981419528</v>
      </c>
      <c r="H26" s="94">
        <v>0.1006917926202251</v>
      </c>
      <c r="I26" s="94">
        <v>0.17367252367481933</v>
      </c>
      <c r="J26" s="94">
        <v>0.11194287842350774</v>
      </c>
      <c r="N26" s="26" t="e">
        <f>HLOOKUP('入力欄(差替情報)'!D9,$B$2:$J$35,25,0)</f>
        <v>#N/A</v>
      </c>
    </row>
    <row r="27" spans="1:14" x14ac:dyDescent="0.3">
      <c r="A27" s="5" t="s">
        <v>10</v>
      </c>
      <c r="B27" s="94">
        <v>0.12213037894293161</v>
      </c>
      <c r="C27" s="94">
        <v>9.4986551515666234E-2</v>
      </c>
      <c r="D27" s="94">
        <v>0.15233745489672793</v>
      </c>
      <c r="E27" s="94">
        <v>0.1318125019379309</v>
      </c>
      <c r="F27" s="94">
        <v>9.0043635173953016E-2</v>
      </c>
      <c r="G27" s="94">
        <v>8.8663130681407673E-2</v>
      </c>
      <c r="H27" s="94">
        <v>8.2337262045040771E-2</v>
      </c>
      <c r="I27" s="94">
        <v>9.3121744319437455E-2</v>
      </c>
      <c r="J27" s="94">
        <v>5.8891367011705782E-2</v>
      </c>
      <c r="N27" s="26" t="e">
        <f>HLOOKUP('入力欄(差替情報)'!D9,$B$2:$J$35,26,0)</f>
        <v>#N/A</v>
      </c>
    </row>
    <row r="28" spans="1:14" x14ac:dyDescent="0.3">
      <c r="A28" s="5" t="s">
        <v>11</v>
      </c>
      <c r="B28" s="94">
        <v>8.5363024165036425E-2</v>
      </c>
      <c r="C28" s="94">
        <v>0.10999028083921833</v>
      </c>
      <c r="D28" s="94">
        <v>6.0293383498538765E-2</v>
      </c>
      <c r="E28" s="94">
        <v>0.12076739321282814</v>
      </c>
      <c r="F28" s="94">
        <v>7.9695497381985309E-2</v>
      </c>
      <c r="G28" s="94">
        <v>0.11484994829327316</v>
      </c>
      <c r="H28" s="94">
        <v>9.2291555930938796E-2</v>
      </c>
      <c r="I28" s="94">
        <v>0.13501049291938472</v>
      </c>
      <c r="J28" s="94">
        <v>7.1114797880406797E-2</v>
      </c>
      <c r="N28" s="26" t="e">
        <f>HLOOKUP('入力欄(差替情報)'!D9,$B$2:$J$35,27,0)</f>
        <v>#N/A</v>
      </c>
    </row>
    <row r="29" spans="1:14" x14ac:dyDescent="0.3">
      <c r="A29" s="5" t="s">
        <v>12</v>
      </c>
      <c r="B29" s="94">
        <v>0.12612748764895435</v>
      </c>
      <c r="C29" s="94">
        <v>0.14120206164933632</v>
      </c>
      <c r="D29" s="94">
        <v>0.17724848844805494</v>
      </c>
      <c r="E29" s="94">
        <v>0.10831520694523838</v>
      </c>
      <c r="F29" s="94">
        <v>9.4099781144720979E-2</v>
      </c>
      <c r="G29" s="94">
        <v>0.14417777999568263</v>
      </c>
      <c r="H29" s="94">
        <v>9.377749464434558E-2</v>
      </c>
      <c r="I29" s="94">
        <v>0.16077240291033246</v>
      </c>
      <c r="J29" s="94">
        <v>5.9887475842572854E-2</v>
      </c>
      <c r="N29" s="26" t="e">
        <f>HLOOKUP('入力欄(差替情報)'!D9,$B$2:$J$35,28,0)</f>
        <v>#N/A</v>
      </c>
    </row>
    <row r="30" spans="1:14" x14ac:dyDescent="0.3">
      <c r="A30" s="5" t="s">
        <v>13</v>
      </c>
      <c r="B30" s="94">
        <v>0.15971585711063768</v>
      </c>
      <c r="C30" s="94">
        <v>0.2151809310725665</v>
      </c>
      <c r="D30" s="94">
        <v>0.2514596190498497</v>
      </c>
      <c r="E30" s="94">
        <v>0.16967661523379801</v>
      </c>
      <c r="F30" s="94">
        <v>0.14761141772741171</v>
      </c>
      <c r="G30" s="94">
        <v>0.15369528999353269</v>
      </c>
      <c r="H30" s="94">
        <v>0.12972543729409153</v>
      </c>
      <c r="I30" s="94">
        <v>0.19443839142807998</v>
      </c>
      <c r="J30" s="94">
        <v>0.1231626193899195</v>
      </c>
      <c r="N30" s="26" t="e">
        <f>HLOOKUP('入力欄(差替情報)'!D9,$B$2:$J$35,29,0)</f>
        <v>#N/A</v>
      </c>
    </row>
    <row r="31" spans="1:14" x14ac:dyDescent="0.3">
      <c r="A31" s="5" t="s">
        <v>14</v>
      </c>
      <c r="B31" s="94">
        <v>0.23201721075532208</v>
      </c>
      <c r="C31" s="94">
        <v>0.32455783873495442</v>
      </c>
      <c r="D31" s="94">
        <v>0.18494581328662271</v>
      </c>
      <c r="E31" s="94">
        <v>0.28874030971706988</v>
      </c>
      <c r="F31" s="94">
        <v>0.27331193357884148</v>
      </c>
      <c r="G31" s="94">
        <v>0.27426448557983196</v>
      </c>
      <c r="H31" s="94">
        <v>0.19336748742747109</v>
      </c>
      <c r="I31" s="94">
        <v>0.36512376697160209</v>
      </c>
      <c r="J31" s="94">
        <v>0.18845509503180849</v>
      </c>
      <c r="N31" s="26" t="e">
        <f>HLOOKUP('入力欄(差替情報)'!D9,$B$2:$J$35,30,0)</f>
        <v>#N/A</v>
      </c>
    </row>
    <row r="32" spans="1:14" x14ac:dyDescent="0.3">
      <c r="A32" s="5" t="s">
        <v>15</v>
      </c>
      <c r="B32" s="94">
        <v>0.27015393976733587</v>
      </c>
      <c r="C32" s="94">
        <v>0.47575253071159757</v>
      </c>
      <c r="D32" s="94">
        <v>0.25134870904092449</v>
      </c>
      <c r="E32" s="94">
        <v>0.22642181123122068</v>
      </c>
      <c r="F32" s="94">
        <v>0.28119036327265373</v>
      </c>
      <c r="G32" s="94">
        <v>0.2759296929937271</v>
      </c>
      <c r="H32" s="94">
        <v>0.23519607315869975</v>
      </c>
      <c r="I32" s="94">
        <v>0.35630602833681607</v>
      </c>
      <c r="J32" s="94">
        <v>0.21746307755109009</v>
      </c>
      <c r="N32" s="26" t="e">
        <f>HLOOKUP('入力欄(差替情報)'!D9,$B$2:$J$35,31,0)</f>
        <v>#N/A</v>
      </c>
    </row>
    <row r="33" spans="1:30" x14ac:dyDescent="0.3">
      <c r="A33" s="5" t="s">
        <v>16</v>
      </c>
      <c r="B33" s="94">
        <v>0.20236899715675213</v>
      </c>
      <c r="C33" s="94">
        <v>0.42504085612993225</v>
      </c>
      <c r="D33" s="94">
        <v>0.22592414624906682</v>
      </c>
      <c r="E33" s="94">
        <v>0.32596110809189272</v>
      </c>
      <c r="F33" s="94">
        <v>0.24604335339166689</v>
      </c>
      <c r="G33" s="94">
        <v>0.36200598616887619</v>
      </c>
      <c r="H33" s="94">
        <v>0.26851544759846785</v>
      </c>
      <c r="I33" s="94">
        <v>0.4487768292581808</v>
      </c>
      <c r="J33" s="94">
        <v>0.21694405396337257</v>
      </c>
      <c r="N33" s="26" t="e">
        <f>HLOOKUP('入力欄(差替情報)'!D9,$B$2:$J$35,32,0)</f>
        <v>#N/A</v>
      </c>
    </row>
    <row r="34" spans="1:30" x14ac:dyDescent="0.3">
      <c r="A34" s="5" t="s">
        <v>17</v>
      </c>
      <c r="B34" s="94">
        <v>0.24290214559560022</v>
      </c>
      <c r="C34" s="94">
        <v>0.52675239072976354</v>
      </c>
      <c r="D34" s="94">
        <v>0.2613143456185999</v>
      </c>
      <c r="E34" s="94">
        <v>0.42640462713930011</v>
      </c>
      <c r="F34" s="94">
        <v>0.2713385602953311</v>
      </c>
      <c r="G34" s="94">
        <v>0.3836537812951954</v>
      </c>
      <c r="H34" s="94">
        <v>0.26731788146165258</v>
      </c>
      <c r="I34" s="94">
        <v>0.45117410398788804</v>
      </c>
      <c r="J34" s="94">
        <v>0.2493771029067669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4">
        <v>0.20857804571958219</v>
      </c>
      <c r="C35" s="94">
        <v>0.34804889194494348</v>
      </c>
      <c r="D35" s="94">
        <v>0.30292625809760659</v>
      </c>
      <c r="E35" s="94">
        <v>0.41983312879158646</v>
      </c>
      <c r="F35" s="94">
        <v>0.23472652695572846</v>
      </c>
      <c r="G35" s="94">
        <v>0.29396281211428799</v>
      </c>
      <c r="H35" s="94">
        <v>0.25555467865639303</v>
      </c>
      <c r="I35" s="94">
        <v>0.44030366029716295</v>
      </c>
      <c r="J35" s="94">
        <v>0.24910138869451168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53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29">
        <f>IF('入力欄(差替情報)'!$D$9=B$2,B24*'入力欄(差替情報)'!$D$26/1000,0)</f>
        <v>0</v>
      </c>
      <c r="C38" s="29">
        <f>IF('入力欄(差替情報)'!$D$9=C$2,C24*'入力欄(差替情報)'!$D$26/1000,0)</f>
        <v>0</v>
      </c>
      <c r="D38" s="29">
        <f>IF('入力欄(差替情報)'!$D$9=D$2,D24*'入力欄(差替情報)'!$D$26/1000,0)</f>
        <v>0</v>
      </c>
      <c r="E38" s="29">
        <f>IF('入力欄(差替情報)'!$D$9=E$2,E24*'入力欄(差替情報)'!$D$26/1000,0)</f>
        <v>0</v>
      </c>
      <c r="F38" s="29">
        <f>IF('入力欄(差替情報)'!$D$9=F$2,F24*'入力欄(差替情報)'!$D$26/1000,0)</f>
        <v>0</v>
      </c>
      <c r="G38" s="29">
        <f>IF('入力欄(差替情報)'!$D$9=G$2,G24*'入力欄(差替情報)'!$D$26/1000,0)</f>
        <v>0</v>
      </c>
      <c r="H38" s="29">
        <f>IF('入力欄(差替情報)'!$D$9=H$2,H24*'入力欄(差替情報)'!$D$26/1000,0)</f>
        <v>0</v>
      </c>
      <c r="I38" s="29">
        <f>IF('入力欄(差替情報)'!$D$9=I$2,I24*'入力欄(差替情報)'!$D$26/1000,0)</f>
        <v>0</v>
      </c>
      <c r="J38" s="29">
        <f>IF('入力欄(差替情報)'!$D$9=J$2,J24*'入力欄(差替情報)'!$D$26/1000,0)</f>
        <v>0</v>
      </c>
      <c r="K38" s="30">
        <f>SUM(B38:J38)</f>
        <v>0</v>
      </c>
      <c r="L38" s="31">
        <f>MIN($K$38:$K$49)</f>
        <v>0</v>
      </c>
      <c r="N38" s="28">
        <f t="shared" ref="N38:N49" si="1">K38*1000</f>
        <v>0</v>
      </c>
      <c r="Q38" s="5" t="s">
        <v>7</v>
      </c>
      <c r="R38" s="29">
        <f>IF('入力欄(差替情報)'!$D$9=B$2,B24*'入力欄(差替情報)'!$D$26/1000,0)</f>
        <v>0</v>
      </c>
      <c r="S38" s="29">
        <f>IF('入力欄(差替情報)'!$D$9=C$2,C24*'入力欄(差替情報)'!$D$26/1000,0)</f>
        <v>0</v>
      </c>
      <c r="T38" s="29">
        <f>IF('入力欄(差替情報)'!$D$9=D$2,D24*'入力欄(差替情報)'!$D$26/1000,0)</f>
        <v>0</v>
      </c>
      <c r="U38" s="29">
        <f>IF('入力欄(差替情報)'!$D$9=E$2,E24*'入力欄(差替情報)'!$D$26/1000,0)</f>
        <v>0</v>
      </c>
      <c r="V38" s="29">
        <f>IF('入力欄(差替情報)'!$D$9=F$2,F24*'入力欄(差替情報)'!$D$26/1000,0)</f>
        <v>0</v>
      </c>
      <c r="W38" s="29">
        <f>IF('入力欄(差替情報)'!$D$9=G$2,G24*'入力欄(差替情報)'!$D$26/1000,0)</f>
        <v>0</v>
      </c>
      <c r="X38" s="29">
        <f>IF('入力欄(差替情報)'!$D$9=H$2,H24*'入力欄(差替情報)'!$D$26/1000,0)</f>
        <v>0</v>
      </c>
      <c r="Y38" s="29">
        <f>IF('入力欄(差替情報)'!$D$9=I$2,I24*'入力欄(差替情報)'!$D$26/1000,0)</f>
        <v>0</v>
      </c>
      <c r="Z38" s="29">
        <f>IF('入力欄(差替情報)'!$D$9=J$2,J24*'入力欄(差替情報)'!$D$26/1000,0)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29">
        <f>IF('入力欄(差替情報)'!$D$9=B$2,B25*'入力欄(差替情報)'!$E$26/1000,0)</f>
        <v>0</v>
      </c>
      <c r="C39" s="29">
        <f>IF('入力欄(差替情報)'!$D$9=C$2,C25*'入力欄(差替情報)'!$E$26/1000,0)</f>
        <v>0</v>
      </c>
      <c r="D39" s="29">
        <f>IF('入力欄(差替情報)'!$D$9=D$2,D25*'入力欄(差替情報)'!$E$26/1000,0)</f>
        <v>0</v>
      </c>
      <c r="E39" s="29">
        <f>IF('入力欄(差替情報)'!$D$9=E$2,E25*'入力欄(差替情報)'!$E$26/1000,0)</f>
        <v>0</v>
      </c>
      <c r="F39" s="29">
        <f>IF('入力欄(差替情報)'!$D$9=F$2,F25*'入力欄(差替情報)'!$E$26/1000,0)</f>
        <v>0</v>
      </c>
      <c r="G39" s="29">
        <f>IF('入力欄(差替情報)'!$D$9=G$2,G25*'入力欄(差替情報)'!$E$26/1000,0)</f>
        <v>0</v>
      </c>
      <c r="H39" s="29">
        <f>IF('入力欄(差替情報)'!$D$9=H$2,H25*'入力欄(差替情報)'!$E$26/1000,0)</f>
        <v>0</v>
      </c>
      <c r="I39" s="29">
        <f>IF('入力欄(差替情報)'!$D$9=I$2,I25*'入力欄(差替情報)'!$E$26/1000,0)</f>
        <v>0</v>
      </c>
      <c r="J39" s="29">
        <f>IF('入力欄(差替情報)'!$D$9=J$2,J25*'入力欄(差替情報)'!$E$26/1000,0)</f>
        <v>0</v>
      </c>
      <c r="K39" s="30">
        <f t="shared" ref="K39:K48" si="2">SUM(B39:J39)</f>
        <v>0</v>
      </c>
      <c r="L39" s="31">
        <f t="shared" ref="L39:L49" si="3">MIN($K$38:$K$49)</f>
        <v>0</v>
      </c>
      <c r="N39" s="28">
        <f t="shared" si="1"/>
        <v>0</v>
      </c>
      <c r="Q39" s="5" t="s">
        <v>8</v>
      </c>
      <c r="R39" s="29">
        <f>IF('入力欄(差替情報)'!$D$9=B$2,B25*'入力欄(差替情報)'!$E$26/1000,0)</f>
        <v>0</v>
      </c>
      <c r="S39" s="29">
        <f>IF('入力欄(差替情報)'!$D$9=C$2,C25*'入力欄(差替情報)'!$E$26/1000,0)</f>
        <v>0</v>
      </c>
      <c r="T39" s="29">
        <f>IF('入力欄(差替情報)'!$D$9=D$2,D25*'入力欄(差替情報)'!$E$26/1000,0)</f>
        <v>0</v>
      </c>
      <c r="U39" s="29">
        <f>IF('入力欄(差替情報)'!$D$9=E$2,E25*'入力欄(差替情報)'!$E$26/1000,0)</f>
        <v>0</v>
      </c>
      <c r="V39" s="29">
        <f>IF('入力欄(差替情報)'!$D$9=F$2,F25*'入力欄(差替情報)'!$E$26/1000,0)</f>
        <v>0</v>
      </c>
      <c r="W39" s="29">
        <f>IF('入力欄(差替情報)'!$D$9=G$2,G25*'入力欄(差替情報)'!$E$26/1000,0)</f>
        <v>0</v>
      </c>
      <c r="X39" s="29">
        <f>IF('入力欄(差替情報)'!$D$9=H$2,H25*'入力欄(差替情報)'!$E$26/1000,0)</f>
        <v>0</v>
      </c>
      <c r="Y39" s="29">
        <f>IF('入力欄(差替情報)'!$D$9=I$2,I25*'入力欄(差替情報)'!$E$26/1000,0)</f>
        <v>0</v>
      </c>
      <c r="Z39" s="29">
        <f>IF('入力欄(差替情報)'!$D$9=J$2,J25*'入力欄(差替情報)'!$E$26/1000,0)</f>
        <v>0</v>
      </c>
      <c r="AA39" s="30">
        <f t="shared" ref="AA39:AA48" si="4">SUM(R39:Z39)</f>
        <v>0</v>
      </c>
      <c r="AB39" s="31">
        <f t="shared" ref="AB39:AB49" si="5">MIN($AA$38:$AA$49)</f>
        <v>0</v>
      </c>
      <c r="AD39" s="28">
        <f t="shared" ref="AD39:AD48" si="6">AA39*1000</f>
        <v>0</v>
      </c>
    </row>
    <row r="40" spans="1:30" x14ac:dyDescent="0.3">
      <c r="A40" s="5" t="s">
        <v>9</v>
      </c>
      <c r="B40" s="29">
        <f>IF('入力欄(差替情報)'!$D$9=B$2,B26*'入力欄(差替情報)'!$F$26/1000,0)</f>
        <v>0</v>
      </c>
      <c r="C40" s="29">
        <f>IF('入力欄(差替情報)'!$D$9=C$2,C26*'入力欄(差替情報)'!$F$26/1000,0)</f>
        <v>0</v>
      </c>
      <c r="D40" s="29">
        <f>IF('入力欄(差替情報)'!$D$9=D$2,D26*'入力欄(差替情報)'!$F$26/1000,0)</f>
        <v>0</v>
      </c>
      <c r="E40" s="29">
        <f>IF('入力欄(差替情報)'!$D$9=E$2,E26*'入力欄(差替情報)'!$F$26/1000,0)</f>
        <v>0</v>
      </c>
      <c r="F40" s="29">
        <f>IF('入力欄(差替情報)'!$D$9=F$2,F26*'入力欄(差替情報)'!$F$26/1000,0)</f>
        <v>0</v>
      </c>
      <c r="G40" s="29">
        <f>IF('入力欄(差替情報)'!$D$9=G$2,G26*'入力欄(差替情報)'!$F$26/1000,0)</f>
        <v>0</v>
      </c>
      <c r="H40" s="29">
        <f>IF('入力欄(差替情報)'!$D$9=H$2,H26*'入力欄(差替情報)'!$F$26/1000,0)</f>
        <v>0</v>
      </c>
      <c r="I40" s="29">
        <f>IF('入力欄(差替情報)'!$D$9=I$2,I26*'入力欄(差替情報)'!$F$26/1000,0)</f>
        <v>0</v>
      </c>
      <c r="J40" s="29">
        <f>IF('入力欄(差替情報)'!$D$9=J$2,J26*'入力欄(差替情報)'!$F$26/1000,0)</f>
        <v>0</v>
      </c>
      <c r="K40" s="30">
        <f t="shared" si="2"/>
        <v>0</v>
      </c>
      <c r="L40" s="31">
        <f t="shared" si="3"/>
        <v>0</v>
      </c>
      <c r="N40" s="28">
        <f t="shared" si="1"/>
        <v>0</v>
      </c>
      <c r="Q40" s="5" t="s">
        <v>9</v>
      </c>
      <c r="R40" s="29">
        <f>IF('入力欄(差替情報)'!$D$9=B$2,B26*'入力欄(差替情報)'!$F$26/1000,0)</f>
        <v>0</v>
      </c>
      <c r="S40" s="29">
        <f>IF('入力欄(差替情報)'!$D$9=C$2,C26*'入力欄(差替情報)'!$F$26/1000,0)</f>
        <v>0</v>
      </c>
      <c r="T40" s="29">
        <f>IF('入力欄(差替情報)'!$D$9=D$2,D26*'入力欄(差替情報)'!$F$26/1000,0)</f>
        <v>0</v>
      </c>
      <c r="U40" s="29">
        <f>IF('入力欄(差替情報)'!$D$9=E$2,E26*'入力欄(差替情報)'!$F$26/1000,0)</f>
        <v>0</v>
      </c>
      <c r="V40" s="29">
        <f>IF('入力欄(差替情報)'!$D$9=F$2,F26*'入力欄(差替情報)'!$F$26/1000,0)</f>
        <v>0</v>
      </c>
      <c r="W40" s="29">
        <f>IF('入力欄(差替情報)'!$D$9=G$2,G26*'入力欄(差替情報)'!$F$26/1000,0)</f>
        <v>0</v>
      </c>
      <c r="X40" s="29">
        <f>IF('入力欄(差替情報)'!$D$9=H$2,H26*'入力欄(差替情報)'!$F$26/1000,0)</f>
        <v>0</v>
      </c>
      <c r="Y40" s="29">
        <f>IF('入力欄(差替情報)'!$D$9=I$2,I26*'入力欄(差替情報)'!$F$26/1000,0)</f>
        <v>0</v>
      </c>
      <c r="Z40" s="29">
        <f>IF('入力欄(差替情報)'!$D$9=J$2,J26*'入力欄(差替情報)'!$F$26/1000,0)</f>
        <v>0</v>
      </c>
      <c r="AA40" s="30">
        <f t="shared" si="4"/>
        <v>0</v>
      </c>
      <c r="AB40" s="31">
        <f t="shared" si="5"/>
        <v>0</v>
      </c>
      <c r="AD40" s="28">
        <f t="shared" si="6"/>
        <v>0</v>
      </c>
    </row>
    <row r="41" spans="1:30" x14ac:dyDescent="0.3">
      <c r="A41" s="5" t="s">
        <v>10</v>
      </c>
      <c r="B41" s="29">
        <f>IF('入力欄(差替情報)'!$D$9=B$2,B27*'入力欄(差替情報)'!$G$26/1000,0)</f>
        <v>0</v>
      </c>
      <c r="C41" s="29">
        <f>IF('入力欄(差替情報)'!$D$9=C$2,C27*'入力欄(差替情報)'!$G$26/1000,0)</f>
        <v>0</v>
      </c>
      <c r="D41" s="29">
        <f>IF('入力欄(差替情報)'!$D$9=D$2,D27*'入力欄(差替情報)'!$G$26/1000,0)</f>
        <v>0</v>
      </c>
      <c r="E41" s="29">
        <f>IF('入力欄(差替情報)'!$D$9=E$2,E27*'入力欄(差替情報)'!$G$26/1000,0)</f>
        <v>0</v>
      </c>
      <c r="F41" s="29">
        <f>IF('入力欄(差替情報)'!$D$9=F$2,F27*'入力欄(差替情報)'!$G$26/1000,0)</f>
        <v>0</v>
      </c>
      <c r="G41" s="29">
        <f>IF('入力欄(差替情報)'!$D$9=G$2,G27*'入力欄(差替情報)'!$G$26/1000,0)</f>
        <v>0</v>
      </c>
      <c r="H41" s="29">
        <f>IF('入力欄(差替情報)'!$D$9=H$2,H27*'入力欄(差替情報)'!$G$26/1000,0)</f>
        <v>0</v>
      </c>
      <c r="I41" s="29">
        <f>IF('入力欄(差替情報)'!$D$9=I$2,I27*'入力欄(差替情報)'!$G$26/1000,0)</f>
        <v>0</v>
      </c>
      <c r="J41" s="29">
        <f>IF('入力欄(差替情報)'!$D$9=J$2,J27*'入力欄(差替情報)'!$G$26/1000,0)</f>
        <v>0</v>
      </c>
      <c r="K41" s="30">
        <f t="shared" si="2"/>
        <v>0</v>
      </c>
      <c r="L41" s="31">
        <f t="shared" si="3"/>
        <v>0</v>
      </c>
      <c r="N41" s="28">
        <f t="shared" si="1"/>
        <v>0</v>
      </c>
      <c r="Q41" s="5" t="s">
        <v>10</v>
      </c>
      <c r="R41" s="29">
        <f>IF('入力欄(差替情報)'!$D$9=B$2,B27*'入力欄(差替情報)'!$G$26/1000,0)</f>
        <v>0</v>
      </c>
      <c r="S41" s="29">
        <f>IF('入力欄(差替情報)'!$D$9=C$2,C27*'入力欄(差替情報)'!$G$26/1000,0)</f>
        <v>0</v>
      </c>
      <c r="T41" s="29">
        <f>IF('入力欄(差替情報)'!$D$9=D$2,D27*'入力欄(差替情報)'!$G$26/1000,0)</f>
        <v>0</v>
      </c>
      <c r="U41" s="29">
        <f>IF('入力欄(差替情報)'!$D$9=E$2,E27*'入力欄(差替情報)'!$G$26/1000,0)</f>
        <v>0</v>
      </c>
      <c r="V41" s="29">
        <f>IF('入力欄(差替情報)'!$D$9=F$2,F27*'入力欄(差替情報)'!$G$26/1000,0)</f>
        <v>0</v>
      </c>
      <c r="W41" s="29">
        <f>IF('入力欄(差替情報)'!$D$9=G$2,G27*'入力欄(差替情報)'!$G$26/1000,0)</f>
        <v>0</v>
      </c>
      <c r="X41" s="29">
        <f>IF('入力欄(差替情報)'!$D$9=H$2,H27*'入力欄(差替情報)'!$G$26/1000,0)</f>
        <v>0</v>
      </c>
      <c r="Y41" s="29">
        <f>IF('入力欄(差替情報)'!$D$9=I$2,I27*'入力欄(差替情報)'!$G$26/1000,0)</f>
        <v>0</v>
      </c>
      <c r="Z41" s="29">
        <f>IF('入力欄(差替情報)'!$D$9=J$2,J27*'入力欄(差替情報)'!$G$26/1000,0)</f>
        <v>0</v>
      </c>
      <c r="AA41" s="30">
        <f t="shared" si="4"/>
        <v>0</v>
      </c>
      <c r="AB41" s="31">
        <f t="shared" si="5"/>
        <v>0</v>
      </c>
      <c r="AD41" s="28">
        <f t="shared" si="6"/>
        <v>0</v>
      </c>
    </row>
    <row r="42" spans="1:30" x14ac:dyDescent="0.3">
      <c r="A42" s="5" t="s">
        <v>11</v>
      </c>
      <c r="B42" s="29">
        <f>IF('入力欄(差替情報)'!$D$9=B$2,B28*'入力欄(差替情報)'!$H$26/1000,0)</f>
        <v>0</v>
      </c>
      <c r="C42" s="29">
        <f>IF('入力欄(差替情報)'!$D$9=C$2,C28*'入力欄(差替情報)'!$H$26/1000,0)</f>
        <v>0</v>
      </c>
      <c r="D42" s="29">
        <f>IF('入力欄(差替情報)'!$D$9=D$2,D28*'入力欄(差替情報)'!$H$26/1000,0)</f>
        <v>0</v>
      </c>
      <c r="E42" s="29">
        <f>IF('入力欄(差替情報)'!$D$9=E$2,E28*'入力欄(差替情報)'!$H$26/1000,0)</f>
        <v>0</v>
      </c>
      <c r="F42" s="29">
        <f>IF('入力欄(差替情報)'!$D$9=F$2,F28*'入力欄(差替情報)'!$H$26/1000,0)</f>
        <v>0</v>
      </c>
      <c r="G42" s="29">
        <f>IF('入力欄(差替情報)'!$D$9=G$2,G28*'入力欄(差替情報)'!$H$26/1000,0)</f>
        <v>0</v>
      </c>
      <c r="H42" s="29">
        <f>IF('入力欄(差替情報)'!$D$9=H$2,H28*'入力欄(差替情報)'!$H$26/1000,0)</f>
        <v>0</v>
      </c>
      <c r="I42" s="29">
        <f>IF('入力欄(差替情報)'!$D$9=I$2,I28*'入力欄(差替情報)'!$H$26/1000,0)</f>
        <v>0</v>
      </c>
      <c r="J42" s="29">
        <f>IF('入力欄(差替情報)'!$D$9=J$2,J28*'入力欄(差替情報)'!$H$26/1000,0)</f>
        <v>0</v>
      </c>
      <c r="K42" s="30">
        <f t="shared" si="2"/>
        <v>0</v>
      </c>
      <c r="L42" s="31">
        <f t="shared" si="3"/>
        <v>0</v>
      </c>
      <c r="N42" s="28">
        <f t="shared" si="1"/>
        <v>0</v>
      </c>
      <c r="Q42" s="5" t="s">
        <v>11</v>
      </c>
      <c r="R42" s="29">
        <f>IF('入力欄(差替情報)'!$D$9=B$2,B28*'入力欄(差替情報)'!$H$26/1000,0)</f>
        <v>0</v>
      </c>
      <c r="S42" s="29">
        <f>IF('入力欄(差替情報)'!$D$9=C$2,C28*'入力欄(差替情報)'!$H$26/1000,0)</f>
        <v>0</v>
      </c>
      <c r="T42" s="29">
        <f>IF('入力欄(差替情報)'!$D$9=D$2,D28*'入力欄(差替情報)'!$H$26/1000,0)</f>
        <v>0</v>
      </c>
      <c r="U42" s="29">
        <f>IF('入力欄(差替情報)'!$D$9=E$2,E28*'入力欄(差替情報)'!$H$26/1000,0)</f>
        <v>0</v>
      </c>
      <c r="V42" s="29">
        <f>IF('入力欄(差替情報)'!$D$9=F$2,F28*'入力欄(差替情報)'!$H$26/1000,0)</f>
        <v>0</v>
      </c>
      <c r="W42" s="29">
        <f>IF('入力欄(差替情報)'!$D$9=G$2,G28*'入力欄(差替情報)'!$H$26/1000,0)</f>
        <v>0</v>
      </c>
      <c r="X42" s="29">
        <f>IF('入力欄(差替情報)'!$D$9=H$2,H28*'入力欄(差替情報)'!$H$26/1000,0)</f>
        <v>0</v>
      </c>
      <c r="Y42" s="29">
        <f>IF('入力欄(差替情報)'!$D$9=I$2,I28*'入力欄(差替情報)'!$H$26/1000,0)</f>
        <v>0</v>
      </c>
      <c r="Z42" s="29">
        <f>IF('入力欄(差替情報)'!$D$9=J$2,J28*'入力欄(差替情報)'!$H$26/1000,0)</f>
        <v>0</v>
      </c>
      <c r="AA42" s="30">
        <f t="shared" si="4"/>
        <v>0</v>
      </c>
      <c r="AB42" s="31">
        <f t="shared" si="5"/>
        <v>0</v>
      </c>
      <c r="AD42" s="28">
        <f t="shared" si="6"/>
        <v>0</v>
      </c>
    </row>
    <row r="43" spans="1:30" x14ac:dyDescent="0.3">
      <c r="A43" s="5" t="s">
        <v>12</v>
      </c>
      <c r="B43" s="29">
        <f>IF('入力欄(差替情報)'!$D$9=B$2,B29*'入力欄(差替情報)'!$I$26/1000,0)</f>
        <v>0</v>
      </c>
      <c r="C43" s="29">
        <f>IF('入力欄(差替情報)'!$D$9=C$2,C29*'入力欄(差替情報)'!$I$26/1000,0)</f>
        <v>0</v>
      </c>
      <c r="D43" s="29">
        <f>IF('入力欄(差替情報)'!$D$9=D$2,D29*'入力欄(差替情報)'!$I$26/1000,0)</f>
        <v>0</v>
      </c>
      <c r="E43" s="29">
        <f>IF('入力欄(差替情報)'!$D$9=E$2,E29*'入力欄(差替情報)'!$I$26/1000,0)</f>
        <v>0</v>
      </c>
      <c r="F43" s="29">
        <f>IF('入力欄(差替情報)'!$D$9=F$2,F29*'入力欄(差替情報)'!$I$26/1000,0)</f>
        <v>0</v>
      </c>
      <c r="G43" s="29">
        <f>IF('入力欄(差替情報)'!$D$9=G$2,G29*'入力欄(差替情報)'!$I$26/1000,0)</f>
        <v>0</v>
      </c>
      <c r="H43" s="29">
        <f>IF('入力欄(差替情報)'!$D$9=H$2,H29*'入力欄(差替情報)'!$I$26/1000,0)</f>
        <v>0</v>
      </c>
      <c r="I43" s="29">
        <f>IF('入力欄(差替情報)'!$D$9=I$2,I29*'入力欄(差替情報)'!$I$26/1000,0)</f>
        <v>0</v>
      </c>
      <c r="J43" s="29">
        <f>IF('入力欄(差替情報)'!$D$9=J$2,J29*'入力欄(差替情報)'!$I$26/1000,0)</f>
        <v>0</v>
      </c>
      <c r="K43" s="30">
        <f t="shared" si="2"/>
        <v>0</v>
      </c>
      <c r="L43" s="31">
        <f t="shared" si="3"/>
        <v>0</v>
      </c>
      <c r="N43" s="28">
        <f t="shared" si="1"/>
        <v>0</v>
      </c>
      <c r="Q43" s="5" t="s">
        <v>12</v>
      </c>
      <c r="R43" s="29">
        <f>IF('入力欄(差替情報)'!$D$9=B$2,B29*'入力欄(差替情報)'!$I$26/1000,0)</f>
        <v>0</v>
      </c>
      <c r="S43" s="29">
        <f>IF('入力欄(差替情報)'!$D$9=C$2,C29*'入力欄(差替情報)'!$I$26/1000,0)</f>
        <v>0</v>
      </c>
      <c r="T43" s="29">
        <f>IF('入力欄(差替情報)'!$D$9=D$2,D29*'入力欄(差替情報)'!$I$26/1000,0)</f>
        <v>0</v>
      </c>
      <c r="U43" s="29">
        <f>IF('入力欄(差替情報)'!$D$9=E$2,E29*'入力欄(差替情報)'!$I$26/1000,0)</f>
        <v>0</v>
      </c>
      <c r="V43" s="29">
        <f>IF('入力欄(差替情報)'!$D$9=F$2,F29*'入力欄(差替情報)'!$I$26/1000,0)</f>
        <v>0</v>
      </c>
      <c r="W43" s="29">
        <f>IF('入力欄(差替情報)'!$D$9=G$2,G29*'入力欄(差替情報)'!$I$26/1000,0)</f>
        <v>0</v>
      </c>
      <c r="X43" s="29">
        <f>IF('入力欄(差替情報)'!$D$9=H$2,H29*'入力欄(差替情報)'!$I$26/1000,0)</f>
        <v>0</v>
      </c>
      <c r="Y43" s="29">
        <f>IF('入力欄(差替情報)'!$D$9=I$2,I29*'入力欄(差替情報)'!$I$26/1000,0)</f>
        <v>0</v>
      </c>
      <c r="Z43" s="29">
        <f>IF('入力欄(差替情報)'!$D$9=J$2,J29*'入力欄(差替情報)'!$I$26/1000,0)</f>
        <v>0</v>
      </c>
      <c r="AA43" s="30">
        <f t="shared" si="4"/>
        <v>0</v>
      </c>
      <c r="AB43" s="31">
        <f t="shared" si="5"/>
        <v>0</v>
      </c>
      <c r="AD43" s="28">
        <f t="shared" si="6"/>
        <v>0</v>
      </c>
    </row>
    <row r="44" spans="1:30" x14ac:dyDescent="0.3">
      <c r="A44" s="5" t="s">
        <v>13</v>
      </c>
      <c r="B44" s="29">
        <f>IF('入力欄(差替情報)'!$D$9=B$2,B30*'入力欄(差替情報)'!$J$26/1000,0)</f>
        <v>0</v>
      </c>
      <c r="C44" s="29">
        <f>IF('入力欄(差替情報)'!$D$9=C$2,C30*'入力欄(差替情報)'!$J$26/1000,0)</f>
        <v>0</v>
      </c>
      <c r="D44" s="29">
        <f>IF('入力欄(差替情報)'!$D$9=D$2,D30*'入力欄(差替情報)'!$J$26/1000,0)</f>
        <v>0</v>
      </c>
      <c r="E44" s="29">
        <f>IF('入力欄(差替情報)'!$D$9=E$2,E30*'入力欄(差替情報)'!$J$26/1000,0)</f>
        <v>0</v>
      </c>
      <c r="F44" s="29">
        <f>IF('入力欄(差替情報)'!$D$9=F$2,F30*'入力欄(差替情報)'!$J$26/1000,0)</f>
        <v>0</v>
      </c>
      <c r="G44" s="29">
        <f>IF('入力欄(差替情報)'!$D$9=G$2,G30*'入力欄(差替情報)'!$J$26/1000,0)</f>
        <v>0</v>
      </c>
      <c r="H44" s="29">
        <f>IF('入力欄(差替情報)'!$D$9=H$2,H30*'入力欄(差替情報)'!$J$26/1000,0)</f>
        <v>0</v>
      </c>
      <c r="I44" s="29">
        <f>IF('入力欄(差替情報)'!$D$9=I$2,I30*'入力欄(差替情報)'!$J$26/1000,0)</f>
        <v>0</v>
      </c>
      <c r="J44" s="29">
        <f>IF('入力欄(差替情報)'!$D$9=J$2,J30*'入力欄(差替情報)'!$J$26/1000,0)</f>
        <v>0</v>
      </c>
      <c r="K44" s="30">
        <f t="shared" si="2"/>
        <v>0</v>
      </c>
      <c r="L44" s="31">
        <f t="shared" si="3"/>
        <v>0</v>
      </c>
      <c r="N44" s="28">
        <f t="shared" si="1"/>
        <v>0</v>
      </c>
      <c r="Q44" s="5" t="s">
        <v>13</v>
      </c>
      <c r="R44" s="29">
        <f>IF('入力欄(差替情報)'!$D$9=B$2,B30*'入力欄(差替情報)'!$J$26/1000,0)</f>
        <v>0</v>
      </c>
      <c r="S44" s="29">
        <f>IF('入力欄(差替情報)'!$D$9=C$2,C30*'入力欄(差替情報)'!$J$26/1000,0)</f>
        <v>0</v>
      </c>
      <c r="T44" s="29">
        <f>IF('入力欄(差替情報)'!$D$9=D$2,D30*'入力欄(差替情報)'!$J$26/1000,0)</f>
        <v>0</v>
      </c>
      <c r="U44" s="29">
        <f>IF('入力欄(差替情報)'!$D$9=E$2,E30*'入力欄(差替情報)'!$J$26/1000,0)</f>
        <v>0</v>
      </c>
      <c r="V44" s="29">
        <f>IF('入力欄(差替情報)'!$D$9=F$2,F30*'入力欄(差替情報)'!$J$26/1000,0)</f>
        <v>0</v>
      </c>
      <c r="W44" s="29">
        <f>IF('入力欄(差替情報)'!$D$9=G$2,G30*'入力欄(差替情報)'!$J$26/1000,0)</f>
        <v>0</v>
      </c>
      <c r="X44" s="29">
        <f>IF('入力欄(差替情報)'!$D$9=H$2,H30*'入力欄(差替情報)'!$J$26/1000,0)</f>
        <v>0</v>
      </c>
      <c r="Y44" s="29">
        <f>IF('入力欄(差替情報)'!$D$9=I$2,I30*'入力欄(差替情報)'!$J$26/1000,0)</f>
        <v>0</v>
      </c>
      <c r="Z44" s="29">
        <f>IF('入力欄(差替情報)'!$D$9=J$2,J30*'入力欄(差替情報)'!$J$26/1000,0)</f>
        <v>0</v>
      </c>
      <c r="AA44" s="30">
        <f t="shared" si="4"/>
        <v>0</v>
      </c>
      <c r="AB44" s="31">
        <f t="shared" si="5"/>
        <v>0</v>
      </c>
      <c r="AD44" s="28">
        <f t="shared" si="6"/>
        <v>0</v>
      </c>
    </row>
    <row r="45" spans="1:30" x14ac:dyDescent="0.3">
      <c r="A45" s="5" t="s">
        <v>14</v>
      </c>
      <c r="B45" s="29">
        <f>IF('入力欄(差替情報)'!$D$9=B$2,B31*'入力欄(差替情報)'!$K$26/1000,0)</f>
        <v>0</v>
      </c>
      <c r="C45" s="29">
        <f>IF('入力欄(差替情報)'!$D$9=C$2,C31*'入力欄(差替情報)'!$K$26/1000,0)</f>
        <v>0</v>
      </c>
      <c r="D45" s="29">
        <f>IF('入力欄(差替情報)'!$D$9=D$2,D31*'入力欄(差替情報)'!$K$26/1000,0)</f>
        <v>0</v>
      </c>
      <c r="E45" s="29">
        <f>IF('入力欄(差替情報)'!$D$9=E$2,E31*'入力欄(差替情報)'!$K$26/1000,0)</f>
        <v>0</v>
      </c>
      <c r="F45" s="29">
        <f>IF('入力欄(差替情報)'!$D$9=F$2,F31*'入力欄(差替情報)'!$K$26/1000,0)</f>
        <v>0</v>
      </c>
      <c r="G45" s="29">
        <f>IF('入力欄(差替情報)'!$D$9=G$2,G31*'入力欄(差替情報)'!$K$26/1000,0)</f>
        <v>0</v>
      </c>
      <c r="H45" s="29">
        <f>IF('入力欄(差替情報)'!$D$9=H$2,H31*'入力欄(差替情報)'!$K$26/1000,0)</f>
        <v>0</v>
      </c>
      <c r="I45" s="29">
        <f>IF('入力欄(差替情報)'!$D$9=I$2,I31*'入力欄(差替情報)'!$K$26/1000,0)</f>
        <v>0</v>
      </c>
      <c r="J45" s="29">
        <f>IF('入力欄(差替情報)'!$D$9=J$2,J31*'入力欄(差替情報)'!$K$26/1000,0)</f>
        <v>0</v>
      </c>
      <c r="K45" s="30">
        <f t="shared" si="2"/>
        <v>0</v>
      </c>
      <c r="L45" s="31">
        <f t="shared" si="3"/>
        <v>0</v>
      </c>
      <c r="N45" s="28">
        <f t="shared" si="1"/>
        <v>0</v>
      </c>
      <c r="Q45" s="5" t="s">
        <v>14</v>
      </c>
      <c r="R45" s="29">
        <f>IF('入力欄(差替情報)'!$D$9=B$2,B31*'入力欄(差替情報)'!$K$26/1000,0)</f>
        <v>0</v>
      </c>
      <c r="S45" s="29">
        <f>IF('入力欄(差替情報)'!$D$9=C$2,C31*'入力欄(差替情報)'!$K$26/1000,0)</f>
        <v>0</v>
      </c>
      <c r="T45" s="29">
        <f>IF('入力欄(差替情報)'!$D$9=D$2,D31*'入力欄(差替情報)'!$K$26/1000,0)</f>
        <v>0</v>
      </c>
      <c r="U45" s="29">
        <f>IF('入力欄(差替情報)'!$D$9=E$2,E31*'入力欄(差替情報)'!$K$26/1000,0)</f>
        <v>0</v>
      </c>
      <c r="V45" s="29">
        <f>IF('入力欄(差替情報)'!$D$9=F$2,F31*'入力欄(差替情報)'!$K$26/1000,0)</f>
        <v>0</v>
      </c>
      <c r="W45" s="29">
        <f>IF('入力欄(差替情報)'!$D$9=G$2,G31*'入力欄(差替情報)'!$K$26/1000,0)</f>
        <v>0</v>
      </c>
      <c r="X45" s="29">
        <f>IF('入力欄(差替情報)'!$D$9=H$2,H31*'入力欄(差替情報)'!$K$26/1000,0)</f>
        <v>0</v>
      </c>
      <c r="Y45" s="29">
        <f>IF('入力欄(差替情報)'!$D$9=I$2,I31*'入力欄(差替情報)'!$K$26/1000,0)</f>
        <v>0</v>
      </c>
      <c r="Z45" s="29">
        <f>IF('入力欄(差替情報)'!$D$9=J$2,J31*'入力欄(差替情報)'!$K$26/1000,0)</f>
        <v>0</v>
      </c>
      <c r="AA45" s="30">
        <f t="shared" si="4"/>
        <v>0</v>
      </c>
      <c r="AB45" s="31">
        <f t="shared" si="5"/>
        <v>0</v>
      </c>
      <c r="AD45" s="28">
        <f t="shared" si="6"/>
        <v>0</v>
      </c>
    </row>
    <row r="46" spans="1:30" x14ac:dyDescent="0.3">
      <c r="A46" s="5" t="s">
        <v>15</v>
      </c>
      <c r="B46" s="29">
        <f>IF('入力欄(差替情報)'!$D$9=B$2,B32*'入力欄(差替情報)'!$L$26/1000,0)</f>
        <v>0</v>
      </c>
      <c r="C46" s="29">
        <f>IF('入力欄(差替情報)'!$D$9=C$2,C32*'入力欄(差替情報)'!$L$26/1000,0)</f>
        <v>0</v>
      </c>
      <c r="D46" s="29">
        <f>IF('入力欄(差替情報)'!$D$9=D$2,D32*'入力欄(差替情報)'!$L$26/1000,0)</f>
        <v>0</v>
      </c>
      <c r="E46" s="29">
        <f>IF('入力欄(差替情報)'!$D$9=E$2,E32*'入力欄(差替情報)'!$L$26/1000,0)</f>
        <v>0</v>
      </c>
      <c r="F46" s="29">
        <f>IF('入力欄(差替情報)'!$D$9=F$2,F32*'入力欄(差替情報)'!$L$26/1000,0)</f>
        <v>0</v>
      </c>
      <c r="G46" s="29">
        <f>IF('入力欄(差替情報)'!$D$9=G$2,G32*'入力欄(差替情報)'!$L$26/1000,0)</f>
        <v>0</v>
      </c>
      <c r="H46" s="29">
        <f>IF('入力欄(差替情報)'!$D$9=H$2,H32*'入力欄(差替情報)'!$L$26/1000,0)</f>
        <v>0</v>
      </c>
      <c r="I46" s="29">
        <f>IF('入力欄(差替情報)'!$D$9=I$2,I32*'入力欄(差替情報)'!$L$26/1000,0)</f>
        <v>0</v>
      </c>
      <c r="J46" s="29">
        <f>IF('入力欄(差替情報)'!$D$9=J$2,J32*'入力欄(差替情報)'!$L$26/1000,0)</f>
        <v>0</v>
      </c>
      <c r="K46" s="30">
        <f t="shared" si="2"/>
        <v>0</v>
      </c>
      <c r="L46" s="31">
        <f t="shared" si="3"/>
        <v>0</v>
      </c>
      <c r="N46" s="28">
        <f t="shared" si="1"/>
        <v>0</v>
      </c>
      <c r="Q46" s="5" t="s">
        <v>15</v>
      </c>
      <c r="R46" s="29">
        <f>IF('入力欄(差替情報)'!$D$9=B$2,B32*'入力欄(差替情報)'!$L$26/1000,0)</f>
        <v>0</v>
      </c>
      <c r="S46" s="29">
        <f>IF('入力欄(差替情報)'!$D$9=C$2,C32*'入力欄(差替情報)'!$L$26/1000,0)</f>
        <v>0</v>
      </c>
      <c r="T46" s="29">
        <f>IF('入力欄(差替情報)'!$D$9=D$2,D32*'入力欄(差替情報)'!$L$26/1000,0)</f>
        <v>0</v>
      </c>
      <c r="U46" s="29">
        <f>IF('入力欄(差替情報)'!$D$9=E$2,E32*'入力欄(差替情報)'!$L$26/1000,0)</f>
        <v>0</v>
      </c>
      <c r="V46" s="29">
        <f>IF('入力欄(差替情報)'!$D$9=F$2,F32*'入力欄(差替情報)'!$L$26/1000,0)</f>
        <v>0</v>
      </c>
      <c r="W46" s="29">
        <f>IF('入力欄(差替情報)'!$D$9=G$2,G32*'入力欄(差替情報)'!$L$26/1000,0)</f>
        <v>0</v>
      </c>
      <c r="X46" s="29">
        <f>IF('入力欄(差替情報)'!$D$9=H$2,H32*'入力欄(差替情報)'!$L$26/1000,0)</f>
        <v>0</v>
      </c>
      <c r="Y46" s="29">
        <f>IF('入力欄(差替情報)'!$D$9=I$2,I32*'入力欄(差替情報)'!$L$26/1000,0)</f>
        <v>0</v>
      </c>
      <c r="Z46" s="29">
        <f>IF('入力欄(差替情報)'!$D$9=J$2,J32*'入力欄(差替情報)'!$L$26/1000,0)</f>
        <v>0</v>
      </c>
      <c r="AA46" s="30">
        <f t="shared" si="4"/>
        <v>0</v>
      </c>
      <c r="AB46" s="31">
        <f t="shared" si="5"/>
        <v>0</v>
      </c>
      <c r="AD46" s="28">
        <f t="shared" si="6"/>
        <v>0</v>
      </c>
    </row>
    <row r="47" spans="1:30" x14ac:dyDescent="0.3">
      <c r="A47" s="5" t="s">
        <v>16</v>
      </c>
      <c r="B47" s="29">
        <f>IF('入力欄(差替情報)'!$D$9=B$2,B33*'入力欄(差替情報)'!$M$26/1000,0)</f>
        <v>0</v>
      </c>
      <c r="C47" s="29">
        <f>IF('入力欄(差替情報)'!$D$9=C$2,C33*'入力欄(差替情報)'!$M$26/1000,0)</f>
        <v>0</v>
      </c>
      <c r="D47" s="29">
        <f>IF('入力欄(差替情報)'!$D$9=D$2,D33*'入力欄(差替情報)'!$M$26/1000,0)</f>
        <v>0</v>
      </c>
      <c r="E47" s="29">
        <f>IF('入力欄(差替情報)'!$D$9=E$2,E33*'入力欄(差替情報)'!$M$26/1000,0)</f>
        <v>0</v>
      </c>
      <c r="F47" s="29">
        <f>IF('入力欄(差替情報)'!$D$9=F$2,F33*'入力欄(差替情報)'!$M$26/1000,0)</f>
        <v>0</v>
      </c>
      <c r="G47" s="29">
        <f>IF('入力欄(差替情報)'!$D$9=G$2,G33*'入力欄(差替情報)'!$M$26/1000,0)</f>
        <v>0</v>
      </c>
      <c r="H47" s="29">
        <f>IF('入力欄(差替情報)'!$D$9=H$2,H33*'入力欄(差替情報)'!$M$26/1000,0)</f>
        <v>0</v>
      </c>
      <c r="I47" s="29">
        <f>IF('入力欄(差替情報)'!$D$9=I$2,I33*'入力欄(差替情報)'!$M$26/1000,0)</f>
        <v>0</v>
      </c>
      <c r="J47" s="29">
        <f>IF('入力欄(差替情報)'!$D$9=J$2,J33*'入力欄(差替情報)'!$M$26/1000,0)</f>
        <v>0</v>
      </c>
      <c r="K47" s="30">
        <f t="shared" si="2"/>
        <v>0</v>
      </c>
      <c r="L47" s="31">
        <f t="shared" si="3"/>
        <v>0</v>
      </c>
      <c r="N47" s="28">
        <f t="shared" si="1"/>
        <v>0</v>
      </c>
      <c r="Q47" s="5" t="s">
        <v>16</v>
      </c>
      <c r="R47" s="29">
        <f>IF('入力欄(差替情報)'!$D$9=B$2,B33*'入力欄(差替情報)'!$M$26/1000,0)</f>
        <v>0</v>
      </c>
      <c r="S47" s="29">
        <f>IF('入力欄(差替情報)'!$D$9=C$2,C33*'入力欄(差替情報)'!$M$26/1000,0)</f>
        <v>0</v>
      </c>
      <c r="T47" s="29">
        <f>IF('入力欄(差替情報)'!$D$9=D$2,D33*'入力欄(差替情報)'!$M$26/1000,0)</f>
        <v>0</v>
      </c>
      <c r="U47" s="29">
        <f>IF('入力欄(差替情報)'!$D$9=E$2,E33*'入力欄(差替情報)'!$M$26/1000,0)</f>
        <v>0</v>
      </c>
      <c r="V47" s="29">
        <f>IF('入力欄(差替情報)'!$D$9=F$2,F33*'入力欄(差替情報)'!$M$26/1000,0)</f>
        <v>0</v>
      </c>
      <c r="W47" s="29">
        <f>IF('入力欄(差替情報)'!$D$9=G$2,G33*'入力欄(差替情報)'!$M$26/1000,0)</f>
        <v>0</v>
      </c>
      <c r="X47" s="29">
        <f>IF('入力欄(差替情報)'!$D$9=H$2,H33*'入力欄(差替情報)'!$M$26/1000,0)</f>
        <v>0</v>
      </c>
      <c r="Y47" s="29">
        <f>IF('入力欄(差替情報)'!$D$9=I$2,I33*'入力欄(差替情報)'!$M$26/1000,0)</f>
        <v>0</v>
      </c>
      <c r="Z47" s="29">
        <f>IF('入力欄(差替情報)'!$D$9=J$2,J33*'入力欄(差替情報)'!$M$26/1000,0)</f>
        <v>0</v>
      </c>
      <c r="AA47" s="30">
        <f t="shared" si="4"/>
        <v>0</v>
      </c>
      <c r="AB47" s="31">
        <f t="shared" si="5"/>
        <v>0</v>
      </c>
      <c r="AD47" s="28">
        <f t="shared" si="6"/>
        <v>0</v>
      </c>
    </row>
    <row r="48" spans="1:30" x14ac:dyDescent="0.3">
      <c r="A48" s="5" t="s">
        <v>17</v>
      </c>
      <c r="B48" s="29">
        <f>IF('入力欄(差替情報)'!$D$9=B$2,B34*'入力欄(差替情報)'!$N$26/1000,0)</f>
        <v>0</v>
      </c>
      <c r="C48" s="29">
        <f>IF('入力欄(差替情報)'!$D$9=C$2,C34*'入力欄(差替情報)'!$N$26/1000,0)</f>
        <v>0</v>
      </c>
      <c r="D48" s="29">
        <f>IF('入力欄(差替情報)'!$D$9=D$2,D34*'入力欄(差替情報)'!$N$26/1000,0)</f>
        <v>0</v>
      </c>
      <c r="E48" s="29">
        <f>IF('入力欄(差替情報)'!$D$9=E$2,E34*'入力欄(差替情報)'!$N$26/1000,0)</f>
        <v>0</v>
      </c>
      <c r="F48" s="29">
        <f>IF('入力欄(差替情報)'!$D$9=F$2,F34*'入力欄(差替情報)'!$N$26/1000,0)</f>
        <v>0</v>
      </c>
      <c r="G48" s="29">
        <f>IF('入力欄(差替情報)'!$D$9=G$2,G34*'入力欄(差替情報)'!$N$26/1000,0)</f>
        <v>0</v>
      </c>
      <c r="H48" s="29">
        <f>IF('入力欄(差替情報)'!$D$9=H$2,H34*'入力欄(差替情報)'!$N$26/1000,0)</f>
        <v>0</v>
      </c>
      <c r="I48" s="29">
        <f>IF('入力欄(差替情報)'!$D$9=I$2,I34*'入力欄(差替情報)'!$N$26/1000,0)</f>
        <v>0</v>
      </c>
      <c r="J48" s="29">
        <f>IF('入力欄(差替情報)'!$D$9=J$2,J34*'入力欄(差替情報)'!$N$26/1000,0)</f>
        <v>0</v>
      </c>
      <c r="K48" s="30">
        <f t="shared" si="2"/>
        <v>0</v>
      </c>
      <c r="L48" s="31">
        <f t="shared" si="3"/>
        <v>0</v>
      </c>
      <c r="N48" s="28">
        <f t="shared" si="1"/>
        <v>0</v>
      </c>
      <c r="Q48" s="5" t="s">
        <v>17</v>
      </c>
      <c r="R48" s="29">
        <f>IF('入力欄(差替情報)'!$D$9=B$2,B34*'入力欄(差替情報)'!$N$26/1000,0)</f>
        <v>0</v>
      </c>
      <c r="S48" s="29">
        <f>IF('入力欄(差替情報)'!$D$9=C$2,C34*'入力欄(差替情報)'!$N$26/1000,0)</f>
        <v>0</v>
      </c>
      <c r="T48" s="29">
        <f>IF('入力欄(差替情報)'!$D$9=D$2,D34*'入力欄(差替情報)'!$N$26/1000,0)</f>
        <v>0</v>
      </c>
      <c r="U48" s="29">
        <f>IF('入力欄(差替情報)'!$D$9=E$2,E34*'入力欄(差替情報)'!$N$26/1000,0)</f>
        <v>0</v>
      </c>
      <c r="V48" s="29">
        <f>IF('入力欄(差替情報)'!$D$9=F$2,F34*'入力欄(差替情報)'!$N$26/1000,0)</f>
        <v>0</v>
      </c>
      <c r="W48" s="29">
        <f>IF('入力欄(差替情報)'!$D$9=G$2,G34*'入力欄(差替情報)'!$N$26/1000,0)</f>
        <v>0</v>
      </c>
      <c r="X48" s="29">
        <f>IF('入力欄(差替情報)'!$D$9=H$2,H34*'入力欄(差替情報)'!$N$26/1000,0)</f>
        <v>0</v>
      </c>
      <c r="Y48" s="29">
        <f>IF('入力欄(差替情報)'!$D$9=I$2,I34*'入力欄(差替情報)'!$N$26/1000,0)</f>
        <v>0</v>
      </c>
      <c r="Z48" s="29">
        <f>IF('入力欄(差替情報)'!$D$9=J$2,J34*'入力欄(差替情報)'!$N$26/1000,0)</f>
        <v>0</v>
      </c>
      <c r="AA48" s="30">
        <f t="shared" si="4"/>
        <v>0</v>
      </c>
      <c r="AB48" s="31">
        <f t="shared" si="5"/>
        <v>0</v>
      </c>
      <c r="AD48" s="28">
        <f t="shared" si="6"/>
        <v>0</v>
      </c>
    </row>
    <row r="49" spans="1:30" x14ac:dyDescent="0.3">
      <c r="A49" s="5" t="s">
        <v>18</v>
      </c>
      <c r="B49" s="29">
        <f>IF('入力欄(差替情報)'!$D$9=B$2,B35*'入力欄(差替情報)'!$O$26/1000,0)</f>
        <v>0</v>
      </c>
      <c r="C49" s="29">
        <f>IF('入力欄(差替情報)'!$D$9=C$2,C35*'入力欄(差替情報)'!$O$26/1000,0)</f>
        <v>0</v>
      </c>
      <c r="D49" s="29">
        <f>IF('入力欄(差替情報)'!$D$9=D$2,D35*'入力欄(差替情報)'!$O$26/1000,0)</f>
        <v>0</v>
      </c>
      <c r="E49" s="29">
        <f>IF('入力欄(差替情報)'!$D$9=E$2,E35*'入力欄(差替情報)'!$O$26/1000,0)</f>
        <v>0</v>
      </c>
      <c r="F49" s="29">
        <f>IF('入力欄(差替情報)'!$D$9=F$2,F35*'入力欄(差替情報)'!$O$26/1000,0)</f>
        <v>0</v>
      </c>
      <c r="G49" s="29">
        <f>IF('入力欄(差替情報)'!$D$9=G$2,G35*'入力欄(差替情報)'!$O$26/1000,0)</f>
        <v>0</v>
      </c>
      <c r="H49" s="29">
        <f>IF('入力欄(差替情報)'!$D$9=H$2,H35*'入力欄(差替情報)'!$O$26/1000,0)</f>
        <v>0</v>
      </c>
      <c r="I49" s="29">
        <f>IF('入力欄(差替情報)'!$D$9=I$2,I35*'入力欄(差替情報)'!$O$26/1000,0)</f>
        <v>0</v>
      </c>
      <c r="J49" s="29">
        <f>IF('入力欄(差替情報)'!$D$9=J$2,J35*'入力欄(差替情報)'!$O$26/1000,0)</f>
        <v>0</v>
      </c>
      <c r="K49" s="30">
        <f>SUM(B49:J49)</f>
        <v>0</v>
      </c>
      <c r="L49" s="31">
        <f t="shared" si="3"/>
        <v>0</v>
      </c>
      <c r="N49" s="28">
        <f t="shared" si="1"/>
        <v>0</v>
      </c>
      <c r="Q49" s="5" t="s">
        <v>18</v>
      </c>
      <c r="R49" s="29">
        <f>IF('入力欄(差替情報)'!$D$9=B$2,B35*'入力欄(差替情報)'!$O$26/1000,0)</f>
        <v>0</v>
      </c>
      <c r="S49" s="29">
        <f>IF('入力欄(差替情報)'!$D$9=C$2,C35*'入力欄(差替情報)'!$O$26/1000,0)</f>
        <v>0</v>
      </c>
      <c r="T49" s="29">
        <f>IF('入力欄(差替情報)'!$D$9=D$2,D35*'入力欄(差替情報)'!$O$26/1000,0)</f>
        <v>0</v>
      </c>
      <c r="U49" s="29">
        <f>IF('入力欄(差替情報)'!$D$9=E$2,E35*'入力欄(差替情報)'!$O$26/1000,0)</f>
        <v>0</v>
      </c>
      <c r="V49" s="29">
        <f>IF('入力欄(差替情報)'!$D$9=F$2,F35*'入力欄(差替情報)'!$O$26/1000,0)</f>
        <v>0</v>
      </c>
      <c r="W49" s="29">
        <f>IF('入力欄(差替情報)'!$D$9=G$2,G35*'入力欄(差替情報)'!$O$26/1000,0)</f>
        <v>0</v>
      </c>
      <c r="X49" s="29">
        <f>IF('入力欄(差替情報)'!$D$9=H$2,H35*'入力欄(差替情報)'!$O$26/1000,0)</f>
        <v>0</v>
      </c>
      <c r="Y49" s="29">
        <f>IF('入力欄(差替情報)'!$D$9=I$2,I35*'入力欄(差替情報)'!$O$26/1000,0)</f>
        <v>0</v>
      </c>
      <c r="Z49" s="29">
        <f>IF('入力欄(差替情報)'!$D$9=J$2,J35*'入力欄(差替情報)'!$O$26/1000,0)</f>
        <v>0</v>
      </c>
      <c r="AA49" s="30">
        <f>SUM(R49:Z49)</f>
        <v>0</v>
      </c>
      <c r="AB49" s="31">
        <f t="shared" si="5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 t="shared" ref="B52:J63" si="7">B4*(1+B$19+B$21)</f>
        <v>5136.7693724859209</v>
      </c>
      <c r="C52" s="95">
        <f t="shared" si="7"/>
        <v>12582.734736969396</v>
      </c>
      <c r="D52" s="95">
        <f t="shared" si="7"/>
        <v>42812.450366376877</v>
      </c>
      <c r="E52" s="95">
        <f t="shared" si="7"/>
        <v>19226.231303462326</v>
      </c>
      <c r="F52" s="95">
        <f t="shared" si="7"/>
        <v>4869.8559662348689</v>
      </c>
      <c r="G52" s="95">
        <f t="shared" si="7"/>
        <v>18677.252542867569</v>
      </c>
      <c r="H52" s="95">
        <f t="shared" si="7"/>
        <v>7941.2375019215988</v>
      </c>
      <c r="I52" s="95">
        <f t="shared" si="7"/>
        <v>4043.165935613682</v>
      </c>
      <c r="J52" s="95">
        <f t="shared" si="7"/>
        <v>12587.213253383588</v>
      </c>
      <c r="K52" s="10"/>
      <c r="L52" s="10"/>
      <c r="Q52" s="5" t="s">
        <v>7</v>
      </c>
      <c r="R52" s="8">
        <f>B52</f>
        <v>5136.7693724859209</v>
      </c>
      <c r="S52" s="8">
        <f t="shared" ref="S52:Z63" si="8">C52</f>
        <v>12582.734736969396</v>
      </c>
      <c r="T52" s="8">
        <f t="shared" si="8"/>
        <v>42812.450366376877</v>
      </c>
      <c r="U52" s="8">
        <f t="shared" si="8"/>
        <v>19226.231303462326</v>
      </c>
      <c r="V52" s="8">
        <f t="shared" si="8"/>
        <v>4869.8559662348689</v>
      </c>
      <c r="W52" s="8">
        <f t="shared" si="8"/>
        <v>18677.252542867569</v>
      </c>
      <c r="X52" s="8">
        <f t="shared" si="8"/>
        <v>7941.2375019215988</v>
      </c>
      <c r="Y52" s="8">
        <f t="shared" si="8"/>
        <v>4043.165935613682</v>
      </c>
      <c r="Z52" s="8">
        <f t="shared" si="8"/>
        <v>12587.213253383588</v>
      </c>
      <c r="AA52" s="10"/>
      <c r="AB52" s="10"/>
    </row>
    <row r="53" spans="1:30" x14ac:dyDescent="0.3">
      <c r="A53" s="5" t="s">
        <v>8</v>
      </c>
      <c r="B53" s="95">
        <f t="shared" si="7"/>
        <v>4608.0824778761062</v>
      </c>
      <c r="C53" s="95">
        <f t="shared" si="7"/>
        <v>11765.592368887781</v>
      </c>
      <c r="D53" s="95">
        <f t="shared" si="7"/>
        <v>41433.532423196593</v>
      </c>
      <c r="E53" s="95">
        <f t="shared" si="7"/>
        <v>19308.463482688392</v>
      </c>
      <c r="F53" s="95">
        <f t="shared" si="7"/>
        <v>4448.449286955346</v>
      </c>
      <c r="G53" s="95">
        <f t="shared" si="7"/>
        <v>18978.289379788399</v>
      </c>
      <c r="H53" s="95">
        <f t="shared" si="7"/>
        <v>7842.2442813220596</v>
      </c>
      <c r="I53" s="95">
        <f t="shared" si="7"/>
        <v>4136.5137424547283</v>
      </c>
      <c r="J53" s="95">
        <f t="shared" si="7"/>
        <v>13165.972918793903</v>
      </c>
      <c r="K53" s="10"/>
      <c r="L53" s="10"/>
      <c r="Q53" s="5" t="s">
        <v>8</v>
      </c>
      <c r="R53" s="8">
        <f t="shared" ref="R53:R63" si="9">B53</f>
        <v>4608.0824778761062</v>
      </c>
      <c r="S53" s="8">
        <f t="shared" si="8"/>
        <v>11765.592368887781</v>
      </c>
      <c r="T53" s="8">
        <f t="shared" si="8"/>
        <v>41433.532423196593</v>
      </c>
      <c r="U53" s="8">
        <f t="shared" si="8"/>
        <v>19308.463482688392</v>
      </c>
      <c r="V53" s="8">
        <f t="shared" si="8"/>
        <v>4448.449286955346</v>
      </c>
      <c r="W53" s="8">
        <f t="shared" si="8"/>
        <v>18978.289379788399</v>
      </c>
      <c r="X53" s="8">
        <f t="shared" si="8"/>
        <v>7842.2442813220596</v>
      </c>
      <c r="Y53" s="8">
        <f t="shared" si="8"/>
        <v>4136.5137424547283</v>
      </c>
      <c r="Z53" s="8">
        <f t="shared" si="8"/>
        <v>13165.972918793903</v>
      </c>
      <c r="AA53" s="10"/>
      <c r="AB53" s="10"/>
    </row>
    <row r="54" spans="1:30" x14ac:dyDescent="0.3">
      <c r="A54" s="5" t="s">
        <v>9</v>
      </c>
      <c r="B54" s="95">
        <f t="shared" si="7"/>
        <v>4620.6628801287216</v>
      </c>
      <c r="C54" s="95">
        <f t="shared" si="7"/>
        <v>12573.166958401736</v>
      </c>
      <c r="D54" s="95">
        <f t="shared" si="7"/>
        <v>47467.120916422551</v>
      </c>
      <c r="E54" s="95">
        <f t="shared" si="7"/>
        <v>21487.776232179225</v>
      </c>
      <c r="F54" s="95">
        <f t="shared" si="7"/>
        <v>5089.7190162937504</v>
      </c>
      <c r="G54" s="95">
        <f t="shared" si="7"/>
        <v>21846.573400218898</v>
      </c>
      <c r="H54" s="95">
        <f t="shared" si="7"/>
        <v>8731.2234050730203</v>
      </c>
      <c r="I54" s="95">
        <f t="shared" si="7"/>
        <v>4649.8966800804828</v>
      </c>
      <c r="J54" s="95">
        <f t="shared" si="7"/>
        <v>15038.461365256126</v>
      </c>
      <c r="K54" s="10"/>
      <c r="L54" s="10"/>
      <c r="Q54" s="5" t="s">
        <v>9</v>
      </c>
      <c r="R54" s="8">
        <f t="shared" si="9"/>
        <v>4620.6628801287216</v>
      </c>
      <c r="S54" s="8">
        <f t="shared" si="8"/>
        <v>12573.166958401736</v>
      </c>
      <c r="T54" s="8">
        <f t="shared" si="8"/>
        <v>47467.120916422551</v>
      </c>
      <c r="U54" s="8">
        <f t="shared" si="8"/>
        <v>21487.776232179225</v>
      </c>
      <c r="V54" s="8">
        <f t="shared" si="8"/>
        <v>5089.7190162937504</v>
      </c>
      <c r="W54" s="8">
        <f t="shared" si="8"/>
        <v>21846.573400218898</v>
      </c>
      <c r="X54" s="8">
        <f t="shared" si="8"/>
        <v>8731.2234050730203</v>
      </c>
      <c r="Y54" s="8">
        <f t="shared" si="8"/>
        <v>4649.8966800804828</v>
      </c>
      <c r="Z54" s="8">
        <f t="shared" si="8"/>
        <v>15038.461365256126</v>
      </c>
      <c r="AA54" s="10"/>
      <c r="AB54" s="10"/>
    </row>
    <row r="55" spans="1:30" x14ac:dyDescent="0.3">
      <c r="A55" s="5" t="s">
        <v>10</v>
      </c>
      <c r="B55" s="95">
        <f t="shared" si="7"/>
        <v>5139.1466273187179</v>
      </c>
      <c r="C55" s="95">
        <f t="shared" si="7"/>
        <v>14722.667747708281</v>
      </c>
      <c r="D55" s="95">
        <f t="shared" si="7"/>
        <v>58859.241985807814</v>
      </c>
      <c r="E55" s="95">
        <f t="shared" si="7"/>
        <v>25236.87</v>
      </c>
      <c r="F55" s="95">
        <f t="shared" si="7"/>
        <v>5984.4279999999999</v>
      </c>
      <c r="G55" s="95">
        <f t="shared" si="7"/>
        <v>27232.29</v>
      </c>
      <c r="H55" s="95">
        <f t="shared" si="7"/>
        <v>10514.220000000001</v>
      </c>
      <c r="I55" s="95">
        <f t="shared" si="7"/>
        <v>5798.9299999999994</v>
      </c>
      <c r="J55" s="95">
        <f t="shared" si="7"/>
        <v>18636.653999999999</v>
      </c>
      <c r="K55" s="10"/>
      <c r="L55" s="10"/>
      <c r="Q55" s="5" t="s">
        <v>10</v>
      </c>
      <c r="R55" s="8">
        <f t="shared" si="9"/>
        <v>5139.1466273187179</v>
      </c>
      <c r="S55" s="8">
        <f t="shared" si="8"/>
        <v>14722.667747708281</v>
      </c>
      <c r="T55" s="8">
        <f t="shared" si="8"/>
        <v>58859.241985807814</v>
      </c>
      <c r="U55" s="8">
        <f t="shared" si="8"/>
        <v>25236.87</v>
      </c>
      <c r="V55" s="8">
        <f>F55</f>
        <v>5984.4279999999999</v>
      </c>
      <c r="W55" s="8">
        <f>G55</f>
        <v>27232.29</v>
      </c>
      <c r="X55" s="8">
        <f t="shared" si="8"/>
        <v>10514.220000000001</v>
      </c>
      <c r="Y55" s="8">
        <f t="shared" si="8"/>
        <v>5798.9299999999994</v>
      </c>
      <c r="Z55" s="8">
        <f t="shared" si="8"/>
        <v>18636.653999999999</v>
      </c>
      <c r="AA55" s="10"/>
      <c r="AB55" s="10"/>
    </row>
    <row r="56" spans="1:30" x14ac:dyDescent="0.3">
      <c r="A56" s="5" t="s">
        <v>11</v>
      </c>
      <c r="B56" s="95">
        <f t="shared" si="7"/>
        <v>5227.29</v>
      </c>
      <c r="C56" s="95">
        <f t="shared" si="7"/>
        <v>15007.958000000001</v>
      </c>
      <c r="D56" s="95">
        <f t="shared" si="7"/>
        <v>58857.856</v>
      </c>
      <c r="E56" s="95">
        <f t="shared" si="7"/>
        <v>25236.87</v>
      </c>
      <c r="F56" s="95">
        <f t="shared" si="7"/>
        <v>5984.4279999999999</v>
      </c>
      <c r="G56" s="95">
        <f t="shared" si="7"/>
        <v>27232.29</v>
      </c>
      <c r="H56" s="95">
        <f t="shared" si="7"/>
        <v>10514.220000000001</v>
      </c>
      <c r="I56" s="95">
        <f t="shared" si="7"/>
        <v>5798.9299999999994</v>
      </c>
      <c r="J56" s="95">
        <f t="shared" si="7"/>
        <v>18636.653999999999</v>
      </c>
      <c r="K56" s="10"/>
      <c r="L56" s="10"/>
      <c r="Q56" s="5" t="s">
        <v>11</v>
      </c>
      <c r="R56" s="8">
        <f t="shared" si="9"/>
        <v>5227.29</v>
      </c>
      <c r="S56" s="8">
        <f t="shared" si="8"/>
        <v>15007.958000000001</v>
      </c>
      <c r="T56" s="8">
        <f t="shared" si="8"/>
        <v>58857.856</v>
      </c>
      <c r="U56" s="8">
        <f t="shared" si="8"/>
        <v>25236.87</v>
      </c>
      <c r="V56" s="8">
        <f t="shared" si="8"/>
        <v>5984.4279999999999</v>
      </c>
      <c r="W56" s="8">
        <f t="shared" si="8"/>
        <v>27232.29</v>
      </c>
      <c r="X56" s="8">
        <f t="shared" si="8"/>
        <v>10514.220000000001</v>
      </c>
      <c r="Y56" s="8">
        <f t="shared" si="8"/>
        <v>5798.9299999999994</v>
      </c>
      <c r="Z56" s="8">
        <f t="shared" si="8"/>
        <v>18636.653999999999</v>
      </c>
      <c r="AA56" s="10"/>
      <c r="AB56" s="10"/>
    </row>
    <row r="57" spans="1:30" x14ac:dyDescent="0.3">
      <c r="A57" s="5" t="s">
        <v>12</v>
      </c>
      <c r="B57" s="95">
        <f t="shared" si="7"/>
        <v>4862.1060274632619</v>
      </c>
      <c r="C57" s="95">
        <f t="shared" si="7"/>
        <v>13237.588415435164</v>
      </c>
      <c r="D57" s="95">
        <f t="shared" si="7"/>
        <v>49767.298669551194</v>
      </c>
      <c r="E57" s="95">
        <f t="shared" si="7"/>
        <v>22697.76146639511</v>
      </c>
      <c r="F57" s="95">
        <f t="shared" si="7"/>
        <v>5295.2961846097905</v>
      </c>
      <c r="G57" s="95">
        <f t="shared" si="7"/>
        <v>22988.977457132434</v>
      </c>
      <c r="H57" s="95">
        <f t="shared" si="7"/>
        <v>9387.8371329746351</v>
      </c>
      <c r="I57" s="95">
        <f t="shared" si="7"/>
        <v>4958.8397384305836</v>
      </c>
      <c r="J57" s="95">
        <f t="shared" si="7"/>
        <v>15997.517683570326</v>
      </c>
      <c r="K57" s="10"/>
      <c r="L57" s="10"/>
      <c r="Q57" s="5" t="s">
        <v>12</v>
      </c>
      <c r="R57" s="8">
        <f t="shared" si="9"/>
        <v>4862.1060274632619</v>
      </c>
      <c r="S57" s="8">
        <f t="shared" si="8"/>
        <v>13237.588415435164</v>
      </c>
      <c r="T57" s="8">
        <f t="shared" si="8"/>
        <v>49767.298669551194</v>
      </c>
      <c r="U57" s="8">
        <f t="shared" si="8"/>
        <v>22697.76146639511</v>
      </c>
      <c r="V57" s="8">
        <f t="shared" si="8"/>
        <v>5295.2961846097905</v>
      </c>
      <c r="W57" s="8">
        <f t="shared" si="8"/>
        <v>22988.977457132434</v>
      </c>
      <c r="X57" s="8">
        <f t="shared" si="8"/>
        <v>9387.8371329746351</v>
      </c>
      <c r="Y57" s="8">
        <f t="shared" si="8"/>
        <v>4958.8397384305836</v>
      </c>
      <c r="Z57" s="8">
        <f t="shared" si="8"/>
        <v>15997.517683570326</v>
      </c>
      <c r="AA57" s="10"/>
      <c r="AB57" s="10"/>
    </row>
    <row r="58" spans="1:30" x14ac:dyDescent="0.3">
      <c r="A58" s="5" t="s">
        <v>13</v>
      </c>
      <c r="B58" s="95">
        <f t="shared" si="7"/>
        <v>5048.6565567176185</v>
      </c>
      <c r="C58" s="95">
        <f t="shared" si="7"/>
        <v>11997.802479552651</v>
      </c>
      <c r="D58" s="95">
        <f t="shared" si="7"/>
        <v>42609.084439528531</v>
      </c>
      <c r="E58" s="95">
        <f t="shared" si="7"/>
        <v>20048.613095723016</v>
      </c>
      <c r="F58" s="95">
        <f>F10*(1+F$19+F$21)</f>
        <v>4704.961178690708</v>
      </c>
      <c r="G58" s="95">
        <f t="shared" si="7"/>
        <v>19599.230974097041</v>
      </c>
      <c r="H58" s="95">
        <f t="shared" si="7"/>
        <v>8074.5883704842427</v>
      </c>
      <c r="I58" s="95">
        <f t="shared" si="7"/>
        <v>4451.5450905432599</v>
      </c>
      <c r="J58" s="95">
        <f t="shared" si="7"/>
        <v>13896.647047627208</v>
      </c>
      <c r="K58" s="10"/>
      <c r="L58" s="10"/>
      <c r="Q58" s="5" t="s">
        <v>13</v>
      </c>
      <c r="R58" s="8">
        <f t="shared" si="9"/>
        <v>5048.6565567176185</v>
      </c>
      <c r="S58" s="8">
        <f t="shared" si="8"/>
        <v>11997.802479552651</v>
      </c>
      <c r="T58" s="8">
        <f t="shared" si="8"/>
        <v>42609.084439528531</v>
      </c>
      <c r="U58" s="8">
        <f t="shared" si="8"/>
        <v>20048.613095723016</v>
      </c>
      <c r="V58" s="8">
        <f t="shared" si="8"/>
        <v>4704.961178690708</v>
      </c>
      <c r="W58" s="8">
        <f t="shared" si="8"/>
        <v>19599.230974097041</v>
      </c>
      <c r="X58" s="8">
        <f t="shared" si="8"/>
        <v>8074.5883704842427</v>
      </c>
      <c r="Y58" s="8">
        <f t="shared" si="8"/>
        <v>4451.5450905432599</v>
      </c>
      <c r="Z58" s="8">
        <f t="shared" si="8"/>
        <v>13896.647047627208</v>
      </c>
      <c r="AA58" s="10"/>
      <c r="AB58" s="10"/>
    </row>
    <row r="59" spans="1:30" x14ac:dyDescent="0.3">
      <c r="A59" s="5" t="s">
        <v>14</v>
      </c>
      <c r="B59" s="95">
        <f t="shared" si="7"/>
        <v>5728.398278358809</v>
      </c>
      <c r="C59" s="95">
        <f t="shared" si="7"/>
        <v>13435.358872684099</v>
      </c>
      <c r="D59" s="95">
        <f t="shared" si="7"/>
        <v>44678.215346657016</v>
      </c>
      <c r="E59" s="95">
        <f t="shared" si="7"/>
        <v>20285.050610997965</v>
      </c>
      <c r="F59" s="95">
        <f t="shared" si="7"/>
        <v>5163.0066996467103</v>
      </c>
      <c r="G59" s="95">
        <f t="shared" si="7"/>
        <v>19829.725581904411</v>
      </c>
      <c r="H59" s="95">
        <f t="shared" si="7"/>
        <v>8738.2929208301321</v>
      </c>
      <c r="I59" s="95">
        <f t="shared" si="7"/>
        <v>4463.2110663983913</v>
      </c>
      <c r="J59" s="95">
        <f t="shared" si="7"/>
        <v>14443.610709782424</v>
      </c>
      <c r="K59" s="10"/>
      <c r="L59" s="10"/>
      <c r="Q59" s="5" t="s">
        <v>14</v>
      </c>
      <c r="R59" s="8">
        <f t="shared" si="9"/>
        <v>5728.398278358809</v>
      </c>
      <c r="S59" s="8">
        <f t="shared" si="8"/>
        <v>13435.358872684099</v>
      </c>
      <c r="T59" s="8">
        <f t="shared" si="8"/>
        <v>44678.215346657016</v>
      </c>
      <c r="U59" s="8">
        <f t="shared" si="8"/>
        <v>20285.050610997965</v>
      </c>
      <c r="V59" s="8">
        <f t="shared" si="8"/>
        <v>5163.0066996467103</v>
      </c>
      <c r="W59" s="8">
        <f t="shared" si="8"/>
        <v>19829.725581904411</v>
      </c>
      <c r="X59" s="8">
        <f t="shared" si="8"/>
        <v>8738.2929208301321</v>
      </c>
      <c r="Y59" s="8">
        <f t="shared" si="8"/>
        <v>4463.2110663983913</v>
      </c>
      <c r="Z59" s="8">
        <f t="shared" si="8"/>
        <v>14443.610709782424</v>
      </c>
      <c r="AA59" s="10"/>
      <c r="AB59" s="10"/>
    </row>
    <row r="60" spans="1:30" x14ac:dyDescent="0.3">
      <c r="A60" s="5" t="s">
        <v>15</v>
      </c>
      <c r="B60" s="95">
        <f t="shared" si="7"/>
        <v>6044.6931617055507</v>
      </c>
      <c r="C60" s="95">
        <f t="shared" si="7"/>
        <v>14646.635025577509</v>
      </c>
      <c r="D60" s="95">
        <f t="shared" si="7"/>
        <v>47832.678391238689</v>
      </c>
      <c r="E60" s="95">
        <f t="shared" si="7"/>
        <v>22194.049368635438</v>
      </c>
      <c r="F60" s="95">
        <f t="shared" si="7"/>
        <v>5807.9744095831966</v>
      </c>
      <c r="G60" s="95">
        <f t="shared" si="7"/>
        <v>23339.688821597956</v>
      </c>
      <c r="H60" s="95">
        <f t="shared" si="7"/>
        <v>10212.170684089162</v>
      </c>
      <c r="I60" s="95">
        <f t="shared" si="7"/>
        <v>5343.8869416498992</v>
      </c>
      <c r="J60" s="95">
        <f t="shared" si="7"/>
        <v>16928.481238307351</v>
      </c>
      <c r="K60" s="10"/>
      <c r="L60" s="10"/>
      <c r="Q60" s="5" t="s">
        <v>15</v>
      </c>
      <c r="R60" s="8">
        <f t="shared" si="9"/>
        <v>6044.6931617055507</v>
      </c>
      <c r="S60" s="8">
        <f t="shared" si="8"/>
        <v>14646.635025577509</v>
      </c>
      <c r="T60" s="8">
        <f t="shared" si="8"/>
        <v>47832.678391238689</v>
      </c>
      <c r="U60" s="8">
        <f t="shared" si="8"/>
        <v>22194.049368635438</v>
      </c>
      <c r="V60" s="8">
        <f t="shared" si="8"/>
        <v>5807.9744095831966</v>
      </c>
      <c r="W60" s="8">
        <f t="shared" si="8"/>
        <v>23339.688821597956</v>
      </c>
      <c r="X60" s="8">
        <f t="shared" si="8"/>
        <v>10212.170684089162</v>
      </c>
      <c r="Y60" s="8">
        <f t="shared" si="8"/>
        <v>5343.8869416498992</v>
      </c>
      <c r="Z60" s="8">
        <f t="shared" si="8"/>
        <v>16928.481238307351</v>
      </c>
      <c r="AA60" s="10"/>
      <c r="AB60" s="10"/>
    </row>
    <row r="61" spans="1:30" x14ac:dyDescent="0.3">
      <c r="A61" s="5" t="s">
        <v>16</v>
      </c>
      <c r="B61" s="95">
        <f t="shared" si="7"/>
        <v>6258.68</v>
      </c>
      <c r="C61" s="95">
        <f t="shared" si="7"/>
        <v>15366.37</v>
      </c>
      <c r="D61" s="95">
        <f t="shared" si="7"/>
        <v>52274.129114873052</v>
      </c>
      <c r="E61" s="95">
        <f t="shared" si="7"/>
        <v>24075.250468431772</v>
      </c>
      <c r="F61" s="95">
        <f t="shared" si="7"/>
        <v>6327.1080000000002</v>
      </c>
      <c r="G61" s="95">
        <f t="shared" si="7"/>
        <v>25016.74407150675</v>
      </c>
      <c r="H61" s="95">
        <f t="shared" si="7"/>
        <v>10453.604150653344</v>
      </c>
      <c r="I61" s="95">
        <f t="shared" si="7"/>
        <v>5343.8869416498992</v>
      </c>
      <c r="J61" s="95">
        <f t="shared" si="7"/>
        <v>17666.392912283707</v>
      </c>
      <c r="K61" s="10"/>
      <c r="L61" s="10"/>
      <c r="Q61" s="5" t="s">
        <v>16</v>
      </c>
      <c r="R61" s="8">
        <f t="shared" si="9"/>
        <v>6258.68</v>
      </c>
      <c r="S61" s="8">
        <f t="shared" si="8"/>
        <v>15366.37</v>
      </c>
      <c r="T61" s="8">
        <f t="shared" si="8"/>
        <v>52274.129114873052</v>
      </c>
      <c r="U61" s="8">
        <f t="shared" si="8"/>
        <v>24075.250468431772</v>
      </c>
      <c r="V61" s="8">
        <f t="shared" si="8"/>
        <v>6327.1080000000002</v>
      </c>
      <c r="W61" s="8">
        <f t="shared" si="8"/>
        <v>25016.74407150675</v>
      </c>
      <c r="X61" s="8">
        <f t="shared" si="8"/>
        <v>10453.604150653344</v>
      </c>
      <c r="Y61" s="8">
        <f t="shared" si="8"/>
        <v>5343.8869416498992</v>
      </c>
      <c r="Z61" s="8">
        <f t="shared" si="8"/>
        <v>17666.392912283707</v>
      </c>
      <c r="AA61" s="10"/>
      <c r="AB61" s="10"/>
    </row>
    <row r="62" spans="1:30" x14ac:dyDescent="0.3">
      <c r="A62" s="5" t="s">
        <v>17</v>
      </c>
      <c r="B62" s="95">
        <f t="shared" si="7"/>
        <v>6220.9187932421564</v>
      </c>
      <c r="C62" s="95">
        <f t="shared" si="7"/>
        <v>15321.880323126759</v>
      </c>
      <c r="D62" s="95">
        <f t="shared" si="7"/>
        <v>52274.771108322813</v>
      </c>
      <c r="E62" s="95">
        <f t="shared" si="7"/>
        <v>24075.250468431772</v>
      </c>
      <c r="F62" s="95">
        <f t="shared" si="7"/>
        <v>6327.1080000000002</v>
      </c>
      <c r="G62" s="95">
        <f t="shared" si="7"/>
        <v>25016.74407150675</v>
      </c>
      <c r="H62" s="95">
        <f t="shared" si="7"/>
        <v>10453.604150653344</v>
      </c>
      <c r="I62" s="95">
        <f t="shared" si="7"/>
        <v>5343.8869416498992</v>
      </c>
      <c r="J62" s="95">
        <f t="shared" si="7"/>
        <v>17666.392912283707</v>
      </c>
      <c r="K62" s="10"/>
      <c r="L62" s="10"/>
      <c r="Q62" s="5" t="s">
        <v>17</v>
      </c>
      <c r="R62" s="8">
        <f t="shared" si="9"/>
        <v>6220.9187932421564</v>
      </c>
      <c r="S62" s="8">
        <f t="shared" si="8"/>
        <v>15321.880323126759</v>
      </c>
      <c r="T62" s="8">
        <f t="shared" si="8"/>
        <v>52274.771108322813</v>
      </c>
      <c r="U62" s="8">
        <f t="shared" si="8"/>
        <v>24075.250468431772</v>
      </c>
      <c r="V62" s="8">
        <f t="shared" si="8"/>
        <v>6327.1080000000002</v>
      </c>
      <c r="W62" s="8">
        <f t="shared" si="8"/>
        <v>25016.74407150675</v>
      </c>
      <c r="X62" s="8">
        <f t="shared" si="8"/>
        <v>10453.604150653344</v>
      </c>
      <c r="Y62" s="8">
        <f t="shared" si="8"/>
        <v>5343.8869416498992</v>
      </c>
      <c r="Z62" s="8">
        <f t="shared" si="8"/>
        <v>17666.392912283707</v>
      </c>
      <c r="AA62" s="10"/>
      <c r="AB62" s="10"/>
    </row>
    <row r="63" spans="1:30" x14ac:dyDescent="0.3">
      <c r="A63" s="5" t="s">
        <v>18</v>
      </c>
      <c r="B63" s="95">
        <f t="shared" si="7"/>
        <v>5841.6918986323408</v>
      </c>
      <c r="C63" s="95">
        <f t="shared" si="7"/>
        <v>14199.471550114331</v>
      </c>
      <c r="D63" s="95">
        <f t="shared" si="7"/>
        <v>48068.984781029038</v>
      </c>
      <c r="E63" s="95">
        <f t="shared" si="7"/>
        <v>21806.455926680246</v>
      </c>
      <c r="F63" s="95">
        <f t="shared" si="7"/>
        <v>5676.0304831174344</v>
      </c>
      <c r="G63" s="95">
        <f t="shared" si="7"/>
        <v>21825.705698650127</v>
      </c>
      <c r="H63" s="95">
        <f t="shared" si="7"/>
        <v>9404.0173328209057</v>
      </c>
      <c r="I63" s="95">
        <f t="shared" si="7"/>
        <v>4754.9104627766601</v>
      </c>
      <c r="J63" s="95">
        <f t="shared" si="7"/>
        <v>15315.62796505054</v>
      </c>
      <c r="K63" s="10"/>
      <c r="L63" s="10"/>
      <c r="Q63" s="5" t="s">
        <v>18</v>
      </c>
      <c r="R63" s="8">
        <f t="shared" si="9"/>
        <v>5841.6918986323408</v>
      </c>
      <c r="S63" s="8">
        <f t="shared" si="8"/>
        <v>14199.471550114331</v>
      </c>
      <c r="T63" s="8">
        <f t="shared" si="8"/>
        <v>48068.984781029038</v>
      </c>
      <c r="U63" s="8">
        <f t="shared" si="8"/>
        <v>21806.455926680246</v>
      </c>
      <c r="V63" s="8">
        <f t="shared" si="8"/>
        <v>5676.0304831174344</v>
      </c>
      <c r="W63" s="8">
        <f t="shared" si="8"/>
        <v>21825.705698650127</v>
      </c>
      <c r="X63" s="8">
        <f t="shared" si="8"/>
        <v>9404.0173328209057</v>
      </c>
      <c r="Y63" s="8">
        <f t="shared" si="8"/>
        <v>4754.9104627766601</v>
      </c>
      <c r="Z63" s="8">
        <f t="shared" si="8"/>
        <v>15315.62796505054</v>
      </c>
      <c r="AA63" s="10"/>
      <c r="AB63" s="10"/>
    </row>
    <row r="64" spans="1:30" x14ac:dyDescent="0.3">
      <c r="L64" s="10"/>
      <c r="AB64" s="10"/>
    </row>
    <row r="65" spans="1:29" x14ac:dyDescent="0.3">
      <c r="A65" s="1" t="s">
        <v>169</v>
      </c>
      <c r="K65" s="21" t="s">
        <v>31</v>
      </c>
      <c r="Q65" s="1" t="s">
        <v>47</v>
      </c>
      <c r="AA65" s="21" t="s">
        <v>31</v>
      </c>
    </row>
    <row r="66" spans="1:29" x14ac:dyDescent="0.3">
      <c r="A66" s="5" t="s">
        <v>7</v>
      </c>
      <c r="B66" s="8">
        <f>B4-B38</f>
        <v>5136.7693724859209</v>
      </c>
      <c r="C66" s="8">
        <f>C4-C38</f>
        <v>12582.734736969396</v>
      </c>
      <c r="D66" s="8">
        <f t="shared" ref="D66:J66" si="10">D4-D38</f>
        <v>42812.450366376877</v>
      </c>
      <c r="E66" s="8">
        <f t="shared" si="10"/>
        <v>19226.231303462326</v>
      </c>
      <c r="F66" s="8">
        <f t="shared" si="10"/>
        <v>4869.8559662348689</v>
      </c>
      <c r="G66" s="8">
        <f t="shared" si="10"/>
        <v>18677.252542867569</v>
      </c>
      <c r="H66" s="8">
        <f t="shared" si="10"/>
        <v>7941.2375019215988</v>
      </c>
      <c r="I66" s="8">
        <f t="shared" si="10"/>
        <v>4043.165935613682</v>
      </c>
      <c r="J66" s="8">
        <f t="shared" si="10"/>
        <v>12587.213253383588</v>
      </c>
      <c r="K66" s="22">
        <f>SUM($B66:$J66)</f>
        <v>127876.91097931583</v>
      </c>
      <c r="L66" s="10"/>
      <c r="Q66" s="5" t="s">
        <v>7</v>
      </c>
      <c r="R66" s="8">
        <f>R52-R38</f>
        <v>5136.7693724859209</v>
      </c>
      <c r="S66" s="8">
        <f t="shared" ref="S66:Z66" si="11">S52-S38</f>
        <v>12582.734736969396</v>
      </c>
      <c r="T66" s="8">
        <f t="shared" si="11"/>
        <v>42812.450366376877</v>
      </c>
      <c r="U66" s="8">
        <f t="shared" si="11"/>
        <v>19226.231303462326</v>
      </c>
      <c r="V66" s="8">
        <f>V52-V38</f>
        <v>4869.8559662348689</v>
      </c>
      <c r="W66" s="8">
        <f>W52-W38</f>
        <v>18677.252542867569</v>
      </c>
      <c r="X66" s="8">
        <f t="shared" si="11"/>
        <v>7941.2375019215988</v>
      </c>
      <c r="Y66" s="8">
        <f t="shared" si="11"/>
        <v>4043.165935613682</v>
      </c>
      <c r="Z66" s="23">
        <f t="shared" si="11"/>
        <v>12587.213253383588</v>
      </c>
      <c r="AA66" s="22">
        <f>SUM($R66:$Z66)</f>
        <v>127876.91097931583</v>
      </c>
      <c r="AB66" s="10"/>
    </row>
    <row r="67" spans="1:29" x14ac:dyDescent="0.3">
      <c r="A67" s="5" t="s">
        <v>8</v>
      </c>
      <c r="B67" s="8">
        <f t="shared" ref="B67:B77" si="12">B5-B39</f>
        <v>4608.0824778761062</v>
      </c>
      <c r="C67" s="8">
        <f t="shared" ref="C67:J77" si="13">C5-C39</f>
        <v>11765.592368887781</v>
      </c>
      <c r="D67" s="8">
        <f t="shared" si="13"/>
        <v>41433.532423196593</v>
      </c>
      <c r="E67" s="8">
        <f t="shared" si="13"/>
        <v>19308.463482688392</v>
      </c>
      <c r="F67" s="8">
        <f t="shared" si="13"/>
        <v>4448.449286955346</v>
      </c>
      <c r="G67" s="8">
        <f t="shared" si="13"/>
        <v>18978.289379788399</v>
      </c>
      <c r="H67" s="8">
        <f t="shared" si="13"/>
        <v>7842.2442813220596</v>
      </c>
      <c r="I67" s="8">
        <f t="shared" si="13"/>
        <v>4136.5137424547283</v>
      </c>
      <c r="J67" s="8">
        <f t="shared" si="13"/>
        <v>13165.972918793903</v>
      </c>
      <c r="K67" s="22">
        <f t="shared" ref="K67:K77" si="14">SUM($B67:$J67)</f>
        <v>125687.14036196332</v>
      </c>
      <c r="L67" s="10"/>
      <c r="Q67" s="5" t="s">
        <v>8</v>
      </c>
      <c r="R67" s="8">
        <f t="shared" ref="R67:Z77" si="15">R53-R39</f>
        <v>4608.0824778761062</v>
      </c>
      <c r="S67" s="8">
        <f t="shared" si="15"/>
        <v>11765.592368887781</v>
      </c>
      <c r="T67" s="8">
        <f t="shared" si="15"/>
        <v>41433.532423196593</v>
      </c>
      <c r="U67" s="8">
        <f t="shared" si="15"/>
        <v>19308.463482688392</v>
      </c>
      <c r="V67" s="8">
        <f t="shared" si="15"/>
        <v>4448.449286955346</v>
      </c>
      <c r="W67" s="8">
        <f>W53-W39</f>
        <v>18978.289379788399</v>
      </c>
      <c r="X67" s="8">
        <f t="shared" si="15"/>
        <v>7842.2442813220596</v>
      </c>
      <c r="Y67" s="8">
        <f t="shared" si="15"/>
        <v>4136.5137424547283</v>
      </c>
      <c r="Z67" s="23">
        <f t="shared" si="15"/>
        <v>13165.972918793903</v>
      </c>
      <c r="AA67" s="22">
        <f t="shared" ref="AA67:AA75" si="16">SUM($R67:$Z67)</f>
        <v>125687.14036196332</v>
      </c>
      <c r="AB67" s="10"/>
    </row>
    <row r="68" spans="1:29" x14ac:dyDescent="0.3">
      <c r="A68" s="5" t="s">
        <v>9</v>
      </c>
      <c r="B68" s="8">
        <f t="shared" si="12"/>
        <v>4620.6628801287216</v>
      </c>
      <c r="C68" s="8">
        <f t="shared" si="13"/>
        <v>12573.166958401736</v>
      </c>
      <c r="D68" s="8">
        <f t="shared" si="13"/>
        <v>47467.120916422551</v>
      </c>
      <c r="E68" s="8">
        <f t="shared" si="13"/>
        <v>21487.776232179225</v>
      </c>
      <c r="F68" s="8">
        <f t="shared" si="13"/>
        <v>5089.7190162937504</v>
      </c>
      <c r="G68" s="8">
        <f t="shared" si="13"/>
        <v>21846.573400218898</v>
      </c>
      <c r="H68" s="8">
        <f t="shared" si="13"/>
        <v>8731.2234050730203</v>
      </c>
      <c r="I68" s="8">
        <f t="shared" si="13"/>
        <v>4649.8966800804828</v>
      </c>
      <c r="J68" s="8">
        <f t="shared" si="13"/>
        <v>15038.461365256126</v>
      </c>
      <c r="K68" s="22">
        <f t="shared" si="14"/>
        <v>141504.6008540545</v>
      </c>
      <c r="L68" s="10"/>
      <c r="Q68" s="5" t="s">
        <v>9</v>
      </c>
      <c r="R68" s="8">
        <f t="shared" si="15"/>
        <v>4620.6628801287216</v>
      </c>
      <c r="S68" s="8">
        <f t="shared" si="15"/>
        <v>12573.166958401736</v>
      </c>
      <c r="T68" s="8">
        <f t="shared" si="15"/>
        <v>47467.120916422551</v>
      </c>
      <c r="U68" s="8">
        <f t="shared" si="15"/>
        <v>21487.776232179225</v>
      </c>
      <c r="V68" s="8">
        <f t="shared" si="15"/>
        <v>5089.7190162937504</v>
      </c>
      <c r="W68" s="8">
        <f>W54-W40</f>
        <v>21846.573400218898</v>
      </c>
      <c r="X68" s="8">
        <f t="shared" si="15"/>
        <v>8731.2234050730203</v>
      </c>
      <c r="Y68" s="8">
        <f t="shared" si="15"/>
        <v>4649.8966800804828</v>
      </c>
      <c r="Z68" s="23">
        <f t="shared" si="15"/>
        <v>15038.461365256126</v>
      </c>
      <c r="AA68" s="22">
        <f t="shared" si="16"/>
        <v>141504.6008540545</v>
      </c>
      <c r="AB68" s="10"/>
    </row>
    <row r="69" spans="1:29" x14ac:dyDescent="0.3">
      <c r="A69" s="5" t="s">
        <v>10</v>
      </c>
      <c r="B69" s="8">
        <f t="shared" si="12"/>
        <v>5139.1466273187179</v>
      </c>
      <c r="C69" s="8">
        <f t="shared" si="13"/>
        <v>14722.667747708281</v>
      </c>
      <c r="D69" s="8">
        <f t="shared" si="13"/>
        <v>58859.241985807814</v>
      </c>
      <c r="E69" s="8">
        <f t="shared" si="13"/>
        <v>25236.87</v>
      </c>
      <c r="F69" s="8">
        <f t="shared" si="13"/>
        <v>5984.4279999999999</v>
      </c>
      <c r="G69" s="8">
        <f t="shared" si="13"/>
        <v>27232.29</v>
      </c>
      <c r="H69" s="8">
        <f t="shared" si="13"/>
        <v>10514.220000000001</v>
      </c>
      <c r="I69" s="8">
        <f t="shared" si="13"/>
        <v>5798.9299999999994</v>
      </c>
      <c r="J69" s="8">
        <f t="shared" si="13"/>
        <v>18636.653999999999</v>
      </c>
      <c r="K69" s="22">
        <f t="shared" si="14"/>
        <v>172124.44836083482</v>
      </c>
      <c r="L69" s="10"/>
      <c r="Q69" s="5" t="s">
        <v>10</v>
      </c>
      <c r="R69" s="8">
        <f t="shared" si="15"/>
        <v>5139.1466273187179</v>
      </c>
      <c r="S69" s="8">
        <f t="shared" si="15"/>
        <v>14722.667747708281</v>
      </c>
      <c r="T69" s="8">
        <f t="shared" si="15"/>
        <v>58859.241985807814</v>
      </c>
      <c r="U69" s="8">
        <f t="shared" si="15"/>
        <v>25236.87</v>
      </c>
      <c r="V69" s="8">
        <f t="shared" si="15"/>
        <v>5984.4279999999999</v>
      </c>
      <c r="W69" s="8">
        <f t="shared" si="15"/>
        <v>27232.29</v>
      </c>
      <c r="X69" s="8">
        <f t="shared" si="15"/>
        <v>10514.220000000001</v>
      </c>
      <c r="Y69" s="8">
        <f t="shared" si="15"/>
        <v>5798.9299999999994</v>
      </c>
      <c r="Z69" s="23">
        <f t="shared" si="15"/>
        <v>18636.653999999999</v>
      </c>
      <c r="AA69" s="22">
        <f t="shared" si="16"/>
        <v>172124.44836083482</v>
      </c>
      <c r="AB69" s="10"/>
    </row>
    <row r="70" spans="1:29" x14ac:dyDescent="0.3">
      <c r="A70" s="5" t="s">
        <v>11</v>
      </c>
      <c r="B70" s="8">
        <f t="shared" si="12"/>
        <v>5227.29</v>
      </c>
      <c r="C70" s="8">
        <f t="shared" si="13"/>
        <v>15007.958000000001</v>
      </c>
      <c r="D70" s="8">
        <f t="shared" si="13"/>
        <v>58857.856</v>
      </c>
      <c r="E70" s="8">
        <f t="shared" si="13"/>
        <v>25236.87</v>
      </c>
      <c r="F70" s="8">
        <f t="shared" si="13"/>
        <v>5984.4279999999999</v>
      </c>
      <c r="G70" s="8">
        <f t="shared" si="13"/>
        <v>27232.29</v>
      </c>
      <c r="H70" s="8">
        <f t="shared" si="13"/>
        <v>10514.220000000001</v>
      </c>
      <c r="I70" s="8">
        <f t="shared" si="13"/>
        <v>5798.9299999999994</v>
      </c>
      <c r="J70" s="8">
        <f t="shared" si="13"/>
        <v>18636.653999999999</v>
      </c>
      <c r="K70" s="22">
        <f t="shared" si="14"/>
        <v>172496.49599999998</v>
      </c>
      <c r="L70" s="10"/>
      <c r="Q70" s="5" t="s">
        <v>11</v>
      </c>
      <c r="R70" s="8">
        <f t="shared" si="15"/>
        <v>5227.29</v>
      </c>
      <c r="S70" s="8">
        <f t="shared" si="15"/>
        <v>15007.958000000001</v>
      </c>
      <c r="T70" s="8">
        <f t="shared" si="15"/>
        <v>58857.856</v>
      </c>
      <c r="U70" s="8">
        <f t="shared" si="15"/>
        <v>25236.87</v>
      </c>
      <c r="V70" s="8">
        <f>V56-V42</f>
        <v>5984.4279999999999</v>
      </c>
      <c r="W70" s="8">
        <f t="shared" si="15"/>
        <v>27232.29</v>
      </c>
      <c r="X70" s="8">
        <f t="shared" si="15"/>
        <v>10514.220000000001</v>
      </c>
      <c r="Y70" s="8">
        <f t="shared" si="15"/>
        <v>5798.9299999999994</v>
      </c>
      <c r="Z70" s="23">
        <f t="shared" si="15"/>
        <v>18636.653999999999</v>
      </c>
      <c r="AA70" s="22">
        <f t="shared" si="16"/>
        <v>172496.49599999998</v>
      </c>
      <c r="AB70" s="10"/>
    </row>
    <row r="71" spans="1:29" x14ac:dyDescent="0.3">
      <c r="A71" s="5" t="s">
        <v>12</v>
      </c>
      <c r="B71" s="8">
        <f t="shared" si="12"/>
        <v>4862.1060274632619</v>
      </c>
      <c r="C71" s="8">
        <f t="shared" si="13"/>
        <v>13237.588415435164</v>
      </c>
      <c r="D71" s="8">
        <f t="shared" si="13"/>
        <v>49767.298669551194</v>
      </c>
      <c r="E71" s="8">
        <f t="shared" si="13"/>
        <v>22697.76146639511</v>
      </c>
      <c r="F71" s="8">
        <f t="shared" si="13"/>
        <v>5295.2961846097905</v>
      </c>
      <c r="G71" s="8">
        <f t="shared" si="13"/>
        <v>22988.977457132434</v>
      </c>
      <c r="H71" s="8">
        <f t="shared" si="13"/>
        <v>9387.8371329746351</v>
      </c>
      <c r="I71" s="8">
        <f t="shared" si="13"/>
        <v>4958.8397384305836</v>
      </c>
      <c r="J71" s="8">
        <f t="shared" si="13"/>
        <v>15997.517683570326</v>
      </c>
      <c r="K71" s="22">
        <f t="shared" si="14"/>
        <v>149193.22277556249</v>
      </c>
      <c r="L71" s="10"/>
      <c r="Q71" s="5" t="s">
        <v>12</v>
      </c>
      <c r="R71" s="8">
        <f t="shared" si="15"/>
        <v>4862.1060274632619</v>
      </c>
      <c r="S71" s="8">
        <f t="shared" si="15"/>
        <v>13237.588415435164</v>
      </c>
      <c r="T71" s="8">
        <f t="shared" si="15"/>
        <v>49767.298669551194</v>
      </c>
      <c r="U71" s="8">
        <f t="shared" si="15"/>
        <v>22697.76146639511</v>
      </c>
      <c r="V71" s="8">
        <f t="shared" si="15"/>
        <v>5295.2961846097905</v>
      </c>
      <c r="W71" s="8">
        <f t="shared" si="15"/>
        <v>22988.977457132434</v>
      </c>
      <c r="X71" s="8">
        <f t="shared" si="15"/>
        <v>9387.8371329746351</v>
      </c>
      <c r="Y71" s="8">
        <f t="shared" si="15"/>
        <v>4958.8397384305836</v>
      </c>
      <c r="Z71" s="23">
        <f t="shared" si="15"/>
        <v>15997.517683570326</v>
      </c>
      <c r="AA71" s="22">
        <f t="shared" si="16"/>
        <v>149193.22277556249</v>
      </c>
      <c r="AB71" s="10"/>
    </row>
    <row r="72" spans="1:29" x14ac:dyDescent="0.3">
      <c r="A72" s="5" t="s">
        <v>13</v>
      </c>
      <c r="B72" s="8">
        <f t="shared" si="12"/>
        <v>5048.6565567176185</v>
      </c>
      <c r="C72" s="8">
        <f t="shared" si="13"/>
        <v>11997.802479552651</v>
      </c>
      <c r="D72" s="8">
        <f t="shared" si="13"/>
        <v>42609.084439528531</v>
      </c>
      <c r="E72" s="8">
        <f t="shared" si="13"/>
        <v>20048.613095723016</v>
      </c>
      <c r="F72" s="8">
        <f t="shared" si="13"/>
        <v>4704.961178690708</v>
      </c>
      <c r="G72" s="8">
        <f t="shared" si="13"/>
        <v>19599.230974097041</v>
      </c>
      <c r="H72" s="8">
        <f t="shared" si="13"/>
        <v>8074.5883704842427</v>
      </c>
      <c r="I72" s="8">
        <f t="shared" si="13"/>
        <v>4451.5450905432599</v>
      </c>
      <c r="J72" s="8">
        <f t="shared" si="13"/>
        <v>13896.647047627208</v>
      </c>
      <c r="K72" s="22">
        <f t="shared" si="14"/>
        <v>130431.12923296427</v>
      </c>
      <c r="L72" s="10"/>
      <c r="Q72" s="5" t="s">
        <v>13</v>
      </c>
      <c r="R72" s="8">
        <f t="shared" si="15"/>
        <v>5048.6565567176185</v>
      </c>
      <c r="S72" s="8">
        <f t="shared" si="15"/>
        <v>11997.802479552651</v>
      </c>
      <c r="T72" s="8">
        <f t="shared" si="15"/>
        <v>42609.084439528531</v>
      </c>
      <c r="U72" s="8">
        <f t="shared" si="15"/>
        <v>20048.613095723016</v>
      </c>
      <c r="V72" s="8">
        <f t="shared" si="15"/>
        <v>4704.961178690708</v>
      </c>
      <c r="W72" s="8">
        <f t="shared" si="15"/>
        <v>19599.230974097041</v>
      </c>
      <c r="X72" s="8">
        <f t="shared" si="15"/>
        <v>8074.5883704842427</v>
      </c>
      <c r="Y72" s="8">
        <f t="shared" si="15"/>
        <v>4451.5450905432599</v>
      </c>
      <c r="Z72" s="23">
        <f t="shared" si="15"/>
        <v>13896.647047627208</v>
      </c>
      <c r="AA72" s="22">
        <f t="shared" si="16"/>
        <v>130431.12923296427</v>
      </c>
      <c r="AB72" s="10"/>
    </row>
    <row r="73" spans="1:29" x14ac:dyDescent="0.3">
      <c r="A73" s="5" t="s">
        <v>14</v>
      </c>
      <c r="B73" s="8">
        <f t="shared" si="12"/>
        <v>5728.398278358809</v>
      </c>
      <c r="C73" s="8">
        <f t="shared" si="13"/>
        <v>13435.358872684099</v>
      </c>
      <c r="D73" s="8">
        <f t="shared" si="13"/>
        <v>44678.215346657016</v>
      </c>
      <c r="E73" s="8">
        <f t="shared" si="13"/>
        <v>20285.050610997965</v>
      </c>
      <c r="F73" s="8">
        <f t="shared" si="13"/>
        <v>5163.0066996467103</v>
      </c>
      <c r="G73" s="8">
        <f t="shared" si="13"/>
        <v>19829.725581904411</v>
      </c>
      <c r="H73" s="8">
        <f t="shared" si="13"/>
        <v>8738.2929208301321</v>
      </c>
      <c r="I73" s="8">
        <f t="shared" si="13"/>
        <v>4463.2110663983913</v>
      </c>
      <c r="J73" s="8">
        <f t="shared" si="13"/>
        <v>14443.610709782424</v>
      </c>
      <c r="K73" s="22">
        <f t="shared" si="14"/>
        <v>136764.87008725994</v>
      </c>
      <c r="L73" s="10"/>
      <c r="Q73" s="5" t="s">
        <v>14</v>
      </c>
      <c r="R73" s="8">
        <f t="shared" si="15"/>
        <v>5728.398278358809</v>
      </c>
      <c r="S73" s="8">
        <f t="shared" si="15"/>
        <v>13435.358872684099</v>
      </c>
      <c r="T73" s="8">
        <f t="shared" si="15"/>
        <v>44678.215346657016</v>
      </c>
      <c r="U73" s="8">
        <f t="shared" si="15"/>
        <v>20285.050610997965</v>
      </c>
      <c r="V73" s="8">
        <f t="shared" si="15"/>
        <v>5163.0066996467103</v>
      </c>
      <c r="W73" s="8">
        <f t="shared" si="15"/>
        <v>19829.725581904411</v>
      </c>
      <c r="X73" s="8">
        <f t="shared" si="15"/>
        <v>8738.2929208301321</v>
      </c>
      <c r="Y73" s="8">
        <f t="shared" si="15"/>
        <v>4463.2110663983913</v>
      </c>
      <c r="Z73" s="23">
        <f t="shared" si="15"/>
        <v>14443.610709782424</v>
      </c>
      <c r="AA73" s="22">
        <f t="shared" si="16"/>
        <v>136764.87008725994</v>
      </c>
      <c r="AB73" s="10"/>
    </row>
    <row r="74" spans="1:29" x14ac:dyDescent="0.3">
      <c r="A74" s="5" t="s">
        <v>15</v>
      </c>
      <c r="B74" s="8">
        <f t="shared" si="12"/>
        <v>6044.6931617055507</v>
      </c>
      <c r="C74" s="8">
        <f t="shared" si="13"/>
        <v>14646.635025577509</v>
      </c>
      <c r="D74" s="8">
        <f t="shared" si="13"/>
        <v>47832.678391238689</v>
      </c>
      <c r="E74" s="8">
        <f t="shared" si="13"/>
        <v>22194.049368635438</v>
      </c>
      <c r="F74" s="8">
        <f t="shared" si="13"/>
        <v>5807.9744095831966</v>
      </c>
      <c r="G74" s="8">
        <f t="shared" si="13"/>
        <v>23339.688821597956</v>
      </c>
      <c r="H74" s="8">
        <f t="shared" si="13"/>
        <v>10212.170684089162</v>
      </c>
      <c r="I74" s="8">
        <f t="shared" si="13"/>
        <v>5343.8869416498992</v>
      </c>
      <c r="J74" s="8">
        <f t="shared" si="13"/>
        <v>16928.481238307351</v>
      </c>
      <c r="K74" s="22">
        <f t="shared" si="14"/>
        <v>152350.25804238472</v>
      </c>
      <c r="L74" s="10"/>
      <c r="Q74" s="5" t="s">
        <v>15</v>
      </c>
      <c r="R74" s="8">
        <f t="shared" si="15"/>
        <v>6044.6931617055507</v>
      </c>
      <c r="S74" s="8">
        <f t="shared" si="15"/>
        <v>14646.635025577509</v>
      </c>
      <c r="T74" s="8">
        <f t="shared" si="15"/>
        <v>47832.678391238689</v>
      </c>
      <c r="U74" s="8">
        <f t="shared" si="15"/>
        <v>22194.049368635438</v>
      </c>
      <c r="V74" s="8">
        <f t="shared" si="15"/>
        <v>5807.9744095831966</v>
      </c>
      <c r="W74" s="8">
        <f t="shared" si="15"/>
        <v>23339.688821597956</v>
      </c>
      <c r="X74" s="8">
        <f t="shared" si="15"/>
        <v>10212.170684089162</v>
      </c>
      <c r="Y74" s="8">
        <f t="shared" si="15"/>
        <v>5343.8869416498992</v>
      </c>
      <c r="Z74" s="23">
        <f t="shared" si="15"/>
        <v>16928.481238307351</v>
      </c>
      <c r="AA74" s="22">
        <f t="shared" si="16"/>
        <v>152350.25804238472</v>
      </c>
      <c r="AB74" s="10"/>
    </row>
    <row r="75" spans="1:29" x14ac:dyDescent="0.3">
      <c r="A75" s="5" t="s">
        <v>16</v>
      </c>
      <c r="B75" s="8">
        <f t="shared" si="12"/>
        <v>6258.68</v>
      </c>
      <c r="C75" s="8">
        <f t="shared" si="13"/>
        <v>15366.37</v>
      </c>
      <c r="D75" s="8">
        <f t="shared" si="13"/>
        <v>52274.129114873052</v>
      </c>
      <c r="E75" s="8">
        <f t="shared" si="13"/>
        <v>24075.250468431772</v>
      </c>
      <c r="F75" s="8">
        <f t="shared" si="13"/>
        <v>6327.1080000000002</v>
      </c>
      <c r="G75" s="8">
        <f t="shared" si="13"/>
        <v>25016.74407150675</v>
      </c>
      <c r="H75" s="8">
        <f t="shared" si="13"/>
        <v>10453.604150653344</v>
      </c>
      <c r="I75" s="8">
        <f t="shared" si="13"/>
        <v>5343.8869416498992</v>
      </c>
      <c r="J75" s="8">
        <f t="shared" si="13"/>
        <v>17666.392912283707</v>
      </c>
      <c r="K75" s="22">
        <f t="shared" si="14"/>
        <v>162782.16565939854</v>
      </c>
      <c r="L75" s="10"/>
      <c r="Q75" s="5" t="s">
        <v>16</v>
      </c>
      <c r="R75" s="8">
        <f t="shared" si="15"/>
        <v>6258.68</v>
      </c>
      <c r="S75" s="8">
        <f t="shared" si="15"/>
        <v>15366.37</v>
      </c>
      <c r="T75" s="8">
        <f t="shared" si="15"/>
        <v>52274.129114873052</v>
      </c>
      <c r="U75" s="8">
        <f t="shared" si="15"/>
        <v>24075.250468431772</v>
      </c>
      <c r="V75" s="8">
        <f t="shared" si="15"/>
        <v>6327.1080000000002</v>
      </c>
      <c r="W75" s="8">
        <f t="shared" si="15"/>
        <v>25016.74407150675</v>
      </c>
      <c r="X75" s="8">
        <f t="shared" si="15"/>
        <v>10453.604150653344</v>
      </c>
      <c r="Y75" s="8">
        <f t="shared" si="15"/>
        <v>5343.8869416498992</v>
      </c>
      <c r="Z75" s="23">
        <f t="shared" si="15"/>
        <v>17666.392912283707</v>
      </c>
      <c r="AA75" s="22">
        <f t="shared" si="16"/>
        <v>162782.16565939854</v>
      </c>
      <c r="AB75" s="10"/>
    </row>
    <row r="76" spans="1:29" x14ac:dyDescent="0.3">
      <c r="A76" s="5" t="s">
        <v>17</v>
      </c>
      <c r="B76" s="8">
        <f t="shared" si="12"/>
        <v>6220.9187932421564</v>
      </c>
      <c r="C76" s="8">
        <f t="shared" si="13"/>
        <v>15321.880323126759</v>
      </c>
      <c r="D76" s="8">
        <f t="shared" si="13"/>
        <v>52274.771108322813</v>
      </c>
      <c r="E76" s="8">
        <f t="shared" si="13"/>
        <v>24075.250468431772</v>
      </c>
      <c r="F76" s="8">
        <f t="shared" si="13"/>
        <v>6327.1080000000002</v>
      </c>
      <c r="G76" s="8">
        <f t="shared" si="13"/>
        <v>25016.74407150675</v>
      </c>
      <c r="H76" s="8">
        <f t="shared" si="13"/>
        <v>10453.604150653344</v>
      </c>
      <c r="I76" s="8">
        <f t="shared" si="13"/>
        <v>5343.8869416498992</v>
      </c>
      <c r="J76" s="8">
        <f t="shared" si="13"/>
        <v>17666.392912283707</v>
      </c>
      <c r="K76" s="22">
        <f t="shared" si="14"/>
        <v>162700.55676921722</v>
      </c>
      <c r="L76" s="10"/>
      <c r="Q76" s="5" t="s">
        <v>17</v>
      </c>
      <c r="R76" s="8">
        <f t="shared" si="15"/>
        <v>6220.9187932421564</v>
      </c>
      <c r="S76" s="8">
        <f t="shared" si="15"/>
        <v>15321.880323126759</v>
      </c>
      <c r="T76" s="8">
        <f t="shared" si="15"/>
        <v>52274.771108322813</v>
      </c>
      <c r="U76" s="8">
        <f t="shared" si="15"/>
        <v>24075.250468431772</v>
      </c>
      <c r="V76" s="8">
        <f t="shared" si="15"/>
        <v>6327.1080000000002</v>
      </c>
      <c r="W76" s="8">
        <f t="shared" si="15"/>
        <v>25016.74407150675</v>
      </c>
      <c r="X76" s="8">
        <f t="shared" si="15"/>
        <v>10453.604150653344</v>
      </c>
      <c r="Y76" s="8">
        <f t="shared" si="15"/>
        <v>5343.8869416498992</v>
      </c>
      <c r="Z76" s="23">
        <f t="shared" si="15"/>
        <v>17666.392912283707</v>
      </c>
      <c r="AA76" s="22">
        <f>SUM($R76:$Z76)</f>
        <v>162700.55676921722</v>
      </c>
      <c r="AB76" s="10"/>
    </row>
    <row r="77" spans="1:29" x14ac:dyDescent="0.3">
      <c r="A77" s="5" t="s">
        <v>18</v>
      </c>
      <c r="B77" s="8">
        <f t="shared" si="12"/>
        <v>5841.6918986323408</v>
      </c>
      <c r="C77" s="8">
        <f t="shared" si="13"/>
        <v>14199.471550114331</v>
      </c>
      <c r="D77" s="8">
        <f t="shared" si="13"/>
        <v>48068.984781029038</v>
      </c>
      <c r="E77" s="8">
        <f t="shared" si="13"/>
        <v>21806.455926680246</v>
      </c>
      <c r="F77" s="8">
        <f t="shared" si="13"/>
        <v>5676.0304831174344</v>
      </c>
      <c r="G77" s="8">
        <f t="shared" si="13"/>
        <v>21825.705698650127</v>
      </c>
      <c r="H77" s="8">
        <f t="shared" si="13"/>
        <v>9404.0173328209057</v>
      </c>
      <c r="I77" s="8">
        <f t="shared" si="13"/>
        <v>4754.9104627766601</v>
      </c>
      <c r="J77" s="8">
        <f>J15-J49</f>
        <v>15315.62796505054</v>
      </c>
      <c r="K77" s="22">
        <f t="shared" si="14"/>
        <v>146892.89609887163</v>
      </c>
      <c r="L77" s="10"/>
      <c r="Q77" s="5" t="s">
        <v>18</v>
      </c>
      <c r="R77" s="8">
        <f t="shared" si="15"/>
        <v>5841.6918986323408</v>
      </c>
      <c r="S77" s="8">
        <f t="shared" si="15"/>
        <v>14199.471550114331</v>
      </c>
      <c r="T77" s="8">
        <f t="shared" si="15"/>
        <v>48068.984781029038</v>
      </c>
      <c r="U77" s="8">
        <f t="shared" si="15"/>
        <v>21806.455926680246</v>
      </c>
      <c r="V77" s="8">
        <f t="shared" si="15"/>
        <v>5676.0304831174344</v>
      </c>
      <c r="W77" s="8">
        <f t="shared" si="15"/>
        <v>21825.705698650127</v>
      </c>
      <c r="X77" s="8">
        <f t="shared" si="15"/>
        <v>9404.0173328209057</v>
      </c>
      <c r="Y77" s="8">
        <f t="shared" si="15"/>
        <v>4754.9104627766601</v>
      </c>
      <c r="Z77" s="23">
        <f t="shared" si="15"/>
        <v>15315.62796505054</v>
      </c>
      <c r="AA77" s="22">
        <f>SUM($R77:$Z77)</f>
        <v>146892.89609887163</v>
      </c>
      <c r="AB77" s="10"/>
    </row>
    <row r="79" spans="1:29" x14ac:dyDescent="0.3">
      <c r="A79" s="16" t="s">
        <v>42</v>
      </c>
      <c r="B79" s="18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18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</row>
    <row r="81" spans="1:29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29" x14ac:dyDescent="0.3">
      <c r="A82" s="5" t="s">
        <v>7</v>
      </c>
      <c r="B82" s="19">
        <f t="shared" ref="B82:B93" si="17">$B$79-K66</f>
        <v>48440.385577300724</v>
      </c>
      <c r="L82" s="10"/>
      <c r="M82" s="10"/>
      <c r="O82" s="14"/>
      <c r="Q82" s="5" t="s">
        <v>7</v>
      </c>
      <c r="R82" s="19">
        <f>$R$79-AA66</f>
        <v>48440.385577300724</v>
      </c>
      <c r="AB82" s="10"/>
      <c r="AC82" s="10"/>
    </row>
    <row r="83" spans="1:29" x14ac:dyDescent="0.3">
      <c r="A83" s="5" t="s">
        <v>8</v>
      </c>
      <c r="B83" s="8">
        <f t="shared" si="17"/>
        <v>50630.156194653231</v>
      </c>
      <c r="L83" s="10"/>
      <c r="M83" s="10"/>
      <c r="O83" s="14"/>
      <c r="Q83" s="5" t="s">
        <v>8</v>
      </c>
      <c r="R83" s="19">
        <f t="shared" ref="R83:R92" si="18">$R$79-AA67</f>
        <v>50630.156194653231</v>
      </c>
      <c r="AB83" s="10"/>
      <c r="AC83" s="10"/>
    </row>
    <row r="84" spans="1:29" x14ac:dyDescent="0.3">
      <c r="A84" s="5" t="s">
        <v>9</v>
      </c>
      <c r="B84" s="8">
        <f t="shared" si="17"/>
        <v>34812.69570256205</v>
      </c>
      <c r="L84" s="10"/>
      <c r="M84" s="10"/>
      <c r="O84" s="14"/>
      <c r="Q84" s="5" t="s">
        <v>9</v>
      </c>
      <c r="R84" s="19">
        <f t="shared" si="18"/>
        <v>34812.69570256205</v>
      </c>
      <c r="AB84" s="10"/>
      <c r="AC84" s="10"/>
    </row>
    <row r="85" spans="1:29" x14ac:dyDescent="0.3">
      <c r="A85" s="5" t="s">
        <v>10</v>
      </c>
      <c r="B85" s="8">
        <f t="shared" si="17"/>
        <v>4192.8481957817276</v>
      </c>
      <c r="L85" s="10"/>
      <c r="M85" s="10"/>
      <c r="O85" s="14"/>
      <c r="Q85" s="5" t="s">
        <v>10</v>
      </c>
      <c r="R85" s="19">
        <f>$R$79-AA69</f>
        <v>4192.8481957817276</v>
      </c>
      <c r="AB85" s="10"/>
      <c r="AC85" s="10"/>
    </row>
    <row r="86" spans="1:29" x14ac:dyDescent="0.3">
      <c r="A86" s="5" t="s">
        <v>11</v>
      </c>
      <c r="B86" s="8">
        <f t="shared" si="17"/>
        <v>3820.8005566165666</v>
      </c>
      <c r="L86" s="10"/>
      <c r="M86" s="10"/>
      <c r="O86" s="14"/>
      <c r="Q86" s="5" t="s">
        <v>11</v>
      </c>
      <c r="R86" s="19">
        <f t="shared" si="18"/>
        <v>3820.8005566165666</v>
      </c>
      <c r="AB86" s="10"/>
      <c r="AC86" s="10"/>
    </row>
    <row r="87" spans="1:29" x14ac:dyDescent="0.3">
      <c r="A87" s="5" t="s">
        <v>12</v>
      </c>
      <c r="B87" s="8">
        <f t="shared" si="17"/>
        <v>27124.07378105406</v>
      </c>
      <c r="L87" s="10"/>
      <c r="M87" s="10"/>
      <c r="O87" s="14"/>
      <c r="Q87" s="5" t="s">
        <v>12</v>
      </c>
      <c r="R87" s="19">
        <f t="shared" si="18"/>
        <v>27124.07378105406</v>
      </c>
      <c r="AB87" s="10"/>
      <c r="AC87" s="10"/>
    </row>
    <row r="88" spans="1:29" x14ac:dyDescent="0.3">
      <c r="A88" s="5" t="s">
        <v>13</v>
      </c>
      <c r="B88" s="8">
        <f t="shared" si="17"/>
        <v>45886.167323652277</v>
      </c>
      <c r="L88" s="10"/>
      <c r="M88" s="10"/>
      <c r="O88" s="14"/>
      <c r="Q88" s="5" t="s">
        <v>13</v>
      </c>
      <c r="R88" s="19">
        <f>$R$79-AA72</f>
        <v>45886.167323652277</v>
      </c>
      <c r="AB88" s="10"/>
      <c r="AC88" s="10"/>
    </row>
    <row r="89" spans="1:29" x14ac:dyDescent="0.3">
      <c r="A89" s="5" t="s">
        <v>14</v>
      </c>
      <c r="B89" s="8">
        <f t="shared" si="17"/>
        <v>39552.426469356607</v>
      </c>
      <c r="L89" s="10"/>
      <c r="M89" s="10"/>
      <c r="O89" s="14"/>
      <c r="Q89" s="5" t="s">
        <v>14</v>
      </c>
      <c r="R89" s="19">
        <f t="shared" si="18"/>
        <v>39552.426469356607</v>
      </c>
      <c r="AB89" s="10"/>
      <c r="AC89" s="10"/>
    </row>
    <row r="90" spans="1:29" x14ac:dyDescent="0.3">
      <c r="A90" s="5" t="s">
        <v>15</v>
      </c>
      <c r="B90" s="8">
        <f t="shared" si="17"/>
        <v>23967.038514231826</v>
      </c>
      <c r="L90" s="10"/>
      <c r="M90" s="10"/>
      <c r="O90" s="14"/>
      <c r="Q90" s="5" t="s">
        <v>15</v>
      </c>
      <c r="R90" s="19">
        <f t="shared" si="18"/>
        <v>23967.038514231826</v>
      </c>
      <c r="AB90" s="10"/>
      <c r="AC90" s="10"/>
    </row>
    <row r="91" spans="1:29" x14ac:dyDescent="0.3">
      <c r="A91" s="5" t="s">
        <v>16</v>
      </c>
      <c r="B91" s="8">
        <f t="shared" si="17"/>
        <v>13535.130897218012</v>
      </c>
      <c r="L91" s="10"/>
      <c r="M91" s="10"/>
      <c r="O91" s="14"/>
      <c r="Q91" s="5" t="s">
        <v>16</v>
      </c>
      <c r="R91" s="19">
        <f t="shared" si="18"/>
        <v>13535.130897218012</v>
      </c>
      <c r="AB91" s="10"/>
      <c r="AC91" s="10"/>
    </row>
    <row r="92" spans="1:29" x14ac:dyDescent="0.3">
      <c r="A92" s="5" t="s">
        <v>17</v>
      </c>
      <c r="B92" s="8">
        <f t="shared" si="17"/>
        <v>13616.739787399332</v>
      </c>
      <c r="L92" s="10"/>
      <c r="M92" s="10"/>
      <c r="O92" s="14"/>
      <c r="Q92" s="5" t="s">
        <v>17</v>
      </c>
      <c r="R92" s="19">
        <f t="shared" si="18"/>
        <v>13616.739787399332</v>
      </c>
      <c r="AB92" s="10"/>
      <c r="AC92" s="10"/>
    </row>
    <row r="93" spans="1:29" x14ac:dyDescent="0.3">
      <c r="A93" s="5" t="s">
        <v>18</v>
      </c>
      <c r="B93" s="8">
        <f t="shared" si="17"/>
        <v>29424.400457744923</v>
      </c>
      <c r="L93" s="10"/>
      <c r="M93" s="10"/>
      <c r="O93" s="14"/>
      <c r="Q93" s="5" t="s">
        <v>18</v>
      </c>
      <c r="R93" s="19">
        <f>$R$79-AA77</f>
        <v>29424.400457744923</v>
      </c>
      <c r="AB93" s="10"/>
      <c r="AC93" s="10"/>
    </row>
    <row r="94" spans="1:29" x14ac:dyDescent="0.3">
      <c r="A94" s="9" t="s">
        <v>32</v>
      </c>
      <c r="B94" s="12">
        <f>SUM($B$82:$B$93)/$B$79</f>
        <v>1.8999999999999995</v>
      </c>
      <c r="Q94" s="9" t="s">
        <v>32</v>
      </c>
      <c r="R94" s="12">
        <f>SUM($R$82:$R$93)/$R$79</f>
        <v>1.8999999999999995</v>
      </c>
    </row>
    <row r="96" spans="1:29" x14ac:dyDescent="0.3">
      <c r="A96" s="1" t="s">
        <v>49</v>
      </c>
      <c r="B96" s="33">
        <f>(SUM($B$82:$B$93)-$D$97*$B$79)/(12-$D$97)</f>
        <v>-5.7631347439076644E-12</v>
      </c>
      <c r="D96" s="1" t="s">
        <v>34</v>
      </c>
      <c r="Q96" s="1" t="s">
        <v>49</v>
      </c>
      <c r="R96" s="33">
        <f>(SUM($R$82:$R$93)-$T$97*$R$79)/(12-$T$97)</f>
        <v>-5.7631347439076644E-12</v>
      </c>
      <c r="T96" s="1" t="s">
        <v>34</v>
      </c>
    </row>
    <row r="97" spans="1:22" x14ac:dyDescent="0.3">
      <c r="A97" s="1" t="s">
        <v>33</v>
      </c>
      <c r="D97" s="27">
        <f>'計算用(太陽光-差替元差替可能容量)'!D97</f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-5.7631347439076642E-9</v>
      </c>
      <c r="Q99" s="1" t="s">
        <v>50</v>
      </c>
      <c r="R99" s="40">
        <f>(MIN($AA$38:$AA$49)+$R$96)*1000</f>
        <v>-5.7631347439076642E-9</v>
      </c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AA46E-3220-4D30-A172-6125D16F9A04}">
  <sheetPr codeName="Sheet28">
    <tabColor rgb="FF0070C0"/>
  </sheetPr>
  <dimension ref="A1:AE101"/>
  <sheetViews>
    <sheetView zoomScale="70" zoomScaleNormal="70" workbookViewId="0">
      <selection activeCell="B24" sqref="B24:J35"/>
    </sheetView>
  </sheetViews>
  <sheetFormatPr defaultColWidth="9" defaultRowHeight="15" x14ac:dyDescent="0.3"/>
  <cols>
    <col min="1" max="1" width="29.109375" style="1" customWidth="1"/>
    <col min="2" max="2" width="14.6640625" style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15.88671875" style="1" customWidth="1"/>
    <col min="12" max="12" width="10" style="1" bestFit="1" customWidth="1"/>
    <col min="13" max="13" width="17.88671875" style="1" customWidth="1"/>
    <col min="14" max="14" width="9.33203125" style="1" bestFit="1" customWidth="1"/>
    <col min="15" max="15" width="7.33203125" style="1" bestFit="1" customWidth="1"/>
    <col min="16" max="17" width="9" style="1"/>
    <col min="18" max="18" width="15" style="1" bestFit="1" customWidth="1"/>
    <col min="19" max="19" width="9" style="1"/>
    <col min="20" max="20" width="9" style="1" customWidth="1"/>
    <col min="21" max="22" width="9" style="1"/>
    <col min="23" max="23" width="9.44140625" style="1" bestFit="1" customWidth="1"/>
    <col min="24" max="26" width="9" style="1"/>
    <col min="27" max="27" width="17.109375" style="1" bestFit="1" customWidth="1"/>
    <col min="28" max="28" width="10.44140625" style="1" bestFit="1" customWidth="1"/>
    <col min="29" max="16384" width="9" style="1"/>
  </cols>
  <sheetData>
    <row r="1" spans="1:13" x14ac:dyDescent="0.3">
      <c r="J1" s="5" t="s">
        <v>30</v>
      </c>
      <c r="L1" s="3"/>
      <c r="M1" s="4" t="s">
        <v>54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168</v>
      </c>
    </row>
    <row r="4" spans="1:13" x14ac:dyDescent="0.3">
      <c r="A4" s="5" t="s">
        <v>7</v>
      </c>
      <c r="B4" s="13">
        <f>'計算用(太陽光-差替元差替可能容量)'!B4</f>
        <v>5136.7693724859209</v>
      </c>
      <c r="C4" s="13">
        <f>'計算用(太陽光-差替元差替可能容量)'!C4</f>
        <v>12582.734736969396</v>
      </c>
      <c r="D4" s="13">
        <f>'計算用(太陽光-差替元差替可能容量)'!D4</f>
        <v>42812.450366376877</v>
      </c>
      <c r="E4" s="13">
        <f>'計算用(太陽光-差替元差替可能容量)'!E4</f>
        <v>19226.231303462326</v>
      </c>
      <c r="F4" s="13">
        <f>'計算用(太陽光-差替元差替可能容量)'!F4</f>
        <v>4869.8559662348689</v>
      </c>
      <c r="G4" s="13">
        <f>'計算用(太陽光-差替元差替可能容量)'!G4</f>
        <v>18677.252542867569</v>
      </c>
      <c r="H4" s="13">
        <f>'計算用(太陽光-差替元差替可能容量)'!H4</f>
        <v>7941.2375019215988</v>
      </c>
      <c r="I4" s="13">
        <f>'計算用(太陽光-差替元差替可能容量)'!I4</f>
        <v>4043.165935613682</v>
      </c>
      <c r="J4" s="13">
        <f>'計算用(太陽光-差替元差替可能容量)'!J4</f>
        <v>12587.213253383588</v>
      </c>
    </row>
    <row r="5" spans="1:13" x14ac:dyDescent="0.3">
      <c r="A5" s="5" t="s">
        <v>8</v>
      </c>
      <c r="B5" s="13">
        <f>'計算用(太陽光-差替元差替可能容量)'!B5</f>
        <v>4608.0824778761062</v>
      </c>
      <c r="C5" s="13">
        <f>'計算用(太陽光-差替元差替可能容量)'!C5</f>
        <v>11765.592368887781</v>
      </c>
      <c r="D5" s="13">
        <f>'計算用(太陽光-差替元差替可能容量)'!D5</f>
        <v>41433.532423196593</v>
      </c>
      <c r="E5" s="13">
        <f>'計算用(太陽光-差替元差替可能容量)'!E5</f>
        <v>19308.463482688392</v>
      </c>
      <c r="F5" s="13">
        <f>'計算用(太陽光-差替元差替可能容量)'!F5</f>
        <v>4448.449286955346</v>
      </c>
      <c r="G5" s="13">
        <f>'計算用(太陽光-差替元差替可能容量)'!G5</f>
        <v>18978.289379788399</v>
      </c>
      <c r="H5" s="13">
        <f>'計算用(太陽光-差替元差替可能容量)'!H5</f>
        <v>7842.2442813220596</v>
      </c>
      <c r="I5" s="13">
        <f>'計算用(太陽光-差替元差替可能容量)'!I5</f>
        <v>4136.5137424547283</v>
      </c>
      <c r="J5" s="13">
        <f>'計算用(太陽光-差替元差替可能容量)'!J5</f>
        <v>13165.972918793903</v>
      </c>
    </row>
    <row r="6" spans="1:13" x14ac:dyDescent="0.3">
      <c r="A6" s="5" t="s">
        <v>9</v>
      </c>
      <c r="B6" s="13">
        <f>'計算用(太陽光-差替元差替可能容量)'!B6</f>
        <v>4620.6628801287216</v>
      </c>
      <c r="C6" s="13">
        <f>'計算用(太陽光-差替元差替可能容量)'!C6</f>
        <v>12573.166958401736</v>
      </c>
      <c r="D6" s="13">
        <f>'計算用(太陽光-差替元差替可能容量)'!D6</f>
        <v>47467.120916422551</v>
      </c>
      <c r="E6" s="13">
        <f>'計算用(太陽光-差替元差替可能容量)'!E6</f>
        <v>21487.776232179225</v>
      </c>
      <c r="F6" s="13">
        <f>'計算用(太陽光-差替元差替可能容量)'!F6</f>
        <v>5089.7190162937504</v>
      </c>
      <c r="G6" s="13">
        <f>'計算用(太陽光-差替元差替可能容量)'!G6</f>
        <v>21846.573400218898</v>
      </c>
      <c r="H6" s="13">
        <f>'計算用(太陽光-差替元差替可能容量)'!H6</f>
        <v>8731.2234050730203</v>
      </c>
      <c r="I6" s="13">
        <f>'計算用(太陽光-差替元差替可能容量)'!I6</f>
        <v>4649.8966800804828</v>
      </c>
      <c r="J6" s="13">
        <f>'計算用(太陽光-差替元差替可能容量)'!J6</f>
        <v>15038.461365256126</v>
      </c>
    </row>
    <row r="7" spans="1:13" x14ac:dyDescent="0.3">
      <c r="A7" s="5" t="s">
        <v>10</v>
      </c>
      <c r="B7" s="13">
        <f>'計算用(太陽光-差替元差替可能容量)'!B7</f>
        <v>5139.1466273187179</v>
      </c>
      <c r="C7" s="13">
        <f>'計算用(太陽光-差替元差替可能容量)'!C7</f>
        <v>14722.667747708281</v>
      </c>
      <c r="D7" s="13">
        <f>'計算用(太陽光-差替元差替可能容量)'!D7</f>
        <v>58859.241985807814</v>
      </c>
      <c r="E7" s="13">
        <f>'計算用(太陽光-差替元差替可能容量)'!E7</f>
        <v>25236.87</v>
      </c>
      <c r="F7" s="13">
        <f>'計算用(太陽光-差替元差替可能容量)'!F7</f>
        <v>5984.4279999999999</v>
      </c>
      <c r="G7" s="13">
        <f>'計算用(太陽光-差替元差替可能容量)'!G7</f>
        <v>27232.29</v>
      </c>
      <c r="H7" s="13">
        <f>'計算用(太陽光-差替元差替可能容量)'!H7</f>
        <v>10514.220000000001</v>
      </c>
      <c r="I7" s="13">
        <f>'計算用(太陽光-差替元差替可能容量)'!I7</f>
        <v>5798.9299999999994</v>
      </c>
      <c r="J7" s="13">
        <f>'計算用(太陽光-差替元差替可能容量)'!J7</f>
        <v>18636.653999999999</v>
      </c>
    </row>
    <row r="8" spans="1:13" x14ac:dyDescent="0.3">
      <c r="A8" s="5" t="s">
        <v>11</v>
      </c>
      <c r="B8" s="13">
        <f>'計算用(太陽光-差替元差替可能容量)'!B8</f>
        <v>5227.29</v>
      </c>
      <c r="C8" s="13">
        <f>'計算用(太陽光-差替元差替可能容量)'!C8</f>
        <v>15007.958000000001</v>
      </c>
      <c r="D8" s="13">
        <f>'計算用(太陽光-差替元差替可能容量)'!D8</f>
        <v>58857.856</v>
      </c>
      <c r="E8" s="13">
        <f>'計算用(太陽光-差替元差替可能容量)'!E8</f>
        <v>25236.87</v>
      </c>
      <c r="F8" s="13">
        <f>'計算用(太陽光-差替元差替可能容量)'!F8</f>
        <v>5984.4279999999999</v>
      </c>
      <c r="G8" s="13">
        <f>'計算用(太陽光-差替元差替可能容量)'!G8</f>
        <v>27232.29</v>
      </c>
      <c r="H8" s="13">
        <f>'計算用(太陽光-差替元差替可能容量)'!H8</f>
        <v>10514.220000000001</v>
      </c>
      <c r="I8" s="13">
        <f>'計算用(太陽光-差替元差替可能容量)'!I8</f>
        <v>5798.9299999999994</v>
      </c>
      <c r="J8" s="13">
        <f>'計算用(太陽光-差替元差替可能容量)'!J8</f>
        <v>18636.653999999999</v>
      </c>
    </row>
    <row r="9" spans="1:13" x14ac:dyDescent="0.3">
      <c r="A9" s="5" t="s">
        <v>12</v>
      </c>
      <c r="B9" s="13">
        <f>'計算用(太陽光-差替元差替可能容量)'!B9</f>
        <v>4862.1060274632619</v>
      </c>
      <c r="C9" s="13">
        <f>'計算用(太陽光-差替元差替可能容量)'!C9</f>
        <v>13237.588415435164</v>
      </c>
      <c r="D9" s="13">
        <f>'計算用(太陽光-差替元差替可能容量)'!D9</f>
        <v>49767.298669551194</v>
      </c>
      <c r="E9" s="13">
        <f>'計算用(太陽光-差替元差替可能容量)'!E9</f>
        <v>22697.76146639511</v>
      </c>
      <c r="F9" s="13">
        <f>'計算用(太陽光-差替元差替可能容量)'!F9</f>
        <v>5295.2961846097905</v>
      </c>
      <c r="G9" s="13">
        <f>'計算用(太陽光-差替元差替可能容量)'!G9</f>
        <v>22988.977457132434</v>
      </c>
      <c r="H9" s="13">
        <f>'計算用(太陽光-差替元差替可能容量)'!H9</f>
        <v>9387.8371329746351</v>
      </c>
      <c r="I9" s="13">
        <f>'計算用(太陽光-差替元差替可能容量)'!I9</f>
        <v>4958.8397384305836</v>
      </c>
      <c r="J9" s="13">
        <f>'計算用(太陽光-差替元差替可能容量)'!J9</f>
        <v>15997.517683570326</v>
      </c>
    </row>
    <row r="10" spans="1:13" x14ac:dyDescent="0.3">
      <c r="A10" s="5" t="s">
        <v>13</v>
      </c>
      <c r="B10" s="13">
        <f>'計算用(太陽光-差替元差替可能容量)'!B10</f>
        <v>5048.6565567176185</v>
      </c>
      <c r="C10" s="13">
        <f>'計算用(太陽光-差替元差替可能容量)'!C10</f>
        <v>11997.802479552651</v>
      </c>
      <c r="D10" s="13">
        <f>'計算用(太陽光-差替元差替可能容量)'!D10</f>
        <v>42609.084439528531</v>
      </c>
      <c r="E10" s="13">
        <f>'計算用(太陽光-差替元差替可能容量)'!E10</f>
        <v>20048.613095723016</v>
      </c>
      <c r="F10" s="13">
        <f>'計算用(太陽光-差替元差替可能容量)'!F10</f>
        <v>4704.961178690708</v>
      </c>
      <c r="G10" s="13">
        <f>'計算用(太陽光-差替元差替可能容量)'!G10</f>
        <v>19599.230974097041</v>
      </c>
      <c r="H10" s="13">
        <f>'計算用(太陽光-差替元差替可能容量)'!H10</f>
        <v>8074.5883704842427</v>
      </c>
      <c r="I10" s="13">
        <f>'計算用(太陽光-差替元差替可能容量)'!I10</f>
        <v>4451.5450905432599</v>
      </c>
      <c r="J10" s="13">
        <f>'計算用(太陽光-差替元差替可能容量)'!J10</f>
        <v>13896.647047627208</v>
      </c>
    </row>
    <row r="11" spans="1:13" x14ac:dyDescent="0.3">
      <c r="A11" s="5" t="s">
        <v>14</v>
      </c>
      <c r="B11" s="13">
        <f>'計算用(太陽光-差替元差替可能容量)'!B11</f>
        <v>5728.398278358809</v>
      </c>
      <c r="C11" s="13">
        <f>'計算用(太陽光-差替元差替可能容量)'!C11</f>
        <v>13435.358872684099</v>
      </c>
      <c r="D11" s="13">
        <f>'計算用(太陽光-差替元差替可能容量)'!D11</f>
        <v>44678.215346657016</v>
      </c>
      <c r="E11" s="13">
        <f>'計算用(太陽光-差替元差替可能容量)'!E11</f>
        <v>20285.050610997965</v>
      </c>
      <c r="F11" s="13">
        <f>'計算用(太陽光-差替元差替可能容量)'!F11</f>
        <v>5163.0066996467103</v>
      </c>
      <c r="G11" s="13">
        <f>'計算用(太陽光-差替元差替可能容量)'!G11</f>
        <v>19829.725581904411</v>
      </c>
      <c r="H11" s="13">
        <f>'計算用(太陽光-差替元差替可能容量)'!H11</f>
        <v>8738.2929208301321</v>
      </c>
      <c r="I11" s="13">
        <f>'計算用(太陽光-差替元差替可能容量)'!I11</f>
        <v>4463.2110663983913</v>
      </c>
      <c r="J11" s="13">
        <f>'計算用(太陽光-差替元差替可能容量)'!J11</f>
        <v>14443.610709782424</v>
      </c>
    </row>
    <row r="12" spans="1:13" x14ac:dyDescent="0.3">
      <c r="A12" s="5" t="s">
        <v>15</v>
      </c>
      <c r="B12" s="13">
        <f>'計算用(太陽光-差替元差替可能容量)'!B12</f>
        <v>6044.6931617055507</v>
      </c>
      <c r="C12" s="13">
        <f>'計算用(太陽光-差替元差替可能容量)'!C12</f>
        <v>14646.635025577509</v>
      </c>
      <c r="D12" s="13">
        <f>'計算用(太陽光-差替元差替可能容量)'!D12</f>
        <v>47832.678391238689</v>
      </c>
      <c r="E12" s="13">
        <f>'計算用(太陽光-差替元差替可能容量)'!E12</f>
        <v>22194.049368635438</v>
      </c>
      <c r="F12" s="13">
        <f>'計算用(太陽光-差替元差替可能容量)'!F12</f>
        <v>5807.9744095831966</v>
      </c>
      <c r="G12" s="13">
        <f>'計算用(太陽光-差替元差替可能容量)'!G12</f>
        <v>23339.688821597956</v>
      </c>
      <c r="H12" s="13">
        <f>'計算用(太陽光-差替元差替可能容量)'!H12</f>
        <v>10212.170684089162</v>
      </c>
      <c r="I12" s="13">
        <f>'計算用(太陽光-差替元差替可能容量)'!I12</f>
        <v>5343.8869416498992</v>
      </c>
      <c r="J12" s="13">
        <f>'計算用(太陽光-差替元差替可能容量)'!J12</f>
        <v>16928.481238307351</v>
      </c>
    </row>
    <row r="13" spans="1:13" x14ac:dyDescent="0.3">
      <c r="A13" s="5" t="s">
        <v>16</v>
      </c>
      <c r="B13" s="13">
        <f>'計算用(太陽光-差替元差替可能容量)'!B13</f>
        <v>6258.68</v>
      </c>
      <c r="C13" s="13">
        <f>'計算用(太陽光-差替元差替可能容量)'!C13</f>
        <v>15366.37</v>
      </c>
      <c r="D13" s="13">
        <f>'計算用(太陽光-差替元差替可能容量)'!D13</f>
        <v>52274.129114873052</v>
      </c>
      <c r="E13" s="13">
        <f>'計算用(太陽光-差替元差替可能容量)'!E13</f>
        <v>24075.250468431772</v>
      </c>
      <c r="F13" s="13">
        <f>'計算用(太陽光-差替元差替可能容量)'!F13</f>
        <v>6327.1080000000002</v>
      </c>
      <c r="G13" s="13">
        <f>'計算用(太陽光-差替元差替可能容量)'!G13</f>
        <v>25016.74407150675</v>
      </c>
      <c r="H13" s="13">
        <f>'計算用(太陽光-差替元差替可能容量)'!H13</f>
        <v>10453.604150653344</v>
      </c>
      <c r="I13" s="13">
        <f>'計算用(太陽光-差替元差替可能容量)'!I13</f>
        <v>5343.8869416498992</v>
      </c>
      <c r="J13" s="13">
        <f>'計算用(太陽光-差替元差替可能容量)'!J13</f>
        <v>17666.392912283707</v>
      </c>
    </row>
    <row r="14" spans="1:13" x14ac:dyDescent="0.3">
      <c r="A14" s="5" t="s">
        <v>17</v>
      </c>
      <c r="B14" s="13">
        <f>'計算用(太陽光-差替元差替可能容量)'!B14</f>
        <v>6220.9187932421564</v>
      </c>
      <c r="C14" s="13">
        <f>'計算用(太陽光-差替元差替可能容量)'!C14</f>
        <v>15321.880323126759</v>
      </c>
      <c r="D14" s="13">
        <f>'計算用(太陽光-差替元差替可能容量)'!D14</f>
        <v>52274.771108322813</v>
      </c>
      <c r="E14" s="13">
        <f>'計算用(太陽光-差替元差替可能容量)'!E14</f>
        <v>24075.250468431772</v>
      </c>
      <c r="F14" s="13">
        <f>'計算用(太陽光-差替元差替可能容量)'!F14</f>
        <v>6327.1080000000002</v>
      </c>
      <c r="G14" s="13">
        <f>'計算用(太陽光-差替元差替可能容量)'!G14</f>
        <v>25016.74407150675</v>
      </c>
      <c r="H14" s="13">
        <f>'計算用(太陽光-差替元差替可能容量)'!H14</f>
        <v>10453.604150653344</v>
      </c>
      <c r="I14" s="13">
        <f>'計算用(太陽光-差替元差替可能容量)'!I14</f>
        <v>5343.8869416498992</v>
      </c>
      <c r="J14" s="13">
        <f>'計算用(太陽光-差替元差替可能容量)'!J14</f>
        <v>17666.392912283707</v>
      </c>
    </row>
    <row r="15" spans="1:13" x14ac:dyDescent="0.3">
      <c r="A15" s="5" t="s">
        <v>18</v>
      </c>
      <c r="B15" s="13">
        <f>'計算用(太陽光-差替元差替可能容量)'!B15</f>
        <v>5841.6918986323408</v>
      </c>
      <c r="C15" s="13">
        <f>'計算用(太陽光-差替元差替可能容量)'!C15</f>
        <v>14199.471550114331</v>
      </c>
      <c r="D15" s="13">
        <f>'計算用(太陽光-差替元差替可能容量)'!D15</f>
        <v>48068.984781029038</v>
      </c>
      <c r="E15" s="13">
        <f>'計算用(太陽光-差替元差替可能容量)'!E15</f>
        <v>21806.455926680246</v>
      </c>
      <c r="F15" s="13">
        <f>'計算用(太陽光-差替元差替可能容量)'!F15</f>
        <v>5676.0304831174344</v>
      </c>
      <c r="G15" s="13">
        <f>'計算用(太陽光-差替元差替可能容量)'!G15</f>
        <v>21825.705698650127</v>
      </c>
      <c r="H15" s="13">
        <f>'計算用(太陽光-差替元差替可能容量)'!H15</f>
        <v>9404.0173328209057</v>
      </c>
      <c r="I15" s="13">
        <f>'計算用(太陽光-差替元差替可能容量)'!I15</f>
        <v>4754.9104627766601</v>
      </c>
      <c r="J15" s="13">
        <f>'計算用(太陽光-差替元差替可能容量)'!J15</f>
        <v>15315.62796505054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4" x14ac:dyDescent="0.3">
      <c r="A17" s="1" t="s">
        <v>36</v>
      </c>
      <c r="B17" s="25">
        <f>'計算用(太陽光-差替元差替可能容量)'!B17</f>
        <v>176317.29655661655</v>
      </c>
      <c r="C17" s="2"/>
      <c r="D17" s="2"/>
      <c r="E17" s="2"/>
      <c r="F17" s="2"/>
      <c r="G17" s="2"/>
      <c r="H17" s="2"/>
      <c r="I17" s="2"/>
      <c r="J17" s="2"/>
      <c r="K17" s="2"/>
    </row>
    <row r="18" spans="1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4" x14ac:dyDescent="0.3">
      <c r="A19" s="1" t="s">
        <v>43</v>
      </c>
      <c r="B19" s="96">
        <f>'計算用(太陽光-差替元差替可能容量)'!B19</f>
        <v>0</v>
      </c>
      <c r="C19" s="96">
        <f>'計算用(太陽光-差替元差替可能容量)'!C19</f>
        <v>0</v>
      </c>
      <c r="D19" s="96">
        <f>'計算用(太陽光-差替元差替可能容量)'!D19</f>
        <v>0</v>
      </c>
      <c r="E19" s="96">
        <f>'計算用(太陽光-差替元差替可能容量)'!E19</f>
        <v>0</v>
      </c>
      <c r="F19" s="96">
        <f>'計算用(太陽光-差替元差替可能容量)'!F19</f>
        <v>0</v>
      </c>
      <c r="G19" s="96">
        <f>'計算用(太陽光-差替元差替可能容量)'!G19</f>
        <v>0</v>
      </c>
      <c r="H19" s="96">
        <f>'計算用(太陽光-差替元差替可能容量)'!H19</f>
        <v>0</v>
      </c>
      <c r="I19" s="96">
        <f>'計算用(太陽光-差替元差替可能容量)'!I19</f>
        <v>0</v>
      </c>
      <c r="J19" s="96">
        <f>'計算用(太陽光-差替元差替可能容量)'!J19</f>
        <v>0</v>
      </c>
    </row>
    <row r="21" spans="1:14" x14ac:dyDescent="0.3">
      <c r="A21" s="1" t="s">
        <v>44</v>
      </c>
      <c r="B21" s="96">
        <f>'計算用(太陽光-差替元差替可能容量)'!B21</f>
        <v>0</v>
      </c>
      <c r="C21" s="97">
        <f>B21</f>
        <v>0</v>
      </c>
      <c r="D21" s="97">
        <f t="shared" ref="D21:J21" si="0">C21</f>
        <v>0</v>
      </c>
      <c r="E21" s="97">
        <f t="shared" si="0"/>
        <v>0</v>
      </c>
      <c r="F21" s="97">
        <f t="shared" si="0"/>
        <v>0</v>
      </c>
      <c r="G21" s="97">
        <f t="shared" si="0"/>
        <v>0</v>
      </c>
      <c r="H21" s="97">
        <f t="shared" si="0"/>
        <v>0</v>
      </c>
      <c r="I21" s="97">
        <f t="shared" si="0"/>
        <v>0</v>
      </c>
      <c r="J21" s="97">
        <f t="shared" si="0"/>
        <v>0</v>
      </c>
      <c r="L21" s="7"/>
    </row>
    <row r="22" spans="1:14" x14ac:dyDescent="0.3">
      <c r="L22" s="7"/>
    </row>
    <row r="23" spans="1:14" x14ac:dyDescent="0.3">
      <c r="A23" s="1" t="s">
        <v>45</v>
      </c>
      <c r="B23" s="16" t="s">
        <v>39</v>
      </c>
      <c r="C23" s="5"/>
      <c r="D23" s="5"/>
      <c r="E23" s="5"/>
      <c r="F23" s="5"/>
      <c r="G23" s="5"/>
      <c r="H23" s="5"/>
      <c r="I23" s="5"/>
      <c r="J23" s="5"/>
      <c r="K23" s="5"/>
      <c r="N23" s="1" t="s">
        <v>55</v>
      </c>
    </row>
    <row r="24" spans="1:14" x14ac:dyDescent="0.3">
      <c r="A24" s="5" t="s">
        <v>7</v>
      </c>
      <c r="B24" s="99">
        <v>0.39519083204166183</v>
      </c>
      <c r="C24" s="99">
        <v>0.70482068201940551</v>
      </c>
      <c r="D24" s="99">
        <v>0.5705952791788248</v>
      </c>
      <c r="E24" s="99">
        <v>0.49113052796174805</v>
      </c>
      <c r="F24" s="99">
        <v>0.67201472224869041</v>
      </c>
      <c r="G24" s="99">
        <v>0.50823186054006475</v>
      </c>
      <c r="H24" s="99">
        <v>0.44997075398567848</v>
      </c>
      <c r="I24" s="99">
        <v>0.44623075331000828</v>
      </c>
      <c r="J24" s="99">
        <v>0.29000296362702971</v>
      </c>
      <c r="N24" s="26" t="e">
        <f>HLOOKUP('入力欄(差替情報)'!D9,$B$2:$J$35,23,0)</f>
        <v>#N/A</v>
      </c>
    </row>
    <row r="25" spans="1:14" x14ac:dyDescent="0.3">
      <c r="A25" s="5" t="s">
        <v>8</v>
      </c>
      <c r="B25" s="99">
        <v>0.67265642615150989</v>
      </c>
      <c r="C25" s="99">
        <v>0.65908775496155614</v>
      </c>
      <c r="D25" s="99">
        <v>0.6572999748018632</v>
      </c>
      <c r="E25" s="99">
        <v>0.49288897836791318</v>
      </c>
      <c r="F25" s="99">
        <v>0.69323255415816054</v>
      </c>
      <c r="G25" s="99">
        <v>0.57026442594830773</v>
      </c>
      <c r="H25" s="99">
        <v>0.35806360906993506</v>
      </c>
      <c r="I25" s="99">
        <v>0.44648544647250615</v>
      </c>
      <c r="J25" s="99">
        <v>0.29594834416951477</v>
      </c>
      <c r="N25" s="26" t="e">
        <f>HLOOKUP('入力欄(差替情報)'!D9,$B$2:$J$35,24,0)</f>
        <v>#N/A</v>
      </c>
    </row>
    <row r="26" spans="1:14" x14ac:dyDescent="0.3">
      <c r="A26" s="5" t="s">
        <v>9</v>
      </c>
      <c r="B26" s="99">
        <v>0.55599723219862951</v>
      </c>
      <c r="C26" s="99">
        <v>0.48713728553811225</v>
      </c>
      <c r="D26" s="99">
        <v>0.60926536546874244</v>
      </c>
      <c r="E26" s="99">
        <v>0.4764098104085438</v>
      </c>
      <c r="F26" s="99">
        <v>0.54551126846642106</v>
      </c>
      <c r="G26" s="99">
        <v>0.55604795077188218</v>
      </c>
      <c r="H26" s="99">
        <v>0.35071797849258968</v>
      </c>
      <c r="I26" s="99">
        <v>0.53025670851323359</v>
      </c>
      <c r="J26" s="99">
        <v>0.38501349724757</v>
      </c>
      <c r="N26" s="26" t="e">
        <f>HLOOKUP('入力欄(差替情報)'!D9,$B$2:$J$35,25,0)</f>
        <v>#N/A</v>
      </c>
    </row>
    <row r="27" spans="1:14" x14ac:dyDescent="0.3">
      <c r="A27" s="5" t="s">
        <v>10</v>
      </c>
      <c r="B27" s="99">
        <v>0.39737844500783526</v>
      </c>
      <c r="C27" s="99">
        <v>0.46969634753322953</v>
      </c>
      <c r="D27" s="99">
        <v>0.57373976941642657</v>
      </c>
      <c r="E27" s="99">
        <v>0.52663131016656328</v>
      </c>
      <c r="F27" s="99">
        <v>0.53616375478011236</v>
      </c>
      <c r="G27" s="99">
        <v>0.60070659064720999</v>
      </c>
      <c r="H27" s="99">
        <v>0.44273334393950015</v>
      </c>
      <c r="I27" s="99">
        <v>0.60117557473571992</v>
      </c>
      <c r="J27" s="99">
        <v>0.42485611360128933</v>
      </c>
      <c r="N27" s="26" t="e">
        <f>HLOOKUP('入力欄(差替情報)'!D9,$B$2:$J$35,26,0)</f>
        <v>#N/A</v>
      </c>
    </row>
    <row r="28" spans="1:14" x14ac:dyDescent="0.3">
      <c r="A28" s="5" t="s">
        <v>11</v>
      </c>
      <c r="B28" s="99">
        <v>0.42157564095569411</v>
      </c>
      <c r="C28" s="99">
        <v>0.40419009682762352</v>
      </c>
      <c r="D28" s="99">
        <v>0.54079284663953708</v>
      </c>
      <c r="E28" s="99">
        <v>0.44808865286058519</v>
      </c>
      <c r="F28" s="99">
        <v>0.43760267639790362</v>
      </c>
      <c r="G28" s="99">
        <v>0.48673050851806193</v>
      </c>
      <c r="H28" s="99">
        <v>0.34108926245659549</v>
      </c>
      <c r="I28" s="99">
        <v>0.50503627234981396</v>
      </c>
      <c r="J28" s="99">
        <v>0.39511625644542447</v>
      </c>
      <c r="N28" s="26" t="e">
        <f>HLOOKUP('入力欄(差替情報)'!D9,$B$2:$J$35,27,0)</f>
        <v>#N/A</v>
      </c>
    </row>
    <row r="29" spans="1:14" x14ac:dyDescent="0.3">
      <c r="A29" s="5" t="s">
        <v>12</v>
      </c>
      <c r="B29" s="99">
        <v>0.34791263906894931</v>
      </c>
      <c r="C29" s="99">
        <v>0.37465181585234336</v>
      </c>
      <c r="D29" s="99">
        <v>0.51623410591746288</v>
      </c>
      <c r="E29" s="99">
        <v>0.43835980695689059</v>
      </c>
      <c r="F29" s="99">
        <v>0.39156889643448478</v>
      </c>
      <c r="G29" s="99">
        <v>0.4407413172004655</v>
      </c>
      <c r="H29" s="99">
        <v>0.34729443298226825</v>
      </c>
      <c r="I29" s="99">
        <v>0.51118629939275384</v>
      </c>
      <c r="J29" s="99">
        <v>0.37829352659925153</v>
      </c>
      <c r="N29" s="26" t="e">
        <f>HLOOKUP('入力欄(差替情報)'!D9,$B$2:$J$35,28,0)</f>
        <v>#N/A</v>
      </c>
    </row>
    <row r="30" spans="1:14" x14ac:dyDescent="0.3">
      <c r="A30" s="5" t="s">
        <v>13</v>
      </c>
      <c r="B30" s="99">
        <v>0.31667892035422923</v>
      </c>
      <c r="C30" s="99">
        <v>0.29963769984547178</v>
      </c>
      <c r="D30" s="99">
        <v>0.43060656922334872</v>
      </c>
      <c r="E30" s="99">
        <v>0.36605809867947114</v>
      </c>
      <c r="F30" s="99">
        <v>0.30755430436892717</v>
      </c>
      <c r="G30" s="99">
        <v>0.32831035049502411</v>
      </c>
      <c r="H30" s="99">
        <v>0.24615608129578884</v>
      </c>
      <c r="I30" s="99">
        <v>0.37387229117248427</v>
      </c>
      <c r="J30" s="99">
        <v>0.28576028857415553</v>
      </c>
      <c r="N30" s="26" t="e">
        <f>HLOOKUP('入力欄(差替情報)'!D9,$B$2:$J$35,29,0)</f>
        <v>#N/A</v>
      </c>
    </row>
    <row r="31" spans="1:14" x14ac:dyDescent="0.3">
      <c r="A31" s="5" t="s">
        <v>14</v>
      </c>
      <c r="B31" s="99">
        <v>0.31110814442594914</v>
      </c>
      <c r="C31" s="99">
        <v>0.41883075208799569</v>
      </c>
      <c r="D31" s="99">
        <v>0.37447308880464941</v>
      </c>
      <c r="E31" s="99">
        <v>0.3107620225322455</v>
      </c>
      <c r="F31" s="99">
        <v>0.34247234484165923</v>
      </c>
      <c r="G31" s="99">
        <v>0.29744608277191048</v>
      </c>
      <c r="H31" s="99">
        <v>0.1698133742559515</v>
      </c>
      <c r="I31" s="99">
        <v>0.24130600435124708</v>
      </c>
      <c r="J31" s="99">
        <v>0.24049211543886442</v>
      </c>
      <c r="N31" s="26" t="e">
        <f>HLOOKUP('入力欄(差替情報)'!D9,$B$2:$J$35,30,0)</f>
        <v>#N/A</v>
      </c>
    </row>
    <row r="32" spans="1:14" x14ac:dyDescent="0.3">
      <c r="A32" s="5" t="s">
        <v>15</v>
      </c>
      <c r="B32" s="99">
        <v>0.30706491837001459</v>
      </c>
      <c r="C32" s="99">
        <v>0.49093173382377936</v>
      </c>
      <c r="D32" s="99">
        <v>0.38324074185397383</v>
      </c>
      <c r="E32" s="99">
        <v>0.30040433789653198</v>
      </c>
      <c r="F32" s="99">
        <v>0.40650100698772446</v>
      </c>
      <c r="G32" s="99">
        <v>0.34204836908683578</v>
      </c>
      <c r="H32" s="99">
        <v>0.25044409500192327</v>
      </c>
      <c r="I32" s="99">
        <v>0.24796970001495977</v>
      </c>
      <c r="J32" s="99">
        <v>0.24466452571128933</v>
      </c>
      <c r="N32" s="26" t="e">
        <f>HLOOKUP('入力欄(差替情報)'!D9,$B$2:$J$35,31,0)</f>
        <v>#N/A</v>
      </c>
    </row>
    <row r="33" spans="1:30" x14ac:dyDescent="0.3">
      <c r="A33" s="5" t="s">
        <v>16</v>
      </c>
      <c r="B33" s="99">
        <v>0.27202139336883929</v>
      </c>
      <c r="C33" s="99">
        <v>0.39448222360279861</v>
      </c>
      <c r="D33" s="99">
        <v>0.33640550800528696</v>
      </c>
      <c r="E33" s="99">
        <v>0.25143496422790634</v>
      </c>
      <c r="F33" s="99">
        <v>0.33134993227689757</v>
      </c>
      <c r="G33" s="99">
        <v>0.33708984990121471</v>
      </c>
      <c r="H33" s="99">
        <v>0.3227588118160768</v>
      </c>
      <c r="I33" s="99">
        <v>0.25276993236618078</v>
      </c>
      <c r="J33" s="99">
        <v>0.22119912286498231</v>
      </c>
      <c r="N33" s="26" t="e">
        <f>HLOOKUP('入力欄(差替情報)'!D9,$B$2:$J$35,32,0)</f>
        <v>#N/A</v>
      </c>
    </row>
    <row r="34" spans="1:30" x14ac:dyDescent="0.3">
      <c r="A34" s="5" t="s">
        <v>17</v>
      </c>
      <c r="B34" s="99">
        <v>0.2567544234686992</v>
      </c>
      <c r="C34" s="99">
        <v>0.40970685192297923</v>
      </c>
      <c r="D34" s="99">
        <v>0.31392632666283693</v>
      </c>
      <c r="E34" s="99">
        <v>0.26458942178383699</v>
      </c>
      <c r="F34" s="99">
        <v>0.32816560846749981</v>
      </c>
      <c r="G34" s="99">
        <v>0.36548995218071229</v>
      </c>
      <c r="H34" s="99">
        <v>0.40100836403161871</v>
      </c>
      <c r="I34" s="99">
        <v>0.3371075717838477</v>
      </c>
      <c r="J34" s="99">
        <v>0.24387375217170701</v>
      </c>
      <c r="N34" s="26" t="e">
        <f>HLOOKUP('入力欄(差替情報)'!D9,$B$2:$J$35,33,0)</f>
        <v>#N/A</v>
      </c>
      <c r="Q34" s="1" t="s">
        <v>56</v>
      </c>
    </row>
    <row r="35" spans="1:30" x14ac:dyDescent="0.3">
      <c r="A35" s="5" t="s">
        <v>18</v>
      </c>
      <c r="B35" s="99">
        <v>0.25191825898668319</v>
      </c>
      <c r="C35" s="99">
        <v>0.53515902560525719</v>
      </c>
      <c r="D35" s="99">
        <v>0.3868361556654511</v>
      </c>
      <c r="E35" s="99">
        <v>0.35817466210066568</v>
      </c>
      <c r="F35" s="99">
        <v>0.4639313845841368</v>
      </c>
      <c r="G35" s="99">
        <v>0.41482197003716265</v>
      </c>
      <c r="H35" s="99">
        <v>0.50011695916312171</v>
      </c>
      <c r="I35" s="99">
        <v>0.47299335070330212</v>
      </c>
      <c r="J35" s="99">
        <v>0.28165342004105876</v>
      </c>
      <c r="N35" s="26" t="e">
        <f>HLOOKUP('入力欄(差替情報)'!D9,$B$2:$J$35,34,0)</f>
        <v>#N/A</v>
      </c>
      <c r="Z35" s="5" t="s">
        <v>30</v>
      </c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N36" s="1" t="s">
        <v>53</v>
      </c>
      <c r="Q36" s="5"/>
      <c r="R36" s="6" t="s">
        <v>21</v>
      </c>
      <c r="S36" s="6" t="s">
        <v>22</v>
      </c>
      <c r="T36" s="6" t="s">
        <v>23</v>
      </c>
      <c r="U36" s="6" t="s">
        <v>24</v>
      </c>
      <c r="V36" s="6" t="s">
        <v>25</v>
      </c>
      <c r="W36" s="6" t="s">
        <v>26</v>
      </c>
      <c r="X36" s="6" t="s">
        <v>27</v>
      </c>
      <c r="Y36" s="6" t="s">
        <v>28</v>
      </c>
      <c r="Z36" s="6" t="s">
        <v>29</v>
      </c>
      <c r="AD36" s="1" t="s">
        <v>55</v>
      </c>
    </row>
    <row r="37" spans="1:30" x14ac:dyDescent="0.3">
      <c r="A37" s="5"/>
      <c r="B37" s="16" t="s">
        <v>40</v>
      </c>
      <c r="C37" s="5"/>
      <c r="D37" s="5"/>
      <c r="E37" s="5"/>
      <c r="F37" s="5"/>
      <c r="G37" s="5"/>
      <c r="H37" s="5"/>
      <c r="I37" s="5"/>
      <c r="J37" s="5"/>
      <c r="K37" s="21" t="s">
        <v>31</v>
      </c>
      <c r="L37" s="21" t="s">
        <v>41</v>
      </c>
      <c r="N37" s="21" t="s">
        <v>31</v>
      </c>
      <c r="Q37" s="5"/>
      <c r="R37" s="16" t="s">
        <v>40</v>
      </c>
      <c r="S37" s="5"/>
      <c r="T37" s="5"/>
      <c r="U37" s="5"/>
      <c r="V37" s="5"/>
      <c r="W37" s="5"/>
      <c r="X37" s="5"/>
      <c r="Y37" s="5"/>
      <c r="Z37" s="5"/>
      <c r="AA37" s="21" t="s">
        <v>31</v>
      </c>
      <c r="AB37" s="21" t="s">
        <v>41</v>
      </c>
      <c r="AD37" s="21" t="s">
        <v>31</v>
      </c>
    </row>
    <row r="38" spans="1:30" x14ac:dyDescent="0.3">
      <c r="A38" s="5" t="s">
        <v>7</v>
      </c>
      <c r="B38" s="34">
        <f>IF('入力欄(差替情報)'!$D$9=B$2,B24*'入力欄(差替情報)'!$D$38/1000,0)</f>
        <v>0</v>
      </c>
      <c r="C38" s="34">
        <f>IF('入力欄(差替情報)'!$D$9=C$2,C24*'入力欄(差替情報)'!$D$38/1000,0)</f>
        <v>0</v>
      </c>
      <c r="D38" s="34">
        <f>IF('入力欄(差替情報)'!$D$9=D$2,D24*'入力欄(差替情報)'!$D$38/1000,0)</f>
        <v>0</v>
      </c>
      <c r="E38" s="34">
        <f>IF('入力欄(差替情報)'!$D$9=E$2,E24*'入力欄(差替情報)'!$D$38/1000,0)</f>
        <v>0</v>
      </c>
      <c r="F38" s="34">
        <f>IF('入力欄(差替情報)'!$D$9=F$2,F24*'入力欄(差替情報)'!$D$38/1000,0)</f>
        <v>0</v>
      </c>
      <c r="G38" s="34">
        <f>IF('入力欄(差替情報)'!$D$9=G$2,G24*'入力欄(差替情報)'!$D$38/1000,0)</f>
        <v>0</v>
      </c>
      <c r="H38" s="34">
        <f>IF('入力欄(差替情報)'!$D$9=H$2,H24*'入力欄(差替情報)'!$D$38/1000,0)</f>
        <v>0</v>
      </c>
      <c r="I38" s="34">
        <f>IF('入力欄(差替情報)'!$D$9=I$2,I24*'入力欄(差替情報)'!$D$38/1000,0)</f>
        <v>0</v>
      </c>
      <c r="J38" s="34">
        <f>IF('入力欄(差替情報)'!$D$9=J$2,J24*'入力欄(差替情報)'!$D$38/1000,0)</f>
        <v>0</v>
      </c>
      <c r="K38" s="35">
        <f>SUM(B38:J38)</f>
        <v>0</v>
      </c>
      <c r="L38" s="36">
        <f>MIN($K$38:$K$49)</f>
        <v>0</v>
      </c>
      <c r="N38" s="28">
        <f>K38*1000</f>
        <v>0</v>
      </c>
      <c r="Q38" s="5" t="s">
        <v>7</v>
      </c>
      <c r="R38" s="34">
        <f>IF('入力欄(差替情報)'!$D$9=B$2,B24*'入力欄(差替情報)'!$D$38/1000,0)</f>
        <v>0</v>
      </c>
      <c r="S38" s="34">
        <f>IF('入力欄(差替情報)'!$D$9=C$2,C24*'入力欄(差替情報)'!$D$38/1000,0)</f>
        <v>0</v>
      </c>
      <c r="T38" s="34">
        <f>IF('入力欄(差替情報)'!$D$9=D$2,D24*'入力欄(差替情報)'!$D$38/1000,0)</f>
        <v>0</v>
      </c>
      <c r="U38" s="34">
        <f>IF('入力欄(差替情報)'!$D$9=E$2,E24*'入力欄(差替情報)'!$D$38/1000,0)</f>
        <v>0</v>
      </c>
      <c r="V38" s="34">
        <f>IF('入力欄(差替情報)'!$D$9=F$2,F24*'入力欄(差替情報)'!$D$38/1000,0)</f>
        <v>0</v>
      </c>
      <c r="W38" s="34">
        <f>IF('入力欄(差替情報)'!$D$9=G$2,G24*'入力欄(差替情報)'!$D$38/1000,0)</f>
        <v>0</v>
      </c>
      <c r="X38" s="34">
        <f>IF('入力欄(差替情報)'!$D$9=H$2,H24*'入力欄(差替情報)'!$D$38/1000,0)</f>
        <v>0</v>
      </c>
      <c r="Y38" s="34">
        <f>IF('入力欄(差替情報)'!$D$9=I$2,I24*'入力欄(差替情報)'!$D$38/1000,0)</f>
        <v>0</v>
      </c>
      <c r="Z38" s="34">
        <f>IF('入力欄(差替情報)'!$D$9=J$2,J24*'入力欄(差替情報)'!$D$38/1000,0)</f>
        <v>0</v>
      </c>
      <c r="AA38" s="30">
        <f>SUM(R38:Z38)</f>
        <v>0</v>
      </c>
      <c r="AB38" s="31">
        <f>MIN($AA$38:$AA$49)</f>
        <v>0</v>
      </c>
      <c r="AD38" s="28">
        <f>AA38*1000</f>
        <v>0</v>
      </c>
    </row>
    <row r="39" spans="1:30" x14ac:dyDescent="0.3">
      <c r="A39" s="5" t="s">
        <v>8</v>
      </c>
      <c r="B39" s="34">
        <f>IF('入力欄(差替情報)'!$D$9=B$2,B25*'入力欄(差替情報)'!$E$38/1000,0)</f>
        <v>0</v>
      </c>
      <c r="C39" s="34">
        <f>IF('入力欄(差替情報)'!$D$9=C$2,C25*'入力欄(差替情報)'!$E$38/1000,0)</f>
        <v>0</v>
      </c>
      <c r="D39" s="34">
        <f>IF('入力欄(差替情報)'!$D$9=D$2,D25*'入力欄(差替情報)'!$E$38/1000,0)</f>
        <v>0</v>
      </c>
      <c r="E39" s="34">
        <f>IF('入力欄(差替情報)'!$D$9=E$2,E25*'入力欄(差替情報)'!$E$38/1000,0)</f>
        <v>0</v>
      </c>
      <c r="F39" s="34">
        <f>IF('入力欄(差替情報)'!$D$9=F$2,F25*'入力欄(差替情報)'!$E$38/1000,0)</f>
        <v>0</v>
      </c>
      <c r="G39" s="34">
        <f>IF('入力欄(差替情報)'!$D$9=G$2,G25*'入力欄(差替情報)'!$E$38/1000,0)</f>
        <v>0</v>
      </c>
      <c r="H39" s="34">
        <f>IF('入力欄(差替情報)'!$D$9=H$2,H25*'入力欄(差替情報)'!$E$38/1000,0)</f>
        <v>0</v>
      </c>
      <c r="I39" s="34">
        <f>IF('入力欄(差替情報)'!$D$9=I$2,I25*'入力欄(差替情報)'!$E$38/1000,0)</f>
        <v>0</v>
      </c>
      <c r="J39" s="34">
        <f>IF('入力欄(差替情報)'!$D$9=J$2,J25*'入力欄(差替情報)'!$E$38/1000,0)</f>
        <v>0</v>
      </c>
      <c r="K39" s="35">
        <f t="shared" ref="K39:K49" si="1">SUM(B39:J39)</f>
        <v>0</v>
      </c>
      <c r="L39" s="36">
        <f t="shared" ref="L39:L49" si="2">MIN($K$38:$K$49)</f>
        <v>0</v>
      </c>
      <c r="N39" s="28">
        <f>K39*1000</f>
        <v>0</v>
      </c>
      <c r="Q39" s="5" t="s">
        <v>8</v>
      </c>
      <c r="R39" s="34">
        <f>IF('入力欄(差替情報)'!$D$9=B$2,B25*'入力欄(差替情報)'!$E$38/1000,0)</f>
        <v>0</v>
      </c>
      <c r="S39" s="34">
        <f>IF('入力欄(差替情報)'!$D$9=C$2,C25*'入力欄(差替情報)'!$E$38/1000,0)</f>
        <v>0</v>
      </c>
      <c r="T39" s="34">
        <f>IF('入力欄(差替情報)'!$D$9=D$2,D25*'入力欄(差替情報)'!$E$38/1000,0)</f>
        <v>0</v>
      </c>
      <c r="U39" s="34">
        <f>IF('入力欄(差替情報)'!$D$9=E$2,E25*'入力欄(差替情報)'!$E$38/1000,0)</f>
        <v>0</v>
      </c>
      <c r="V39" s="34">
        <f>IF('入力欄(差替情報)'!$D$9=F$2,F25*'入力欄(差替情報)'!$E$38/1000,0)</f>
        <v>0</v>
      </c>
      <c r="W39" s="34">
        <f>IF('入力欄(差替情報)'!$D$9=G$2,G25*'入力欄(差替情報)'!$E$38/1000,0)</f>
        <v>0</v>
      </c>
      <c r="X39" s="34">
        <f>IF('入力欄(差替情報)'!$D$9=H$2,H25*'入力欄(差替情報)'!$E$38/1000,0)</f>
        <v>0</v>
      </c>
      <c r="Y39" s="34">
        <f>IF('入力欄(差替情報)'!$D$9=I$2,I25*'入力欄(差替情報)'!$E$38/1000,0)</f>
        <v>0</v>
      </c>
      <c r="Z39" s="34">
        <f>IF('入力欄(差替情報)'!$D$9=J$2,J25*'入力欄(差替情報)'!$E$38/1000,0)</f>
        <v>0</v>
      </c>
      <c r="AA39" s="30">
        <f t="shared" ref="AA39:AA48" si="3">SUM(R39:Z39)</f>
        <v>0</v>
      </c>
      <c r="AB39" s="31">
        <f t="shared" ref="AB39:AB49" si="4">MIN($AA$38:$AA$49)</f>
        <v>0</v>
      </c>
      <c r="AD39" s="28">
        <f t="shared" ref="AD39:AD48" si="5">AA39*1000</f>
        <v>0</v>
      </c>
    </row>
    <row r="40" spans="1:30" x14ac:dyDescent="0.3">
      <c r="A40" s="5" t="s">
        <v>9</v>
      </c>
      <c r="B40" s="34">
        <f>IF('入力欄(差替情報)'!$D$9=B$2,B26*'入力欄(差替情報)'!$F$38/1000,0)</f>
        <v>0</v>
      </c>
      <c r="C40" s="34">
        <f>IF('入力欄(差替情報)'!$D$9=C$2,C26*'入力欄(差替情報)'!$F$38/1000,0)</f>
        <v>0</v>
      </c>
      <c r="D40" s="34">
        <f>IF('入力欄(差替情報)'!$D$9=D$2,D26*'入力欄(差替情報)'!$F$38/1000,0)</f>
        <v>0</v>
      </c>
      <c r="E40" s="34">
        <f>IF('入力欄(差替情報)'!$D$9=E$2,E26*'入力欄(差替情報)'!$F$38/1000,0)</f>
        <v>0</v>
      </c>
      <c r="F40" s="34">
        <f>IF('入力欄(差替情報)'!$D$9=F$2,F26*'入力欄(差替情報)'!$F$38/1000,0)</f>
        <v>0</v>
      </c>
      <c r="G40" s="34">
        <f>IF('入力欄(差替情報)'!$D$9=G$2,G26*'入力欄(差替情報)'!$F$38/1000,0)</f>
        <v>0</v>
      </c>
      <c r="H40" s="34">
        <f>IF('入力欄(差替情報)'!$D$9=H$2,H26*'入力欄(差替情報)'!$F$38/1000,0)</f>
        <v>0</v>
      </c>
      <c r="I40" s="34">
        <f>IF('入力欄(差替情報)'!$D$9=I$2,I26*'入力欄(差替情報)'!$F$38/1000,0)</f>
        <v>0</v>
      </c>
      <c r="J40" s="34">
        <f>IF('入力欄(差替情報)'!$D$9=J$2,J26*'入力欄(差替情報)'!$F$38/1000,0)</f>
        <v>0</v>
      </c>
      <c r="K40" s="35">
        <f t="shared" si="1"/>
        <v>0</v>
      </c>
      <c r="L40" s="36">
        <f t="shared" si="2"/>
        <v>0</v>
      </c>
      <c r="N40" s="28">
        <f t="shared" ref="N40:N49" si="6">K40*1000</f>
        <v>0</v>
      </c>
      <c r="Q40" s="5" t="s">
        <v>9</v>
      </c>
      <c r="R40" s="34">
        <f>IF('入力欄(差替情報)'!$D$9=B$2,B26*'入力欄(差替情報)'!$F$38/1000,0)</f>
        <v>0</v>
      </c>
      <c r="S40" s="34">
        <f>IF('入力欄(差替情報)'!$D$9=C$2,C26*'入力欄(差替情報)'!$F$38/1000,0)</f>
        <v>0</v>
      </c>
      <c r="T40" s="34">
        <f>IF('入力欄(差替情報)'!$D$9=D$2,D26*'入力欄(差替情報)'!$F$38/1000,0)</f>
        <v>0</v>
      </c>
      <c r="U40" s="34">
        <f>IF('入力欄(差替情報)'!$D$9=E$2,E26*'入力欄(差替情報)'!$F$38/1000,0)</f>
        <v>0</v>
      </c>
      <c r="V40" s="34">
        <f>IF('入力欄(差替情報)'!$D$9=F$2,F26*'入力欄(差替情報)'!$F$38/1000,0)</f>
        <v>0</v>
      </c>
      <c r="W40" s="34">
        <f>IF('入力欄(差替情報)'!$D$9=G$2,G26*'入力欄(差替情報)'!$F$38/1000,0)</f>
        <v>0</v>
      </c>
      <c r="X40" s="34">
        <f>IF('入力欄(差替情報)'!$D$9=H$2,H26*'入力欄(差替情報)'!$F$38/1000,0)</f>
        <v>0</v>
      </c>
      <c r="Y40" s="34">
        <f>IF('入力欄(差替情報)'!$D$9=I$2,I26*'入力欄(差替情報)'!$F$38/1000,0)</f>
        <v>0</v>
      </c>
      <c r="Z40" s="34">
        <f>IF('入力欄(差替情報)'!$D$9=J$2,J26*'入力欄(差替情報)'!$F$38/1000,0)</f>
        <v>0</v>
      </c>
      <c r="AA40" s="30">
        <f>SUM(R40:Z40)</f>
        <v>0</v>
      </c>
      <c r="AB40" s="31">
        <f t="shared" si="4"/>
        <v>0</v>
      </c>
      <c r="AD40" s="28">
        <f t="shared" si="5"/>
        <v>0</v>
      </c>
    </row>
    <row r="41" spans="1:30" x14ac:dyDescent="0.3">
      <c r="A41" s="5" t="s">
        <v>10</v>
      </c>
      <c r="B41" s="34">
        <f>IF('入力欄(差替情報)'!$D$9=B$2,B27*'入力欄(差替情報)'!$G$38/1000,0)</f>
        <v>0</v>
      </c>
      <c r="C41" s="34">
        <f>IF('入力欄(差替情報)'!$D$9=C$2,C27*'入力欄(差替情報)'!$G$38/1000,0)</f>
        <v>0</v>
      </c>
      <c r="D41" s="34">
        <f>IF('入力欄(差替情報)'!$D$9=D$2,D27*'入力欄(差替情報)'!$G$38/1000,0)</f>
        <v>0</v>
      </c>
      <c r="E41" s="34">
        <f>IF('入力欄(差替情報)'!$D$9=E$2,E27*'入力欄(差替情報)'!$G$38/1000,0)</f>
        <v>0</v>
      </c>
      <c r="F41" s="34">
        <f>IF('入力欄(差替情報)'!$D$9=F$2,F27*'入力欄(差替情報)'!$G$38/1000,0)</f>
        <v>0</v>
      </c>
      <c r="G41" s="34">
        <f>IF('入力欄(差替情報)'!$D$9=G$2,G27*'入力欄(差替情報)'!$G$38/1000,0)</f>
        <v>0</v>
      </c>
      <c r="H41" s="34">
        <f>IF('入力欄(差替情報)'!$D$9=H$2,H27*'入力欄(差替情報)'!$G$38/1000,0)</f>
        <v>0</v>
      </c>
      <c r="I41" s="34">
        <f>IF('入力欄(差替情報)'!$D$9=I$2,I27*'入力欄(差替情報)'!$G$38/1000,0)</f>
        <v>0</v>
      </c>
      <c r="J41" s="34">
        <f>IF('入力欄(差替情報)'!$D$9=J$2,J27*'入力欄(差替情報)'!$G$38/1000,0)</f>
        <v>0</v>
      </c>
      <c r="K41" s="35">
        <f t="shared" si="1"/>
        <v>0</v>
      </c>
      <c r="L41" s="36">
        <f t="shared" si="2"/>
        <v>0</v>
      </c>
      <c r="N41" s="28">
        <f t="shared" si="6"/>
        <v>0</v>
      </c>
      <c r="Q41" s="5" t="s">
        <v>10</v>
      </c>
      <c r="R41" s="34">
        <f>IF('入力欄(差替情報)'!$D$9=B$2,B27*'入力欄(差替情報)'!$G$38/1000,0)</f>
        <v>0</v>
      </c>
      <c r="S41" s="34">
        <f>IF('入力欄(差替情報)'!$D$9=C$2,C27*'入力欄(差替情報)'!$G$38/1000,0)</f>
        <v>0</v>
      </c>
      <c r="T41" s="34">
        <f>IF('入力欄(差替情報)'!$D$9=D$2,D27*'入力欄(差替情報)'!$G$38/1000,0)</f>
        <v>0</v>
      </c>
      <c r="U41" s="34">
        <f>IF('入力欄(差替情報)'!$D$9=E$2,E27*'入力欄(差替情報)'!$G$38/1000,0)</f>
        <v>0</v>
      </c>
      <c r="V41" s="34">
        <f>IF('入力欄(差替情報)'!$D$9=F$2,F27*'入力欄(差替情報)'!$G$38/1000,0)</f>
        <v>0</v>
      </c>
      <c r="W41" s="34">
        <f>IF('入力欄(差替情報)'!$D$9=G$2,G27*'入力欄(差替情報)'!$G$38/1000,0)</f>
        <v>0</v>
      </c>
      <c r="X41" s="34">
        <f>IF('入力欄(差替情報)'!$D$9=H$2,H27*'入力欄(差替情報)'!$G$38/1000,0)</f>
        <v>0</v>
      </c>
      <c r="Y41" s="34">
        <f>IF('入力欄(差替情報)'!$D$9=I$2,I27*'入力欄(差替情報)'!$G$38/1000,0)</f>
        <v>0</v>
      </c>
      <c r="Z41" s="34">
        <f>IF('入力欄(差替情報)'!$D$9=J$2,J27*'入力欄(差替情報)'!$G$38/1000,0)</f>
        <v>0</v>
      </c>
      <c r="AA41" s="30">
        <f t="shared" si="3"/>
        <v>0</v>
      </c>
      <c r="AB41" s="31">
        <f t="shared" si="4"/>
        <v>0</v>
      </c>
      <c r="AD41" s="28">
        <f t="shared" si="5"/>
        <v>0</v>
      </c>
    </row>
    <row r="42" spans="1:30" x14ac:dyDescent="0.3">
      <c r="A42" s="5" t="s">
        <v>11</v>
      </c>
      <c r="B42" s="34">
        <f>IF('入力欄(差替情報)'!$D$9=B$2,B28*'入力欄(差替情報)'!$H$38/1000,0)</f>
        <v>0</v>
      </c>
      <c r="C42" s="34">
        <f>IF('入力欄(差替情報)'!$D$9=C$2,C28*'入力欄(差替情報)'!$H$38/1000,0)</f>
        <v>0</v>
      </c>
      <c r="D42" s="34">
        <f>IF('入力欄(差替情報)'!$D$9=D$2,D28*'入力欄(差替情報)'!$H$38/1000,0)</f>
        <v>0</v>
      </c>
      <c r="E42" s="34">
        <f>IF('入力欄(差替情報)'!$D$9=E$2,E28*'入力欄(差替情報)'!$H$38/1000,0)</f>
        <v>0</v>
      </c>
      <c r="F42" s="34">
        <f>IF('入力欄(差替情報)'!$D$9=F$2,F28*'入力欄(差替情報)'!$H$38/1000,0)</f>
        <v>0</v>
      </c>
      <c r="G42" s="34">
        <f>IF('入力欄(差替情報)'!$D$9=G$2,G28*'入力欄(差替情報)'!$H$38/1000,0)</f>
        <v>0</v>
      </c>
      <c r="H42" s="34">
        <f>IF('入力欄(差替情報)'!$D$9=H$2,H28*'入力欄(差替情報)'!$H$38/1000,0)</f>
        <v>0</v>
      </c>
      <c r="I42" s="34">
        <f>IF('入力欄(差替情報)'!$D$9=I$2,I28*'入力欄(差替情報)'!$H$38/1000,0)</f>
        <v>0</v>
      </c>
      <c r="J42" s="34">
        <f>IF('入力欄(差替情報)'!$D$9=J$2,J28*'入力欄(差替情報)'!$H$38/1000,0)</f>
        <v>0</v>
      </c>
      <c r="K42" s="35">
        <f t="shared" si="1"/>
        <v>0</v>
      </c>
      <c r="L42" s="36">
        <f t="shared" si="2"/>
        <v>0</v>
      </c>
      <c r="N42" s="28">
        <f t="shared" si="6"/>
        <v>0</v>
      </c>
      <c r="Q42" s="5" t="s">
        <v>11</v>
      </c>
      <c r="R42" s="34">
        <f>IF('入力欄(差替情報)'!$D$9=B$2,B28*'入力欄(差替情報)'!$H$38/1000,0)</f>
        <v>0</v>
      </c>
      <c r="S42" s="34">
        <f>IF('入力欄(差替情報)'!$D$9=C$2,C28*'入力欄(差替情報)'!$H$38/1000,0)</f>
        <v>0</v>
      </c>
      <c r="T42" s="34">
        <f>IF('入力欄(差替情報)'!$D$9=D$2,D28*'入力欄(差替情報)'!$H$38/1000,0)</f>
        <v>0</v>
      </c>
      <c r="U42" s="34">
        <f>IF('入力欄(差替情報)'!$D$9=E$2,E28*'入力欄(差替情報)'!$H$38/1000,0)</f>
        <v>0</v>
      </c>
      <c r="V42" s="34">
        <f>IF('入力欄(差替情報)'!$D$9=F$2,F28*'入力欄(差替情報)'!$H$38/1000,0)</f>
        <v>0</v>
      </c>
      <c r="W42" s="34">
        <f>IF('入力欄(差替情報)'!$D$9=G$2,G28*'入力欄(差替情報)'!$H$38/1000,0)</f>
        <v>0</v>
      </c>
      <c r="X42" s="34">
        <f>IF('入力欄(差替情報)'!$D$9=H$2,H28*'入力欄(差替情報)'!$H$38/1000,0)</f>
        <v>0</v>
      </c>
      <c r="Y42" s="34">
        <f>IF('入力欄(差替情報)'!$D$9=I$2,I28*'入力欄(差替情報)'!$H$38/1000,0)</f>
        <v>0</v>
      </c>
      <c r="Z42" s="34">
        <f>IF('入力欄(差替情報)'!$D$9=J$2,J28*'入力欄(差替情報)'!$H$38/1000,0)</f>
        <v>0</v>
      </c>
      <c r="AA42" s="30">
        <f t="shared" si="3"/>
        <v>0</v>
      </c>
      <c r="AB42" s="31">
        <f t="shared" si="4"/>
        <v>0</v>
      </c>
      <c r="AD42" s="28">
        <f t="shared" si="5"/>
        <v>0</v>
      </c>
    </row>
    <row r="43" spans="1:30" x14ac:dyDescent="0.3">
      <c r="A43" s="5" t="s">
        <v>12</v>
      </c>
      <c r="B43" s="34">
        <f>IF('入力欄(差替情報)'!$D$9=B$2,B29*'入力欄(差替情報)'!$I$38/1000,0)</f>
        <v>0</v>
      </c>
      <c r="C43" s="34">
        <f>IF('入力欄(差替情報)'!$D$9=C$2,C29*'入力欄(差替情報)'!$I$38/1000,0)</f>
        <v>0</v>
      </c>
      <c r="D43" s="34">
        <f>IF('入力欄(差替情報)'!$D$9=D$2,D29*'入力欄(差替情報)'!$I$38/1000,0)</f>
        <v>0</v>
      </c>
      <c r="E43" s="34">
        <f>IF('入力欄(差替情報)'!$D$9=E$2,E29*'入力欄(差替情報)'!$I$38/1000,0)</f>
        <v>0</v>
      </c>
      <c r="F43" s="34">
        <f>IF('入力欄(差替情報)'!$D$9=F$2,F29*'入力欄(差替情報)'!$I$38/1000,0)</f>
        <v>0</v>
      </c>
      <c r="G43" s="34">
        <f>IF('入力欄(差替情報)'!$D$9=G$2,G29*'入力欄(差替情報)'!$I$38/1000,0)</f>
        <v>0</v>
      </c>
      <c r="H43" s="34">
        <f>IF('入力欄(差替情報)'!$D$9=H$2,H29*'入力欄(差替情報)'!$I$38/1000,0)</f>
        <v>0</v>
      </c>
      <c r="I43" s="34">
        <f>IF('入力欄(差替情報)'!$D$9=I$2,I29*'入力欄(差替情報)'!$I$38/1000,0)</f>
        <v>0</v>
      </c>
      <c r="J43" s="34">
        <f>IF('入力欄(差替情報)'!$D$9=J$2,J29*'入力欄(差替情報)'!$I$38/1000,0)</f>
        <v>0</v>
      </c>
      <c r="K43" s="35">
        <f t="shared" si="1"/>
        <v>0</v>
      </c>
      <c r="L43" s="36">
        <f t="shared" si="2"/>
        <v>0</v>
      </c>
      <c r="N43" s="28">
        <f t="shared" si="6"/>
        <v>0</v>
      </c>
      <c r="Q43" s="5" t="s">
        <v>12</v>
      </c>
      <c r="R43" s="34">
        <f>IF('入力欄(差替情報)'!$D$9=B$2,B29*'入力欄(差替情報)'!$I$38/1000,0)</f>
        <v>0</v>
      </c>
      <c r="S43" s="34">
        <f>IF('入力欄(差替情報)'!$D$9=C$2,C29*'入力欄(差替情報)'!$I$38/1000,0)</f>
        <v>0</v>
      </c>
      <c r="T43" s="34">
        <f>IF('入力欄(差替情報)'!$D$9=D$2,D29*'入力欄(差替情報)'!$I$38/1000,0)</f>
        <v>0</v>
      </c>
      <c r="U43" s="34">
        <f>IF('入力欄(差替情報)'!$D$9=E$2,E29*'入力欄(差替情報)'!$I$38/1000,0)</f>
        <v>0</v>
      </c>
      <c r="V43" s="34">
        <f>IF('入力欄(差替情報)'!$D$9=F$2,F29*'入力欄(差替情報)'!$I$38/1000,0)</f>
        <v>0</v>
      </c>
      <c r="W43" s="34">
        <f>IF('入力欄(差替情報)'!$D$9=G$2,G29*'入力欄(差替情報)'!$I$38/1000,0)</f>
        <v>0</v>
      </c>
      <c r="X43" s="34">
        <f>IF('入力欄(差替情報)'!$D$9=H$2,H29*'入力欄(差替情報)'!$I$38/1000,0)</f>
        <v>0</v>
      </c>
      <c r="Y43" s="34">
        <f>IF('入力欄(差替情報)'!$D$9=I$2,I29*'入力欄(差替情報)'!$I$38/1000,0)</f>
        <v>0</v>
      </c>
      <c r="Z43" s="34">
        <f>IF('入力欄(差替情報)'!$D$9=J$2,J29*'入力欄(差替情報)'!$I$38/1000,0)</f>
        <v>0</v>
      </c>
      <c r="AA43" s="30">
        <f t="shared" si="3"/>
        <v>0</v>
      </c>
      <c r="AB43" s="31">
        <f>MIN($AA$38:$AA$49)</f>
        <v>0</v>
      </c>
      <c r="AD43" s="28">
        <f t="shared" si="5"/>
        <v>0</v>
      </c>
    </row>
    <row r="44" spans="1:30" x14ac:dyDescent="0.3">
      <c r="A44" s="5" t="s">
        <v>13</v>
      </c>
      <c r="B44" s="34">
        <f>IF('入力欄(差替情報)'!$D$9=B$2,B30*'入力欄(差替情報)'!$J$38/1000,0)</f>
        <v>0</v>
      </c>
      <c r="C44" s="34">
        <f>IF('入力欄(差替情報)'!$D$9=C$2,C30*'入力欄(差替情報)'!$J$38/1000,0)</f>
        <v>0</v>
      </c>
      <c r="D44" s="34">
        <f>IF('入力欄(差替情報)'!$D$9=D$2,D30*'入力欄(差替情報)'!$J$38/1000,0)</f>
        <v>0</v>
      </c>
      <c r="E44" s="34">
        <f>IF('入力欄(差替情報)'!$D$9=E$2,E30*'入力欄(差替情報)'!$J$38/1000,0)</f>
        <v>0</v>
      </c>
      <c r="F44" s="34">
        <f>IF('入力欄(差替情報)'!$D$9=F$2,F30*'入力欄(差替情報)'!$J$38/1000,0)</f>
        <v>0</v>
      </c>
      <c r="G44" s="34">
        <f>IF('入力欄(差替情報)'!$D$9=G$2,G30*'入力欄(差替情報)'!$J$38/1000,0)</f>
        <v>0</v>
      </c>
      <c r="H44" s="34">
        <f>IF('入力欄(差替情報)'!$D$9=H$2,H30*'入力欄(差替情報)'!$J$38/1000,0)</f>
        <v>0</v>
      </c>
      <c r="I44" s="34">
        <f>IF('入力欄(差替情報)'!$D$9=I$2,I30*'入力欄(差替情報)'!$J$38/1000,0)</f>
        <v>0</v>
      </c>
      <c r="J44" s="34">
        <f>IF('入力欄(差替情報)'!$D$9=J$2,J30*'入力欄(差替情報)'!$J$38/1000,0)</f>
        <v>0</v>
      </c>
      <c r="K44" s="35">
        <f t="shared" si="1"/>
        <v>0</v>
      </c>
      <c r="L44" s="36">
        <f t="shared" si="2"/>
        <v>0</v>
      </c>
      <c r="N44" s="28">
        <f t="shared" si="6"/>
        <v>0</v>
      </c>
      <c r="Q44" s="5" t="s">
        <v>13</v>
      </c>
      <c r="R44" s="34">
        <f>IF('入力欄(差替情報)'!$D$9=B$2,B30*'入力欄(差替情報)'!$J$38/1000,0)</f>
        <v>0</v>
      </c>
      <c r="S44" s="34">
        <f>IF('入力欄(差替情報)'!$D$9=C$2,C30*'入力欄(差替情報)'!$J$38/1000,0)</f>
        <v>0</v>
      </c>
      <c r="T44" s="34">
        <f>IF('入力欄(差替情報)'!$D$9=D$2,D30*'入力欄(差替情報)'!$J$38/1000,0)</f>
        <v>0</v>
      </c>
      <c r="U44" s="34">
        <f>IF('入力欄(差替情報)'!$D$9=E$2,E30*'入力欄(差替情報)'!$J$38/1000,0)</f>
        <v>0</v>
      </c>
      <c r="V44" s="34">
        <f>IF('入力欄(差替情報)'!$D$9=F$2,F30*'入力欄(差替情報)'!$J$38/1000,0)</f>
        <v>0</v>
      </c>
      <c r="W44" s="34">
        <f>IF('入力欄(差替情報)'!$D$9=G$2,G30*'入力欄(差替情報)'!$J$38/1000,0)</f>
        <v>0</v>
      </c>
      <c r="X44" s="34">
        <f>IF('入力欄(差替情報)'!$D$9=H$2,H30*'入力欄(差替情報)'!$J$38/1000,0)</f>
        <v>0</v>
      </c>
      <c r="Y44" s="34">
        <f>IF('入力欄(差替情報)'!$D$9=I$2,I30*'入力欄(差替情報)'!$J$38/1000,0)</f>
        <v>0</v>
      </c>
      <c r="Z44" s="34">
        <f>IF('入力欄(差替情報)'!$D$9=J$2,J30*'入力欄(差替情報)'!$J$38/1000,0)</f>
        <v>0</v>
      </c>
      <c r="AA44" s="30">
        <f t="shared" si="3"/>
        <v>0</v>
      </c>
      <c r="AB44" s="31">
        <f t="shared" si="4"/>
        <v>0</v>
      </c>
      <c r="AD44" s="28">
        <f t="shared" si="5"/>
        <v>0</v>
      </c>
    </row>
    <row r="45" spans="1:30" x14ac:dyDescent="0.3">
      <c r="A45" s="5" t="s">
        <v>14</v>
      </c>
      <c r="B45" s="34">
        <f>IF('入力欄(差替情報)'!$D$9=B$2,B31*'入力欄(差替情報)'!$K$38/1000,0)</f>
        <v>0</v>
      </c>
      <c r="C45" s="34">
        <f>IF('入力欄(差替情報)'!$D$9=C$2,C31*'入力欄(差替情報)'!$K$38/1000,0)</f>
        <v>0</v>
      </c>
      <c r="D45" s="34">
        <f>IF('入力欄(差替情報)'!$D$9=D$2,D31*'入力欄(差替情報)'!$K$38/1000,0)</f>
        <v>0</v>
      </c>
      <c r="E45" s="34">
        <f>IF('入力欄(差替情報)'!$D$9=E$2,E31*'入力欄(差替情報)'!$K$38/1000,0)</f>
        <v>0</v>
      </c>
      <c r="F45" s="34">
        <f>IF('入力欄(差替情報)'!$D$9=F$2,F31*'入力欄(差替情報)'!$K$38/1000,0)</f>
        <v>0</v>
      </c>
      <c r="G45" s="34">
        <f>IF('入力欄(差替情報)'!$D$9=G$2,G31*'入力欄(差替情報)'!$K$38/1000,0)</f>
        <v>0</v>
      </c>
      <c r="H45" s="34">
        <f>IF('入力欄(差替情報)'!$D$9=H$2,H31*'入力欄(差替情報)'!$K$38/1000,0)</f>
        <v>0</v>
      </c>
      <c r="I45" s="34">
        <f>IF('入力欄(差替情報)'!$D$9=I$2,I31*'入力欄(差替情報)'!$K$38/1000,0)</f>
        <v>0</v>
      </c>
      <c r="J45" s="34">
        <f>IF('入力欄(差替情報)'!$D$9=J$2,J31*'入力欄(差替情報)'!$K$38/1000,0)</f>
        <v>0</v>
      </c>
      <c r="K45" s="35">
        <f t="shared" si="1"/>
        <v>0</v>
      </c>
      <c r="L45" s="36">
        <f t="shared" si="2"/>
        <v>0</v>
      </c>
      <c r="N45" s="28">
        <f t="shared" si="6"/>
        <v>0</v>
      </c>
      <c r="Q45" s="5" t="s">
        <v>14</v>
      </c>
      <c r="R45" s="34">
        <f>IF('入力欄(差替情報)'!$D$9=B$2,B31*'入力欄(差替情報)'!$K$38/1000,0)</f>
        <v>0</v>
      </c>
      <c r="S45" s="34">
        <f>IF('入力欄(差替情報)'!$D$9=C$2,C31*'入力欄(差替情報)'!$K$38/1000,0)</f>
        <v>0</v>
      </c>
      <c r="T45" s="34">
        <f>IF('入力欄(差替情報)'!$D$9=D$2,D31*'入力欄(差替情報)'!$K$38/1000,0)</f>
        <v>0</v>
      </c>
      <c r="U45" s="34">
        <f>IF('入力欄(差替情報)'!$D$9=E$2,E31*'入力欄(差替情報)'!$K$38/1000,0)</f>
        <v>0</v>
      </c>
      <c r="V45" s="34">
        <f>IF('入力欄(差替情報)'!$D$9=F$2,F31*'入力欄(差替情報)'!$K$38/1000,0)</f>
        <v>0</v>
      </c>
      <c r="W45" s="34">
        <f>IF('入力欄(差替情報)'!$D$9=G$2,G31*'入力欄(差替情報)'!$K$38/1000,0)</f>
        <v>0</v>
      </c>
      <c r="X45" s="34">
        <f>IF('入力欄(差替情報)'!$D$9=H$2,H31*'入力欄(差替情報)'!$K$38/1000,0)</f>
        <v>0</v>
      </c>
      <c r="Y45" s="34">
        <f>IF('入力欄(差替情報)'!$D$9=I$2,I31*'入力欄(差替情報)'!$K$38/1000,0)</f>
        <v>0</v>
      </c>
      <c r="Z45" s="34">
        <f>IF('入力欄(差替情報)'!$D$9=J$2,J31*'入力欄(差替情報)'!$K$38/1000,0)</f>
        <v>0</v>
      </c>
      <c r="AA45" s="30">
        <f t="shared" si="3"/>
        <v>0</v>
      </c>
      <c r="AB45" s="31">
        <f t="shared" si="4"/>
        <v>0</v>
      </c>
      <c r="AD45" s="28">
        <f t="shared" si="5"/>
        <v>0</v>
      </c>
    </row>
    <row r="46" spans="1:30" x14ac:dyDescent="0.3">
      <c r="A46" s="5" t="s">
        <v>15</v>
      </c>
      <c r="B46" s="34">
        <f>IF('入力欄(差替情報)'!$D$9=B$2,B32*'入力欄(差替情報)'!$L$38/1000,0)</f>
        <v>0</v>
      </c>
      <c r="C46" s="34">
        <f>IF('入力欄(差替情報)'!$D$9=C$2,C32*'入力欄(差替情報)'!$L$38/1000,0)</f>
        <v>0</v>
      </c>
      <c r="D46" s="34">
        <f>IF('入力欄(差替情報)'!$D$9=D$2,D32*'入力欄(差替情報)'!$L$38/1000,0)</f>
        <v>0</v>
      </c>
      <c r="E46" s="34">
        <f>IF('入力欄(差替情報)'!$D$9=E$2,E32*'入力欄(差替情報)'!$L$38/1000,0)</f>
        <v>0</v>
      </c>
      <c r="F46" s="34">
        <f>IF('入力欄(差替情報)'!$D$9=F$2,F32*'入力欄(差替情報)'!$L$38/1000,0)</f>
        <v>0</v>
      </c>
      <c r="G46" s="34">
        <f>IF('入力欄(差替情報)'!$D$9=G$2,G32*'入力欄(差替情報)'!$L$38/1000,0)</f>
        <v>0</v>
      </c>
      <c r="H46" s="34">
        <f>IF('入力欄(差替情報)'!$D$9=H$2,H32*'入力欄(差替情報)'!$L$38/1000,0)</f>
        <v>0</v>
      </c>
      <c r="I46" s="34">
        <f>IF('入力欄(差替情報)'!$D$9=I$2,I32*'入力欄(差替情報)'!$L$38/1000,0)</f>
        <v>0</v>
      </c>
      <c r="J46" s="34">
        <f>IF('入力欄(差替情報)'!$D$9=J$2,J32*'入力欄(差替情報)'!$L$38/1000,0)</f>
        <v>0</v>
      </c>
      <c r="K46" s="35">
        <f t="shared" si="1"/>
        <v>0</v>
      </c>
      <c r="L46" s="36">
        <f t="shared" si="2"/>
        <v>0</v>
      </c>
      <c r="N46" s="28">
        <f t="shared" si="6"/>
        <v>0</v>
      </c>
      <c r="Q46" s="5" t="s">
        <v>15</v>
      </c>
      <c r="R46" s="34">
        <f>IF('入力欄(差替情報)'!$D$9=B$2,B32*'入力欄(差替情報)'!$L$38/1000,0)</f>
        <v>0</v>
      </c>
      <c r="S46" s="34">
        <f>IF('入力欄(差替情報)'!$D$9=C$2,C32*'入力欄(差替情報)'!$L$38/1000,0)</f>
        <v>0</v>
      </c>
      <c r="T46" s="34">
        <f>IF('入力欄(差替情報)'!$D$9=D$2,D32*'入力欄(差替情報)'!$L$38/1000,0)</f>
        <v>0</v>
      </c>
      <c r="U46" s="34">
        <f>IF('入力欄(差替情報)'!$D$9=E$2,E32*'入力欄(差替情報)'!$L$38/1000,0)</f>
        <v>0</v>
      </c>
      <c r="V46" s="34">
        <f>IF('入力欄(差替情報)'!$D$9=F$2,F32*'入力欄(差替情報)'!$L$38/1000,0)</f>
        <v>0</v>
      </c>
      <c r="W46" s="34">
        <f>IF('入力欄(差替情報)'!$D$9=G$2,G32*'入力欄(差替情報)'!$L$38/1000,0)</f>
        <v>0</v>
      </c>
      <c r="X46" s="34">
        <f>IF('入力欄(差替情報)'!$D$9=H$2,H32*'入力欄(差替情報)'!$L$38/1000,0)</f>
        <v>0</v>
      </c>
      <c r="Y46" s="34">
        <f>IF('入力欄(差替情報)'!$D$9=I$2,I32*'入力欄(差替情報)'!$L$38/1000,0)</f>
        <v>0</v>
      </c>
      <c r="Z46" s="34">
        <f>IF('入力欄(差替情報)'!$D$9=J$2,J32*'入力欄(差替情報)'!$L$38/1000,0)</f>
        <v>0</v>
      </c>
      <c r="AA46" s="30">
        <f t="shared" si="3"/>
        <v>0</v>
      </c>
      <c r="AB46" s="31">
        <f t="shared" si="4"/>
        <v>0</v>
      </c>
      <c r="AD46" s="28">
        <f>AA46*1000</f>
        <v>0</v>
      </c>
    </row>
    <row r="47" spans="1:30" x14ac:dyDescent="0.3">
      <c r="A47" s="5" t="s">
        <v>16</v>
      </c>
      <c r="B47" s="34">
        <f>IF('入力欄(差替情報)'!$D$9=B$2,B33*'入力欄(差替情報)'!$M$38/1000,0)</f>
        <v>0</v>
      </c>
      <c r="C47" s="34">
        <f>IF('入力欄(差替情報)'!$D$9=C$2,C33*'入力欄(差替情報)'!$M$38/1000,0)</f>
        <v>0</v>
      </c>
      <c r="D47" s="34">
        <f>IF('入力欄(差替情報)'!$D$9=D$2,D33*'入力欄(差替情報)'!$M$38/1000,0)</f>
        <v>0</v>
      </c>
      <c r="E47" s="34">
        <f>IF('入力欄(差替情報)'!$D$9=E$2,E33*'入力欄(差替情報)'!$M$38/1000,0)</f>
        <v>0</v>
      </c>
      <c r="F47" s="34">
        <f>IF('入力欄(差替情報)'!$D$9=F$2,F33*'入力欄(差替情報)'!$M$38/1000,0)</f>
        <v>0</v>
      </c>
      <c r="G47" s="34">
        <f>IF('入力欄(差替情報)'!$D$9=G$2,G33*'入力欄(差替情報)'!$M$38/1000,0)</f>
        <v>0</v>
      </c>
      <c r="H47" s="34">
        <f>IF('入力欄(差替情報)'!$D$9=H$2,H33*'入力欄(差替情報)'!$M$38/1000,0)</f>
        <v>0</v>
      </c>
      <c r="I47" s="34">
        <f>IF('入力欄(差替情報)'!$D$9=I$2,I33*'入力欄(差替情報)'!$M$38/1000,0)</f>
        <v>0</v>
      </c>
      <c r="J47" s="34">
        <f>IF('入力欄(差替情報)'!$D$9=J$2,J33*'入力欄(差替情報)'!$M$38/1000,0)</f>
        <v>0</v>
      </c>
      <c r="K47" s="35">
        <f t="shared" si="1"/>
        <v>0</v>
      </c>
      <c r="L47" s="36">
        <f t="shared" si="2"/>
        <v>0</v>
      </c>
      <c r="N47" s="28">
        <f t="shared" si="6"/>
        <v>0</v>
      </c>
      <c r="Q47" s="5" t="s">
        <v>16</v>
      </c>
      <c r="R47" s="34">
        <f>IF('入力欄(差替情報)'!$D$9=B$2,B33*'入力欄(差替情報)'!$M$38/1000,0)</f>
        <v>0</v>
      </c>
      <c r="S47" s="34">
        <f>IF('入力欄(差替情報)'!$D$9=C$2,C33*'入力欄(差替情報)'!$M$38/1000,0)</f>
        <v>0</v>
      </c>
      <c r="T47" s="34">
        <f>IF('入力欄(差替情報)'!$D$9=D$2,D33*'入力欄(差替情報)'!$M$38/1000,0)</f>
        <v>0</v>
      </c>
      <c r="U47" s="34">
        <f>IF('入力欄(差替情報)'!$D$9=E$2,E33*'入力欄(差替情報)'!$M$38/1000,0)</f>
        <v>0</v>
      </c>
      <c r="V47" s="34">
        <f>IF('入力欄(差替情報)'!$D$9=F$2,F33*'入力欄(差替情報)'!$M$38/1000,0)</f>
        <v>0</v>
      </c>
      <c r="W47" s="34">
        <f>IF('入力欄(差替情報)'!$D$9=G$2,G33*'入力欄(差替情報)'!$M$38/1000,0)</f>
        <v>0</v>
      </c>
      <c r="X47" s="34">
        <f>IF('入力欄(差替情報)'!$D$9=H$2,H33*'入力欄(差替情報)'!$M$38/1000,0)</f>
        <v>0</v>
      </c>
      <c r="Y47" s="34">
        <f>IF('入力欄(差替情報)'!$D$9=I$2,I33*'入力欄(差替情報)'!$M$38/1000,0)</f>
        <v>0</v>
      </c>
      <c r="Z47" s="34">
        <f>IF('入力欄(差替情報)'!$D$9=J$2,J33*'入力欄(差替情報)'!$M$38/1000,0)</f>
        <v>0</v>
      </c>
      <c r="AA47" s="30">
        <f t="shared" si="3"/>
        <v>0</v>
      </c>
      <c r="AB47" s="31">
        <f t="shared" si="4"/>
        <v>0</v>
      </c>
      <c r="AD47" s="28">
        <f>AA47*1000</f>
        <v>0</v>
      </c>
    </row>
    <row r="48" spans="1:30" x14ac:dyDescent="0.3">
      <c r="A48" s="5" t="s">
        <v>17</v>
      </c>
      <c r="B48" s="34">
        <f>IF('入力欄(差替情報)'!$D$9=B$2,B34*'入力欄(差替情報)'!$N$38/1000,0)</f>
        <v>0</v>
      </c>
      <c r="C48" s="34">
        <f>IF('入力欄(差替情報)'!$D$9=C$2,C34*'入力欄(差替情報)'!$N$38/1000,0)</f>
        <v>0</v>
      </c>
      <c r="D48" s="34">
        <f>IF('入力欄(差替情報)'!$D$9=D$2,D34*'入力欄(差替情報)'!$N$38/1000,0)</f>
        <v>0</v>
      </c>
      <c r="E48" s="34">
        <f>IF('入力欄(差替情報)'!$D$9=E$2,E34*'入力欄(差替情報)'!$N$38/1000,0)</f>
        <v>0</v>
      </c>
      <c r="F48" s="34">
        <f>IF('入力欄(差替情報)'!$D$9=F$2,F34*'入力欄(差替情報)'!$N$38/1000,0)</f>
        <v>0</v>
      </c>
      <c r="G48" s="34">
        <f>IF('入力欄(差替情報)'!$D$9=G$2,G34*'入力欄(差替情報)'!$N$38/1000,0)</f>
        <v>0</v>
      </c>
      <c r="H48" s="34">
        <f>IF('入力欄(差替情報)'!$D$9=H$2,H34*'入力欄(差替情報)'!$N$38/1000,0)</f>
        <v>0</v>
      </c>
      <c r="I48" s="34">
        <f>IF('入力欄(差替情報)'!$D$9=I$2,I34*'入力欄(差替情報)'!$N$38/1000,0)</f>
        <v>0</v>
      </c>
      <c r="J48" s="34">
        <f>IF('入力欄(差替情報)'!$D$9=J$2,J34*'入力欄(差替情報)'!$N$38/1000,0)</f>
        <v>0</v>
      </c>
      <c r="K48" s="35">
        <f t="shared" si="1"/>
        <v>0</v>
      </c>
      <c r="L48" s="36">
        <f t="shared" si="2"/>
        <v>0</v>
      </c>
      <c r="N48" s="28">
        <f t="shared" si="6"/>
        <v>0</v>
      </c>
      <c r="Q48" s="5" t="s">
        <v>17</v>
      </c>
      <c r="R48" s="34">
        <f>IF('入力欄(差替情報)'!$D$9=B$2,B34*'入力欄(差替情報)'!$N$38/1000,0)</f>
        <v>0</v>
      </c>
      <c r="S48" s="34">
        <f>IF('入力欄(差替情報)'!$D$9=C$2,C34*'入力欄(差替情報)'!$N$38/1000,0)</f>
        <v>0</v>
      </c>
      <c r="T48" s="34">
        <f>IF('入力欄(差替情報)'!$D$9=D$2,D34*'入力欄(差替情報)'!$N$38/1000,0)</f>
        <v>0</v>
      </c>
      <c r="U48" s="34">
        <f>IF('入力欄(差替情報)'!$D$9=E$2,E34*'入力欄(差替情報)'!$N$38/1000,0)</f>
        <v>0</v>
      </c>
      <c r="V48" s="34">
        <f>IF('入力欄(差替情報)'!$D$9=F$2,F34*'入力欄(差替情報)'!$N$38/1000,0)</f>
        <v>0</v>
      </c>
      <c r="W48" s="34">
        <f>IF('入力欄(差替情報)'!$D$9=G$2,G34*'入力欄(差替情報)'!$N$38/1000,0)</f>
        <v>0</v>
      </c>
      <c r="X48" s="34">
        <f>IF('入力欄(差替情報)'!$D$9=H$2,H34*'入力欄(差替情報)'!$N$38/1000,0)</f>
        <v>0</v>
      </c>
      <c r="Y48" s="34">
        <f>IF('入力欄(差替情報)'!$D$9=I$2,I34*'入力欄(差替情報)'!$N$38/1000,0)</f>
        <v>0</v>
      </c>
      <c r="Z48" s="34">
        <f>IF('入力欄(差替情報)'!$D$9=J$2,J34*'入力欄(差替情報)'!$N$38/1000,0)</f>
        <v>0</v>
      </c>
      <c r="AA48" s="30">
        <f t="shared" si="3"/>
        <v>0</v>
      </c>
      <c r="AB48" s="31">
        <f t="shared" si="4"/>
        <v>0</v>
      </c>
      <c r="AD48" s="28">
        <f t="shared" si="5"/>
        <v>0</v>
      </c>
    </row>
    <row r="49" spans="1:30" x14ac:dyDescent="0.3">
      <c r="A49" s="5" t="s">
        <v>18</v>
      </c>
      <c r="B49" s="34">
        <f>IF('入力欄(差替情報)'!$D$9=B$2,B35*'入力欄(差替情報)'!$O$38/1000,0)</f>
        <v>0</v>
      </c>
      <c r="C49" s="34">
        <f>IF('入力欄(差替情報)'!$D$9=C$2,C35*'入力欄(差替情報)'!$O$38/1000,0)</f>
        <v>0</v>
      </c>
      <c r="D49" s="34">
        <f>IF('入力欄(差替情報)'!$D$9=D$2,D35*'入力欄(差替情報)'!$O$38/1000,0)</f>
        <v>0</v>
      </c>
      <c r="E49" s="34">
        <f>IF('入力欄(差替情報)'!$D$9=E$2,E35*'入力欄(差替情報)'!$O$38/1000,0)</f>
        <v>0</v>
      </c>
      <c r="F49" s="34">
        <f>IF('入力欄(差替情報)'!$D$9=F$2,F35*'入力欄(差替情報)'!$O$38/1000,0)</f>
        <v>0</v>
      </c>
      <c r="G49" s="34">
        <f>IF('入力欄(差替情報)'!$D$9=G$2,G35*'入力欄(差替情報)'!$O$38/1000,0)</f>
        <v>0</v>
      </c>
      <c r="H49" s="34">
        <f>IF('入力欄(差替情報)'!$D$9=H$2,H35*'入力欄(差替情報)'!$O$38/1000,0)</f>
        <v>0</v>
      </c>
      <c r="I49" s="34">
        <f>IF('入力欄(差替情報)'!$D$9=I$2,I35*'入力欄(差替情報)'!$O$38/1000,0)</f>
        <v>0</v>
      </c>
      <c r="J49" s="34">
        <f>IF('入力欄(差替情報)'!$D$9=J$2,J35*'入力欄(差替情報)'!$O$38/1000,0)</f>
        <v>0</v>
      </c>
      <c r="K49" s="35">
        <f t="shared" si="1"/>
        <v>0</v>
      </c>
      <c r="L49" s="36">
        <f t="shared" si="2"/>
        <v>0</v>
      </c>
      <c r="N49" s="28">
        <f t="shared" si="6"/>
        <v>0</v>
      </c>
      <c r="Q49" s="5" t="s">
        <v>18</v>
      </c>
      <c r="R49" s="34">
        <f>IF('入力欄(差替情報)'!$D$9=B$2,B35*'入力欄(差替情報)'!$O$38/1000,0)</f>
        <v>0</v>
      </c>
      <c r="S49" s="34">
        <f>IF('入力欄(差替情報)'!$D$9=C$2,C35*'入力欄(差替情報)'!$O$38/1000,0)</f>
        <v>0</v>
      </c>
      <c r="T49" s="34">
        <f>IF('入力欄(差替情報)'!$D$9=D$2,D35*'入力欄(差替情報)'!$O$38/1000,0)</f>
        <v>0</v>
      </c>
      <c r="U49" s="34">
        <f>IF('入力欄(差替情報)'!$D$9=E$2,E35*'入力欄(差替情報)'!$O$38/1000,0)</f>
        <v>0</v>
      </c>
      <c r="V49" s="34">
        <f>IF('入力欄(差替情報)'!$D$9=F$2,F35*'入力欄(差替情報)'!$O$38/1000,0)</f>
        <v>0</v>
      </c>
      <c r="W49" s="34">
        <f>IF('入力欄(差替情報)'!$D$9=G$2,G35*'入力欄(差替情報)'!$O$38/1000,0)</f>
        <v>0</v>
      </c>
      <c r="X49" s="34">
        <f>IF('入力欄(差替情報)'!$D$9=H$2,H35*'入力欄(差替情報)'!$O$38/1000,0)</f>
        <v>0</v>
      </c>
      <c r="Y49" s="34">
        <f>IF('入力欄(差替情報)'!$D$9=I$2,I35*'入力欄(差替情報)'!$O$38/1000,0)</f>
        <v>0</v>
      </c>
      <c r="Z49" s="34">
        <f>IF('入力欄(差替情報)'!$D$9=J$2,J35*'入力欄(差替情報)'!$O$38/1000,0)</f>
        <v>0</v>
      </c>
      <c r="AA49" s="30">
        <f>SUM(R49:Z49)</f>
        <v>0</v>
      </c>
      <c r="AB49" s="31">
        <f t="shared" si="4"/>
        <v>0</v>
      </c>
      <c r="AD49" s="28">
        <f>AA49*1000</f>
        <v>0</v>
      </c>
    </row>
    <row r="50" spans="1:30" x14ac:dyDescent="0.3">
      <c r="B50" s="5"/>
      <c r="C50" s="5"/>
      <c r="D50" s="5"/>
      <c r="E50" s="5"/>
      <c r="F50" s="5"/>
      <c r="G50" s="5"/>
      <c r="H50" s="5"/>
      <c r="I50" s="5"/>
      <c r="J50" s="5"/>
      <c r="R50" s="5"/>
      <c r="S50" s="5"/>
      <c r="T50" s="5"/>
      <c r="U50" s="5"/>
      <c r="V50" s="5"/>
      <c r="W50" s="5"/>
      <c r="X50" s="5"/>
      <c r="Y50" s="5"/>
      <c r="Z50" s="5"/>
    </row>
    <row r="51" spans="1:30" x14ac:dyDescent="0.3">
      <c r="A51" s="1" t="s">
        <v>46</v>
      </c>
      <c r="K51" s="2"/>
      <c r="Q51" s="1" t="s">
        <v>46</v>
      </c>
      <c r="AA51" s="2"/>
    </row>
    <row r="52" spans="1:30" x14ac:dyDescent="0.3">
      <c r="A52" s="5" t="s">
        <v>7</v>
      </c>
      <c r="B52" s="95">
        <f t="shared" ref="B52:J63" si="7">B4*(1+B$19+B$21)</f>
        <v>5136.7693724859209</v>
      </c>
      <c r="C52" s="95">
        <f t="shared" si="7"/>
        <v>12582.734736969396</v>
      </c>
      <c r="D52" s="95">
        <f t="shared" si="7"/>
        <v>42812.450366376877</v>
      </c>
      <c r="E52" s="95">
        <f t="shared" si="7"/>
        <v>19226.231303462326</v>
      </c>
      <c r="F52" s="95">
        <f t="shared" si="7"/>
        <v>4869.8559662348689</v>
      </c>
      <c r="G52" s="95">
        <f t="shared" si="7"/>
        <v>18677.252542867569</v>
      </c>
      <c r="H52" s="95">
        <f t="shared" si="7"/>
        <v>7941.2375019215988</v>
      </c>
      <c r="I52" s="95">
        <f t="shared" si="7"/>
        <v>4043.165935613682</v>
      </c>
      <c r="J52" s="95">
        <f t="shared" si="7"/>
        <v>12587.213253383588</v>
      </c>
      <c r="K52" s="10"/>
      <c r="L52" s="10"/>
      <c r="Q52" s="5" t="s">
        <v>7</v>
      </c>
      <c r="R52" s="8">
        <f>B52</f>
        <v>5136.7693724859209</v>
      </c>
      <c r="S52" s="8">
        <f t="shared" ref="S52:Z63" si="8">C52</f>
        <v>12582.734736969396</v>
      </c>
      <c r="T52" s="8">
        <f t="shared" si="8"/>
        <v>42812.450366376877</v>
      </c>
      <c r="U52" s="8">
        <f t="shared" si="8"/>
        <v>19226.231303462326</v>
      </c>
      <c r="V52" s="8">
        <f t="shared" si="8"/>
        <v>4869.8559662348689</v>
      </c>
      <c r="W52" s="8">
        <f t="shared" si="8"/>
        <v>18677.252542867569</v>
      </c>
      <c r="X52" s="8">
        <f t="shared" si="8"/>
        <v>7941.2375019215988</v>
      </c>
      <c r="Y52" s="8">
        <f t="shared" si="8"/>
        <v>4043.165935613682</v>
      </c>
      <c r="Z52" s="8">
        <f t="shared" si="8"/>
        <v>12587.213253383588</v>
      </c>
      <c r="AA52" s="10"/>
      <c r="AB52" s="10"/>
    </row>
    <row r="53" spans="1:30" x14ac:dyDescent="0.3">
      <c r="A53" s="5" t="s">
        <v>8</v>
      </c>
      <c r="B53" s="95">
        <f t="shared" si="7"/>
        <v>4608.0824778761062</v>
      </c>
      <c r="C53" s="95">
        <f t="shared" si="7"/>
        <v>11765.592368887781</v>
      </c>
      <c r="D53" s="95">
        <f t="shared" si="7"/>
        <v>41433.532423196593</v>
      </c>
      <c r="E53" s="95">
        <f t="shared" si="7"/>
        <v>19308.463482688392</v>
      </c>
      <c r="F53" s="95">
        <f t="shared" si="7"/>
        <v>4448.449286955346</v>
      </c>
      <c r="G53" s="95">
        <f t="shared" si="7"/>
        <v>18978.289379788399</v>
      </c>
      <c r="H53" s="95">
        <f t="shared" si="7"/>
        <v>7842.2442813220596</v>
      </c>
      <c r="I53" s="95">
        <f t="shared" si="7"/>
        <v>4136.5137424547283</v>
      </c>
      <c r="J53" s="95">
        <f t="shared" si="7"/>
        <v>13165.972918793903</v>
      </c>
      <c r="K53" s="10"/>
      <c r="L53" s="10"/>
      <c r="Q53" s="5" t="s">
        <v>8</v>
      </c>
      <c r="R53" s="8">
        <f t="shared" ref="R53:R63" si="9">B53</f>
        <v>4608.0824778761062</v>
      </c>
      <c r="S53" s="8">
        <f t="shared" si="8"/>
        <v>11765.592368887781</v>
      </c>
      <c r="T53" s="8">
        <f t="shared" si="8"/>
        <v>41433.532423196593</v>
      </c>
      <c r="U53" s="8">
        <f t="shared" si="8"/>
        <v>19308.463482688392</v>
      </c>
      <c r="V53" s="8">
        <f t="shared" si="8"/>
        <v>4448.449286955346</v>
      </c>
      <c r="W53" s="8">
        <f t="shared" si="8"/>
        <v>18978.289379788399</v>
      </c>
      <c r="X53" s="8">
        <f t="shared" si="8"/>
        <v>7842.2442813220596</v>
      </c>
      <c r="Y53" s="8">
        <f t="shared" si="8"/>
        <v>4136.5137424547283</v>
      </c>
      <c r="Z53" s="8">
        <f t="shared" si="8"/>
        <v>13165.972918793903</v>
      </c>
      <c r="AA53" s="10"/>
      <c r="AB53" s="10"/>
    </row>
    <row r="54" spans="1:30" x14ac:dyDescent="0.3">
      <c r="A54" s="5" t="s">
        <v>9</v>
      </c>
      <c r="B54" s="95">
        <f t="shared" si="7"/>
        <v>4620.6628801287216</v>
      </c>
      <c r="C54" s="95">
        <f t="shared" si="7"/>
        <v>12573.166958401736</v>
      </c>
      <c r="D54" s="95">
        <f t="shared" si="7"/>
        <v>47467.120916422551</v>
      </c>
      <c r="E54" s="95">
        <f t="shared" si="7"/>
        <v>21487.776232179225</v>
      </c>
      <c r="F54" s="95">
        <f t="shared" si="7"/>
        <v>5089.7190162937504</v>
      </c>
      <c r="G54" s="95">
        <f t="shared" si="7"/>
        <v>21846.573400218898</v>
      </c>
      <c r="H54" s="95">
        <f t="shared" si="7"/>
        <v>8731.2234050730203</v>
      </c>
      <c r="I54" s="95">
        <f t="shared" si="7"/>
        <v>4649.8966800804828</v>
      </c>
      <c r="J54" s="95">
        <f t="shared" si="7"/>
        <v>15038.461365256126</v>
      </c>
      <c r="K54" s="10"/>
      <c r="L54" s="10"/>
      <c r="Q54" s="5" t="s">
        <v>9</v>
      </c>
      <c r="R54" s="8">
        <f t="shared" si="9"/>
        <v>4620.6628801287216</v>
      </c>
      <c r="S54" s="8">
        <f t="shared" si="8"/>
        <v>12573.166958401736</v>
      </c>
      <c r="T54" s="8">
        <f t="shared" si="8"/>
        <v>47467.120916422551</v>
      </c>
      <c r="U54" s="8">
        <f t="shared" si="8"/>
        <v>21487.776232179225</v>
      </c>
      <c r="V54" s="8">
        <f t="shared" si="8"/>
        <v>5089.7190162937504</v>
      </c>
      <c r="W54" s="8">
        <f t="shared" si="8"/>
        <v>21846.573400218898</v>
      </c>
      <c r="X54" s="8">
        <f t="shared" si="8"/>
        <v>8731.2234050730203</v>
      </c>
      <c r="Y54" s="8">
        <f t="shared" si="8"/>
        <v>4649.8966800804828</v>
      </c>
      <c r="Z54" s="8">
        <f t="shared" si="8"/>
        <v>15038.461365256126</v>
      </c>
      <c r="AA54" s="10"/>
      <c r="AB54" s="10"/>
    </row>
    <row r="55" spans="1:30" x14ac:dyDescent="0.3">
      <c r="A55" s="5" t="s">
        <v>10</v>
      </c>
      <c r="B55" s="95">
        <f t="shared" si="7"/>
        <v>5139.1466273187179</v>
      </c>
      <c r="C55" s="95">
        <f t="shared" si="7"/>
        <v>14722.667747708281</v>
      </c>
      <c r="D55" s="95">
        <f t="shared" si="7"/>
        <v>58859.241985807814</v>
      </c>
      <c r="E55" s="95">
        <f t="shared" si="7"/>
        <v>25236.87</v>
      </c>
      <c r="F55" s="95">
        <f t="shared" si="7"/>
        <v>5984.4279999999999</v>
      </c>
      <c r="G55" s="95">
        <f t="shared" si="7"/>
        <v>27232.29</v>
      </c>
      <c r="H55" s="95">
        <f t="shared" si="7"/>
        <v>10514.220000000001</v>
      </c>
      <c r="I55" s="95">
        <f t="shared" si="7"/>
        <v>5798.9299999999994</v>
      </c>
      <c r="J55" s="95">
        <f t="shared" si="7"/>
        <v>18636.653999999999</v>
      </c>
      <c r="K55" s="10"/>
      <c r="L55" s="10"/>
      <c r="Q55" s="5" t="s">
        <v>10</v>
      </c>
      <c r="R55" s="8">
        <f t="shared" si="9"/>
        <v>5139.1466273187179</v>
      </c>
      <c r="S55" s="8">
        <f t="shared" si="8"/>
        <v>14722.667747708281</v>
      </c>
      <c r="T55" s="8">
        <f t="shared" si="8"/>
        <v>58859.241985807814</v>
      </c>
      <c r="U55" s="8">
        <f t="shared" si="8"/>
        <v>25236.87</v>
      </c>
      <c r="V55" s="8">
        <f t="shared" si="8"/>
        <v>5984.4279999999999</v>
      </c>
      <c r="W55" s="8">
        <f t="shared" si="8"/>
        <v>27232.29</v>
      </c>
      <c r="X55" s="8">
        <f t="shared" si="8"/>
        <v>10514.220000000001</v>
      </c>
      <c r="Y55" s="8">
        <f t="shared" si="8"/>
        <v>5798.9299999999994</v>
      </c>
      <c r="Z55" s="8">
        <f t="shared" si="8"/>
        <v>18636.653999999999</v>
      </c>
      <c r="AA55" s="10"/>
      <c r="AB55" s="10"/>
    </row>
    <row r="56" spans="1:30" x14ac:dyDescent="0.3">
      <c r="A56" s="5" t="s">
        <v>11</v>
      </c>
      <c r="B56" s="95">
        <f t="shared" si="7"/>
        <v>5227.29</v>
      </c>
      <c r="C56" s="95">
        <f t="shared" si="7"/>
        <v>15007.958000000001</v>
      </c>
      <c r="D56" s="95">
        <f t="shared" si="7"/>
        <v>58857.856</v>
      </c>
      <c r="E56" s="95">
        <f t="shared" si="7"/>
        <v>25236.87</v>
      </c>
      <c r="F56" s="95">
        <f t="shared" si="7"/>
        <v>5984.4279999999999</v>
      </c>
      <c r="G56" s="95">
        <f t="shared" si="7"/>
        <v>27232.29</v>
      </c>
      <c r="H56" s="95">
        <f t="shared" si="7"/>
        <v>10514.220000000001</v>
      </c>
      <c r="I56" s="95">
        <f t="shared" si="7"/>
        <v>5798.9299999999994</v>
      </c>
      <c r="J56" s="95">
        <f t="shared" si="7"/>
        <v>18636.653999999999</v>
      </c>
      <c r="K56" s="10"/>
      <c r="L56" s="10"/>
      <c r="Q56" s="5" t="s">
        <v>11</v>
      </c>
      <c r="R56" s="8">
        <f t="shared" si="9"/>
        <v>5227.29</v>
      </c>
      <c r="S56" s="8">
        <f t="shared" si="8"/>
        <v>15007.958000000001</v>
      </c>
      <c r="T56" s="8">
        <f t="shared" si="8"/>
        <v>58857.856</v>
      </c>
      <c r="U56" s="8">
        <f t="shared" si="8"/>
        <v>25236.87</v>
      </c>
      <c r="V56" s="8">
        <f t="shared" si="8"/>
        <v>5984.4279999999999</v>
      </c>
      <c r="W56" s="8">
        <f t="shared" si="8"/>
        <v>27232.29</v>
      </c>
      <c r="X56" s="8">
        <f t="shared" si="8"/>
        <v>10514.220000000001</v>
      </c>
      <c r="Y56" s="8">
        <f t="shared" si="8"/>
        <v>5798.9299999999994</v>
      </c>
      <c r="Z56" s="8">
        <f t="shared" si="8"/>
        <v>18636.653999999999</v>
      </c>
      <c r="AA56" s="10"/>
      <c r="AB56" s="10"/>
    </row>
    <row r="57" spans="1:30" x14ac:dyDescent="0.3">
      <c r="A57" s="5" t="s">
        <v>12</v>
      </c>
      <c r="B57" s="95">
        <f t="shared" si="7"/>
        <v>4862.1060274632619</v>
      </c>
      <c r="C57" s="95">
        <f t="shared" si="7"/>
        <v>13237.588415435164</v>
      </c>
      <c r="D57" s="95">
        <f t="shared" si="7"/>
        <v>49767.298669551194</v>
      </c>
      <c r="E57" s="95">
        <f t="shared" si="7"/>
        <v>22697.76146639511</v>
      </c>
      <c r="F57" s="95">
        <f t="shared" si="7"/>
        <v>5295.2961846097905</v>
      </c>
      <c r="G57" s="95">
        <f t="shared" si="7"/>
        <v>22988.977457132434</v>
      </c>
      <c r="H57" s="95">
        <f t="shared" si="7"/>
        <v>9387.8371329746351</v>
      </c>
      <c r="I57" s="95">
        <f t="shared" si="7"/>
        <v>4958.8397384305836</v>
      </c>
      <c r="J57" s="95">
        <f t="shared" si="7"/>
        <v>15997.517683570326</v>
      </c>
      <c r="K57" s="10"/>
      <c r="L57" s="10"/>
      <c r="Q57" s="5" t="s">
        <v>12</v>
      </c>
      <c r="R57" s="8">
        <f t="shared" si="9"/>
        <v>4862.1060274632619</v>
      </c>
      <c r="S57" s="8">
        <f t="shared" si="8"/>
        <v>13237.588415435164</v>
      </c>
      <c r="T57" s="8">
        <f t="shared" si="8"/>
        <v>49767.298669551194</v>
      </c>
      <c r="U57" s="8">
        <f t="shared" si="8"/>
        <v>22697.76146639511</v>
      </c>
      <c r="V57" s="8">
        <f t="shared" si="8"/>
        <v>5295.2961846097905</v>
      </c>
      <c r="W57" s="8">
        <f t="shared" si="8"/>
        <v>22988.977457132434</v>
      </c>
      <c r="X57" s="8">
        <f t="shared" si="8"/>
        <v>9387.8371329746351</v>
      </c>
      <c r="Y57" s="8">
        <f t="shared" si="8"/>
        <v>4958.8397384305836</v>
      </c>
      <c r="Z57" s="8">
        <f t="shared" si="8"/>
        <v>15997.517683570326</v>
      </c>
      <c r="AA57" s="10"/>
      <c r="AB57" s="10"/>
    </row>
    <row r="58" spans="1:30" x14ac:dyDescent="0.3">
      <c r="A58" s="5" t="s">
        <v>13</v>
      </c>
      <c r="B58" s="95">
        <f t="shared" si="7"/>
        <v>5048.6565567176185</v>
      </c>
      <c r="C58" s="95">
        <f t="shared" si="7"/>
        <v>11997.802479552651</v>
      </c>
      <c r="D58" s="95">
        <f t="shared" si="7"/>
        <v>42609.084439528531</v>
      </c>
      <c r="E58" s="95">
        <f t="shared" si="7"/>
        <v>20048.613095723016</v>
      </c>
      <c r="F58" s="95">
        <f t="shared" si="7"/>
        <v>4704.961178690708</v>
      </c>
      <c r="G58" s="95">
        <f>G10*(1+G$19+G$21)</f>
        <v>19599.230974097041</v>
      </c>
      <c r="H58" s="95">
        <f t="shared" si="7"/>
        <v>8074.5883704842427</v>
      </c>
      <c r="I58" s="95">
        <f t="shared" si="7"/>
        <v>4451.5450905432599</v>
      </c>
      <c r="J58" s="95">
        <f t="shared" si="7"/>
        <v>13896.647047627208</v>
      </c>
      <c r="K58" s="10"/>
      <c r="L58" s="10"/>
      <c r="Q58" s="5" t="s">
        <v>13</v>
      </c>
      <c r="R58" s="8">
        <f t="shared" si="9"/>
        <v>5048.6565567176185</v>
      </c>
      <c r="S58" s="8">
        <f t="shared" si="8"/>
        <v>11997.802479552651</v>
      </c>
      <c r="T58" s="8">
        <f t="shared" si="8"/>
        <v>42609.084439528531</v>
      </c>
      <c r="U58" s="8">
        <f t="shared" si="8"/>
        <v>20048.613095723016</v>
      </c>
      <c r="V58" s="8">
        <f t="shared" si="8"/>
        <v>4704.961178690708</v>
      </c>
      <c r="W58" s="8">
        <f>G58</f>
        <v>19599.230974097041</v>
      </c>
      <c r="X58" s="8">
        <f t="shared" si="8"/>
        <v>8074.5883704842427</v>
      </c>
      <c r="Y58" s="8">
        <f t="shared" si="8"/>
        <v>4451.5450905432599</v>
      </c>
      <c r="Z58" s="8">
        <f t="shared" si="8"/>
        <v>13896.647047627208</v>
      </c>
      <c r="AA58" s="10"/>
      <c r="AB58" s="10"/>
    </row>
    <row r="59" spans="1:30" x14ac:dyDescent="0.3">
      <c r="A59" s="5" t="s">
        <v>14</v>
      </c>
      <c r="B59" s="95">
        <f t="shared" si="7"/>
        <v>5728.398278358809</v>
      </c>
      <c r="C59" s="95">
        <f t="shared" si="7"/>
        <v>13435.358872684099</v>
      </c>
      <c r="D59" s="95">
        <f t="shared" si="7"/>
        <v>44678.215346657016</v>
      </c>
      <c r="E59" s="95">
        <f t="shared" si="7"/>
        <v>20285.050610997965</v>
      </c>
      <c r="F59" s="95">
        <f t="shared" si="7"/>
        <v>5163.0066996467103</v>
      </c>
      <c r="G59" s="95">
        <f t="shared" si="7"/>
        <v>19829.725581904411</v>
      </c>
      <c r="H59" s="95">
        <f t="shared" si="7"/>
        <v>8738.2929208301321</v>
      </c>
      <c r="I59" s="95">
        <f t="shared" si="7"/>
        <v>4463.2110663983913</v>
      </c>
      <c r="J59" s="95">
        <f t="shared" si="7"/>
        <v>14443.610709782424</v>
      </c>
      <c r="K59" s="10"/>
      <c r="L59" s="10"/>
      <c r="Q59" s="5" t="s">
        <v>14</v>
      </c>
      <c r="R59" s="8">
        <f t="shared" si="9"/>
        <v>5728.398278358809</v>
      </c>
      <c r="S59" s="8">
        <f t="shared" si="8"/>
        <v>13435.358872684099</v>
      </c>
      <c r="T59" s="8">
        <f t="shared" si="8"/>
        <v>44678.215346657016</v>
      </c>
      <c r="U59" s="8">
        <f t="shared" si="8"/>
        <v>20285.050610997965</v>
      </c>
      <c r="V59" s="8">
        <f t="shared" si="8"/>
        <v>5163.0066996467103</v>
      </c>
      <c r="W59" s="8">
        <f t="shared" si="8"/>
        <v>19829.725581904411</v>
      </c>
      <c r="X59" s="8">
        <f t="shared" si="8"/>
        <v>8738.2929208301321</v>
      </c>
      <c r="Y59" s="8">
        <f t="shared" si="8"/>
        <v>4463.2110663983913</v>
      </c>
      <c r="Z59" s="8">
        <f t="shared" si="8"/>
        <v>14443.610709782424</v>
      </c>
      <c r="AA59" s="10"/>
      <c r="AB59" s="10"/>
    </row>
    <row r="60" spans="1:30" x14ac:dyDescent="0.3">
      <c r="A60" s="5" t="s">
        <v>15</v>
      </c>
      <c r="B60" s="95">
        <f t="shared" si="7"/>
        <v>6044.6931617055507</v>
      </c>
      <c r="C60" s="95">
        <f t="shared" si="7"/>
        <v>14646.635025577509</v>
      </c>
      <c r="D60" s="95">
        <f t="shared" si="7"/>
        <v>47832.678391238689</v>
      </c>
      <c r="E60" s="95">
        <f t="shared" si="7"/>
        <v>22194.049368635438</v>
      </c>
      <c r="F60" s="95">
        <f t="shared" si="7"/>
        <v>5807.9744095831966</v>
      </c>
      <c r="G60" s="95">
        <f t="shared" si="7"/>
        <v>23339.688821597956</v>
      </c>
      <c r="H60" s="95">
        <f t="shared" si="7"/>
        <v>10212.170684089162</v>
      </c>
      <c r="I60" s="95">
        <f t="shared" si="7"/>
        <v>5343.8869416498992</v>
      </c>
      <c r="J60" s="95">
        <f t="shared" si="7"/>
        <v>16928.481238307351</v>
      </c>
      <c r="K60" s="10"/>
      <c r="L60" s="10"/>
      <c r="Q60" s="5" t="s">
        <v>15</v>
      </c>
      <c r="R60" s="8">
        <f t="shared" si="9"/>
        <v>6044.6931617055507</v>
      </c>
      <c r="S60" s="8">
        <f t="shared" si="8"/>
        <v>14646.635025577509</v>
      </c>
      <c r="T60" s="8">
        <f t="shared" si="8"/>
        <v>47832.678391238689</v>
      </c>
      <c r="U60" s="8">
        <f t="shared" si="8"/>
        <v>22194.049368635438</v>
      </c>
      <c r="V60" s="8">
        <f t="shared" si="8"/>
        <v>5807.9744095831966</v>
      </c>
      <c r="W60" s="8">
        <f t="shared" si="8"/>
        <v>23339.688821597956</v>
      </c>
      <c r="X60" s="8">
        <f t="shared" si="8"/>
        <v>10212.170684089162</v>
      </c>
      <c r="Y60" s="8">
        <f t="shared" si="8"/>
        <v>5343.8869416498992</v>
      </c>
      <c r="Z60" s="8">
        <f t="shared" si="8"/>
        <v>16928.481238307351</v>
      </c>
      <c r="AA60" s="10"/>
      <c r="AB60" s="10"/>
    </row>
    <row r="61" spans="1:30" x14ac:dyDescent="0.3">
      <c r="A61" s="5" t="s">
        <v>16</v>
      </c>
      <c r="B61" s="95">
        <f t="shared" si="7"/>
        <v>6258.68</v>
      </c>
      <c r="C61" s="95">
        <f t="shared" si="7"/>
        <v>15366.37</v>
      </c>
      <c r="D61" s="95">
        <f t="shared" si="7"/>
        <v>52274.129114873052</v>
      </c>
      <c r="E61" s="95">
        <f t="shared" si="7"/>
        <v>24075.250468431772</v>
      </c>
      <c r="F61" s="95">
        <f t="shared" si="7"/>
        <v>6327.1080000000002</v>
      </c>
      <c r="G61" s="95">
        <f t="shared" si="7"/>
        <v>25016.74407150675</v>
      </c>
      <c r="H61" s="95">
        <f t="shared" si="7"/>
        <v>10453.604150653344</v>
      </c>
      <c r="I61" s="95">
        <f t="shared" si="7"/>
        <v>5343.8869416498992</v>
      </c>
      <c r="J61" s="95">
        <f t="shared" si="7"/>
        <v>17666.392912283707</v>
      </c>
      <c r="K61" s="10"/>
      <c r="L61" s="10"/>
      <c r="Q61" s="5" t="s">
        <v>16</v>
      </c>
      <c r="R61" s="8">
        <f t="shared" si="9"/>
        <v>6258.68</v>
      </c>
      <c r="S61" s="8">
        <f t="shared" si="8"/>
        <v>15366.37</v>
      </c>
      <c r="T61" s="8">
        <f t="shared" si="8"/>
        <v>52274.129114873052</v>
      </c>
      <c r="U61" s="8">
        <f t="shared" si="8"/>
        <v>24075.250468431772</v>
      </c>
      <c r="V61" s="8">
        <f t="shared" si="8"/>
        <v>6327.1080000000002</v>
      </c>
      <c r="W61" s="8">
        <f t="shared" si="8"/>
        <v>25016.74407150675</v>
      </c>
      <c r="X61" s="8">
        <f t="shared" si="8"/>
        <v>10453.604150653344</v>
      </c>
      <c r="Y61" s="8">
        <f t="shared" si="8"/>
        <v>5343.8869416498992</v>
      </c>
      <c r="Z61" s="8">
        <f t="shared" si="8"/>
        <v>17666.392912283707</v>
      </c>
      <c r="AA61" s="10"/>
      <c r="AB61" s="10"/>
    </row>
    <row r="62" spans="1:30" x14ac:dyDescent="0.3">
      <c r="A62" s="5" t="s">
        <v>17</v>
      </c>
      <c r="B62" s="95">
        <f t="shared" si="7"/>
        <v>6220.9187932421564</v>
      </c>
      <c r="C62" s="95">
        <f t="shared" si="7"/>
        <v>15321.880323126759</v>
      </c>
      <c r="D62" s="95">
        <f t="shared" si="7"/>
        <v>52274.771108322813</v>
      </c>
      <c r="E62" s="95">
        <f t="shared" si="7"/>
        <v>24075.250468431772</v>
      </c>
      <c r="F62" s="95">
        <f t="shared" si="7"/>
        <v>6327.1080000000002</v>
      </c>
      <c r="G62" s="95">
        <f t="shared" si="7"/>
        <v>25016.74407150675</v>
      </c>
      <c r="H62" s="95">
        <f t="shared" si="7"/>
        <v>10453.604150653344</v>
      </c>
      <c r="I62" s="95">
        <f t="shared" si="7"/>
        <v>5343.8869416498992</v>
      </c>
      <c r="J62" s="95">
        <f t="shared" si="7"/>
        <v>17666.392912283707</v>
      </c>
      <c r="K62" s="10"/>
      <c r="L62" s="10"/>
      <c r="Q62" s="5" t="s">
        <v>17</v>
      </c>
      <c r="R62" s="8">
        <f t="shared" si="9"/>
        <v>6220.9187932421564</v>
      </c>
      <c r="S62" s="8">
        <f t="shared" si="8"/>
        <v>15321.880323126759</v>
      </c>
      <c r="T62" s="8">
        <f t="shared" si="8"/>
        <v>52274.771108322813</v>
      </c>
      <c r="U62" s="8">
        <f t="shared" si="8"/>
        <v>24075.250468431772</v>
      </c>
      <c r="V62" s="8">
        <f t="shared" si="8"/>
        <v>6327.1080000000002</v>
      </c>
      <c r="W62" s="8">
        <f t="shared" si="8"/>
        <v>25016.74407150675</v>
      </c>
      <c r="X62" s="8">
        <f t="shared" si="8"/>
        <v>10453.604150653344</v>
      </c>
      <c r="Y62" s="8">
        <f t="shared" si="8"/>
        <v>5343.8869416498992</v>
      </c>
      <c r="Z62" s="8">
        <f t="shared" si="8"/>
        <v>17666.392912283707</v>
      </c>
      <c r="AA62" s="10"/>
      <c r="AB62" s="10"/>
    </row>
    <row r="63" spans="1:30" x14ac:dyDescent="0.3">
      <c r="A63" s="5" t="s">
        <v>18</v>
      </c>
      <c r="B63" s="95">
        <f t="shared" si="7"/>
        <v>5841.6918986323408</v>
      </c>
      <c r="C63" s="95">
        <f t="shared" si="7"/>
        <v>14199.471550114331</v>
      </c>
      <c r="D63" s="95">
        <f t="shared" si="7"/>
        <v>48068.984781029038</v>
      </c>
      <c r="E63" s="95">
        <f t="shared" si="7"/>
        <v>21806.455926680246</v>
      </c>
      <c r="F63" s="95">
        <f t="shared" si="7"/>
        <v>5676.0304831174344</v>
      </c>
      <c r="G63" s="95">
        <f t="shared" si="7"/>
        <v>21825.705698650127</v>
      </c>
      <c r="H63" s="95">
        <f t="shared" si="7"/>
        <v>9404.0173328209057</v>
      </c>
      <c r="I63" s="95">
        <f t="shared" si="7"/>
        <v>4754.9104627766601</v>
      </c>
      <c r="J63" s="95">
        <f t="shared" si="7"/>
        <v>15315.62796505054</v>
      </c>
      <c r="K63" s="10"/>
      <c r="L63" s="10"/>
      <c r="Q63" s="5" t="s">
        <v>18</v>
      </c>
      <c r="R63" s="8">
        <f t="shared" si="9"/>
        <v>5841.6918986323408</v>
      </c>
      <c r="S63" s="8">
        <f t="shared" si="8"/>
        <v>14199.471550114331</v>
      </c>
      <c r="T63" s="8">
        <f t="shared" si="8"/>
        <v>48068.984781029038</v>
      </c>
      <c r="U63" s="8">
        <f t="shared" si="8"/>
        <v>21806.455926680246</v>
      </c>
      <c r="V63" s="8">
        <f t="shared" si="8"/>
        <v>5676.0304831174344</v>
      </c>
      <c r="W63" s="8">
        <f t="shared" si="8"/>
        <v>21825.705698650127</v>
      </c>
      <c r="X63" s="8">
        <f t="shared" si="8"/>
        <v>9404.0173328209057</v>
      </c>
      <c r="Y63" s="8">
        <f t="shared" si="8"/>
        <v>4754.9104627766601</v>
      </c>
      <c r="Z63" s="8">
        <f t="shared" si="8"/>
        <v>15315.62796505054</v>
      </c>
      <c r="AA63" s="10"/>
      <c r="AB63" s="10"/>
    </row>
    <row r="64" spans="1:30" x14ac:dyDescent="0.3">
      <c r="L64" s="10"/>
      <c r="AB64" s="10"/>
    </row>
    <row r="65" spans="1:31" x14ac:dyDescent="0.3">
      <c r="A65" s="1" t="s">
        <v>169</v>
      </c>
      <c r="K65" s="21" t="s">
        <v>31</v>
      </c>
      <c r="Q65" s="1" t="s">
        <v>47</v>
      </c>
      <c r="AA65" s="21" t="s">
        <v>31</v>
      </c>
    </row>
    <row r="66" spans="1:31" x14ac:dyDescent="0.3">
      <c r="A66" s="5" t="s">
        <v>7</v>
      </c>
      <c r="B66" s="8">
        <f>B4-B38</f>
        <v>5136.7693724859209</v>
      </c>
      <c r="C66" s="8">
        <f t="shared" ref="C66:J66" si="10">C4-C38</f>
        <v>12582.734736969396</v>
      </c>
      <c r="D66" s="8">
        <f t="shared" si="10"/>
        <v>42812.450366376877</v>
      </c>
      <c r="E66" s="8">
        <f t="shared" si="10"/>
        <v>19226.231303462326</v>
      </c>
      <c r="F66" s="8">
        <f t="shared" si="10"/>
        <v>4869.8559662348689</v>
      </c>
      <c r="G66" s="8">
        <f t="shared" si="10"/>
        <v>18677.252542867569</v>
      </c>
      <c r="H66" s="8">
        <f t="shared" si="10"/>
        <v>7941.2375019215988</v>
      </c>
      <c r="I66" s="8">
        <f t="shared" si="10"/>
        <v>4043.165935613682</v>
      </c>
      <c r="J66" s="8">
        <f t="shared" si="10"/>
        <v>12587.213253383588</v>
      </c>
      <c r="K66" s="22">
        <f>SUM($B66:$J66)</f>
        <v>127876.91097931583</v>
      </c>
      <c r="L66" s="10"/>
      <c r="Q66" s="5" t="s">
        <v>7</v>
      </c>
      <c r="R66" s="8">
        <f>R52-R38</f>
        <v>5136.7693724859209</v>
      </c>
      <c r="S66" s="8">
        <f t="shared" ref="S66:Z66" si="11">S52-S38</f>
        <v>12582.734736969396</v>
      </c>
      <c r="T66" s="8">
        <f t="shared" si="11"/>
        <v>42812.450366376877</v>
      </c>
      <c r="U66" s="8">
        <f t="shared" si="11"/>
        <v>19226.231303462326</v>
      </c>
      <c r="V66" s="8">
        <f>V52-V38</f>
        <v>4869.8559662348689</v>
      </c>
      <c r="W66" s="8">
        <f>W52-W38</f>
        <v>18677.252542867569</v>
      </c>
      <c r="X66" s="8">
        <f t="shared" si="11"/>
        <v>7941.2375019215988</v>
      </c>
      <c r="Y66" s="8">
        <f t="shared" si="11"/>
        <v>4043.165935613682</v>
      </c>
      <c r="Z66" s="23">
        <f t="shared" si="11"/>
        <v>12587.213253383588</v>
      </c>
      <c r="AA66" s="22">
        <f>SUM($R66:$Z66)</f>
        <v>127876.91097931583</v>
      </c>
      <c r="AB66" s="10"/>
    </row>
    <row r="67" spans="1:31" x14ac:dyDescent="0.3">
      <c r="A67" s="5" t="s">
        <v>8</v>
      </c>
      <c r="B67" s="8">
        <f t="shared" ref="B67:J77" si="12">B5-B39</f>
        <v>4608.0824778761062</v>
      </c>
      <c r="C67" s="8">
        <f t="shared" si="12"/>
        <v>11765.592368887781</v>
      </c>
      <c r="D67" s="8">
        <f t="shared" si="12"/>
        <v>41433.532423196593</v>
      </c>
      <c r="E67" s="8">
        <f t="shared" si="12"/>
        <v>19308.463482688392</v>
      </c>
      <c r="F67" s="8">
        <f t="shared" si="12"/>
        <v>4448.449286955346</v>
      </c>
      <c r="G67" s="8">
        <f t="shared" si="12"/>
        <v>18978.289379788399</v>
      </c>
      <c r="H67" s="8">
        <f t="shared" si="12"/>
        <v>7842.2442813220596</v>
      </c>
      <c r="I67" s="8">
        <f t="shared" si="12"/>
        <v>4136.5137424547283</v>
      </c>
      <c r="J67" s="8">
        <f t="shared" si="12"/>
        <v>13165.972918793903</v>
      </c>
      <c r="K67" s="22">
        <f t="shared" ref="K67:K77" si="13">SUM($B67:$J67)</f>
        <v>125687.14036196332</v>
      </c>
      <c r="L67" s="10"/>
      <c r="Q67" s="5" t="s">
        <v>8</v>
      </c>
      <c r="R67" s="8">
        <f t="shared" ref="R67:Z77" si="14">R53-R39</f>
        <v>4608.0824778761062</v>
      </c>
      <c r="S67" s="8">
        <f t="shared" si="14"/>
        <v>11765.592368887781</v>
      </c>
      <c r="T67" s="8">
        <f t="shared" si="14"/>
        <v>41433.532423196593</v>
      </c>
      <c r="U67" s="8">
        <f t="shared" si="14"/>
        <v>19308.463482688392</v>
      </c>
      <c r="V67" s="8">
        <f t="shared" si="14"/>
        <v>4448.449286955346</v>
      </c>
      <c r="W67" s="8">
        <f t="shared" si="14"/>
        <v>18978.289379788399</v>
      </c>
      <c r="X67" s="8">
        <f t="shared" si="14"/>
        <v>7842.2442813220596</v>
      </c>
      <c r="Y67" s="8">
        <f t="shared" si="14"/>
        <v>4136.5137424547283</v>
      </c>
      <c r="Z67" s="23">
        <f t="shared" si="14"/>
        <v>13165.972918793903</v>
      </c>
      <c r="AA67" s="22">
        <f t="shared" ref="AA67:AA76" si="15">SUM($R67:$Z67)</f>
        <v>125687.14036196332</v>
      </c>
      <c r="AB67" s="10"/>
    </row>
    <row r="68" spans="1:31" x14ac:dyDescent="0.3">
      <c r="A68" s="5" t="s">
        <v>9</v>
      </c>
      <c r="B68" s="8">
        <f t="shared" si="12"/>
        <v>4620.6628801287216</v>
      </c>
      <c r="C68" s="8">
        <f t="shared" si="12"/>
        <v>12573.166958401736</v>
      </c>
      <c r="D68" s="8">
        <f t="shared" si="12"/>
        <v>47467.120916422551</v>
      </c>
      <c r="E68" s="8">
        <f t="shared" si="12"/>
        <v>21487.776232179225</v>
      </c>
      <c r="F68" s="8">
        <f t="shared" si="12"/>
        <v>5089.7190162937504</v>
      </c>
      <c r="G68" s="8">
        <f t="shared" si="12"/>
        <v>21846.573400218898</v>
      </c>
      <c r="H68" s="8">
        <f t="shared" si="12"/>
        <v>8731.2234050730203</v>
      </c>
      <c r="I68" s="8">
        <f t="shared" si="12"/>
        <v>4649.8966800804828</v>
      </c>
      <c r="J68" s="8">
        <f t="shared" si="12"/>
        <v>15038.461365256126</v>
      </c>
      <c r="K68" s="22">
        <f t="shared" si="13"/>
        <v>141504.6008540545</v>
      </c>
      <c r="L68" s="10"/>
      <c r="Q68" s="5" t="s">
        <v>9</v>
      </c>
      <c r="R68" s="8">
        <f t="shared" si="14"/>
        <v>4620.6628801287216</v>
      </c>
      <c r="S68" s="8">
        <f t="shared" si="14"/>
        <v>12573.166958401736</v>
      </c>
      <c r="T68" s="8">
        <f t="shared" si="14"/>
        <v>47467.120916422551</v>
      </c>
      <c r="U68" s="8">
        <f t="shared" si="14"/>
        <v>21487.776232179225</v>
      </c>
      <c r="V68" s="8">
        <f>V54-V40</f>
        <v>5089.7190162937504</v>
      </c>
      <c r="W68" s="8">
        <f t="shared" si="14"/>
        <v>21846.573400218898</v>
      </c>
      <c r="X68" s="8">
        <f t="shared" si="14"/>
        <v>8731.2234050730203</v>
      </c>
      <c r="Y68" s="8">
        <f t="shared" si="14"/>
        <v>4649.8966800804828</v>
      </c>
      <c r="Z68" s="23">
        <f t="shared" si="14"/>
        <v>15038.461365256126</v>
      </c>
      <c r="AA68" s="22">
        <f t="shared" si="15"/>
        <v>141504.6008540545</v>
      </c>
      <c r="AB68" s="10"/>
    </row>
    <row r="69" spans="1:31" x14ac:dyDescent="0.3">
      <c r="A69" s="5" t="s">
        <v>10</v>
      </c>
      <c r="B69" s="8">
        <f t="shared" si="12"/>
        <v>5139.1466273187179</v>
      </c>
      <c r="C69" s="8">
        <f t="shared" si="12"/>
        <v>14722.667747708281</v>
      </c>
      <c r="D69" s="8">
        <f t="shared" si="12"/>
        <v>58859.241985807814</v>
      </c>
      <c r="E69" s="8">
        <f t="shared" si="12"/>
        <v>25236.87</v>
      </c>
      <c r="F69" s="8">
        <f t="shared" si="12"/>
        <v>5984.4279999999999</v>
      </c>
      <c r="G69" s="8">
        <f t="shared" si="12"/>
        <v>27232.29</v>
      </c>
      <c r="H69" s="8">
        <f t="shared" si="12"/>
        <v>10514.220000000001</v>
      </c>
      <c r="I69" s="8">
        <f t="shared" si="12"/>
        <v>5798.9299999999994</v>
      </c>
      <c r="J69" s="8">
        <f t="shared" si="12"/>
        <v>18636.653999999999</v>
      </c>
      <c r="K69" s="22">
        <f t="shared" si="13"/>
        <v>172124.44836083482</v>
      </c>
      <c r="L69" s="10"/>
      <c r="Q69" s="5" t="s">
        <v>10</v>
      </c>
      <c r="R69" s="8">
        <f t="shared" si="14"/>
        <v>5139.1466273187179</v>
      </c>
      <c r="S69" s="8">
        <f t="shared" si="14"/>
        <v>14722.667747708281</v>
      </c>
      <c r="T69" s="8">
        <f t="shared" si="14"/>
        <v>58859.241985807814</v>
      </c>
      <c r="U69" s="8">
        <f t="shared" si="14"/>
        <v>25236.87</v>
      </c>
      <c r="V69" s="8">
        <f t="shared" si="14"/>
        <v>5984.4279999999999</v>
      </c>
      <c r="W69" s="8">
        <f t="shared" si="14"/>
        <v>27232.29</v>
      </c>
      <c r="X69" s="8">
        <f t="shared" si="14"/>
        <v>10514.220000000001</v>
      </c>
      <c r="Y69" s="8">
        <f t="shared" si="14"/>
        <v>5798.9299999999994</v>
      </c>
      <c r="Z69" s="23">
        <f t="shared" si="14"/>
        <v>18636.653999999999</v>
      </c>
      <c r="AA69" s="22">
        <f t="shared" si="15"/>
        <v>172124.44836083482</v>
      </c>
      <c r="AB69" s="10"/>
    </row>
    <row r="70" spans="1:31" x14ac:dyDescent="0.3">
      <c r="A70" s="5" t="s">
        <v>11</v>
      </c>
      <c r="B70" s="8">
        <f t="shared" si="12"/>
        <v>5227.29</v>
      </c>
      <c r="C70" s="8">
        <f t="shared" si="12"/>
        <v>15007.958000000001</v>
      </c>
      <c r="D70" s="8">
        <f t="shared" si="12"/>
        <v>58857.856</v>
      </c>
      <c r="E70" s="8">
        <f t="shared" si="12"/>
        <v>25236.87</v>
      </c>
      <c r="F70" s="8">
        <f t="shared" si="12"/>
        <v>5984.4279999999999</v>
      </c>
      <c r="G70" s="8">
        <f t="shared" si="12"/>
        <v>27232.29</v>
      </c>
      <c r="H70" s="8">
        <f t="shared" si="12"/>
        <v>10514.220000000001</v>
      </c>
      <c r="I70" s="8">
        <f t="shared" si="12"/>
        <v>5798.9299999999994</v>
      </c>
      <c r="J70" s="8">
        <f t="shared" si="12"/>
        <v>18636.653999999999</v>
      </c>
      <c r="K70" s="22">
        <f t="shared" si="13"/>
        <v>172496.49599999998</v>
      </c>
      <c r="L70" s="10"/>
      <c r="Q70" s="5" t="s">
        <v>11</v>
      </c>
      <c r="R70" s="8">
        <f t="shared" si="14"/>
        <v>5227.29</v>
      </c>
      <c r="S70" s="8">
        <f t="shared" si="14"/>
        <v>15007.958000000001</v>
      </c>
      <c r="T70" s="8">
        <f t="shared" si="14"/>
        <v>58857.856</v>
      </c>
      <c r="U70" s="8">
        <f t="shared" si="14"/>
        <v>25236.87</v>
      </c>
      <c r="V70" s="8">
        <f t="shared" si="14"/>
        <v>5984.4279999999999</v>
      </c>
      <c r="W70" s="8">
        <f t="shared" si="14"/>
        <v>27232.29</v>
      </c>
      <c r="X70" s="8">
        <f t="shared" si="14"/>
        <v>10514.220000000001</v>
      </c>
      <c r="Y70" s="8">
        <f t="shared" si="14"/>
        <v>5798.9299999999994</v>
      </c>
      <c r="Z70" s="23">
        <f t="shared" si="14"/>
        <v>18636.653999999999</v>
      </c>
      <c r="AA70" s="22">
        <f t="shared" si="15"/>
        <v>172496.49599999998</v>
      </c>
      <c r="AB70" s="10"/>
    </row>
    <row r="71" spans="1:31" x14ac:dyDescent="0.3">
      <c r="A71" s="5" t="s">
        <v>12</v>
      </c>
      <c r="B71" s="8">
        <f t="shared" si="12"/>
        <v>4862.1060274632619</v>
      </c>
      <c r="C71" s="8">
        <f t="shared" si="12"/>
        <v>13237.588415435164</v>
      </c>
      <c r="D71" s="8">
        <f t="shared" si="12"/>
        <v>49767.298669551194</v>
      </c>
      <c r="E71" s="8">
        <f t="shared" si="12"/>
        <v>22697.76146639511</v>
      </c>
      <c r="F71" s="8">
        <f t="shared" si="12"/>
        <v>5295.2961846097905</v>
      </c>
      <c r="G71" s="8">
        <f t="shared" si="12"/>
        <v>22988.977457132434</v>
      </c>
      <c r="H71" s="8">
        <f t="shared" si="12"/>
        <v>9387.8371329746351</v>
      </c>
      <c r="I71" s="8">
        <f t="shared" si="12"/>
        <v>4958.8397384305836</v>
      </c>
      <c r="J71" s="8">
        <f t="shared" si="12"/>
        <v>15997.517683570326</v>
      </c>
      <c r="K71" s="22">
        <f t="shared" si="13"/>
        <v>149193.22277556249</v>
      </c>
      <c r="L71" s="10"/>
      <c r="Q71" s="5" t="s">
        <v>12</v>
      </c>
      <c r="R71" s="8">
        <f t="shared" si="14"/>
        <v>4862.1060274632619</v>
      </c>
      <c r="S71" s="8">
        <f t="shared" si="14"/>
        <v>13237.588415435164</v>
      </c>
      <c r="T71" s="8">
        <f t="shared" si="14"/>
        <v>49767.298669551194</v>
      </c>
      <c r="U71" s="8">
        <f t="shared" si="14"/>
        <v>22697.76146639511</v>
      </c>
      <c r="V71" s="8">
        <f>V57-V43</f>
        <v>5295.2961846097905</v>
      </c>
      <c r="W71" s="8">
        <f t="shared" si="14"/>
        <v>22988.977457132434</v>
      </c>
      <c r="X71" s="8">
        <f t="shared" si="14"/>
        <v>9387.8371329746351</v>
      </c>
      <c r="Y71" s="8">
        <f t="shared" si="14"/>
        <v>4958.8397384305836</v>
      </c>
      <c r="Z71" s="23">
        <f t="shared" si="14"/>
        <v>15997.517683570326</v>
      </c>
      <c r="AA71" s="22">
        <f>SUM($R71:$Z71)</f>
        <v>149193.22277556249</v>
      </c>
      <c r="AB71" s="10"/>
    </row>
    <row r="72" spans="1:31" x14ac:dyDescent="0.3">
      <c r="A72" s="5" t="s">
        <v>13</v>
      </c>
      <c r="B72" s="8">
        <f t="shared" si="12"/>
        <v>5048.6565567176185</v>
      </c>
      <c r="C72" s="8">
        <f t="shared" si="12"/>
        <v>11997.802479552651</v>
      </c>
      <c r="D72" s="8">
        <f t="shared" si="12"/>
        <v>42609.084439528531</v>
      </c>
      <c r="E72" s="8">
        <f t="shared" si="12"/>
        <v>20048.613095723016</v>
      </c>
      <c r="F72" s="8">
        <f t="shared" si="12"/>
        <v>4704.961178690708</v>
      </c>
      <c r="G72" s="8">
        <f t="shared" si="12"/>
        <v>19599.230974097041</v>
      </c>
      <c r="H72" s="8">
        <f t="shared" si="12"/>
        <v>8074.5883704842427</v>
      </c>
      <c r="I72" s="8">
        <f t="shared" si="12"/>
        <v>4451.5450905432599</v>
      </c>
      <c r="J72" s="8">
        <f t="shared" si="12"/>
        <v>13896.647047627208</v>
      </c>
      <c r="K72" s="22">
        <f t="shared" si="13"/>
        <v>130431.12923296427</v>
      </c>
      <c r="L72" s="10"/>
      <c r="Q72" s="5" t="s">
        <v>13</v>
      </c>
      <c r="R72" s="8">
        <f t="shared" si="14"/>
        <v>5048.6565567176185</v>
      </c>
      <c r="S72" s="8">
        <f t="shared" si="14"/>
        <v>11997.802479552651</v>
      </c>
      <c r="T72" s="8">
        <f t="shared" si="14"/>
        <v>42609.084439528531</v>
      </c>
      <c r="U72" s="8">
        <f t="shared" si="14"/>
        <v>20048.613095723016</v>
      </c>
      <c r="V72" s="8">
        <f t="shared" si="14"/>
        <v>4704.961178690708</v>
      </c>
      <c r="W72" s="8">
        <f t="shared" si="14"/>
        <v>19599.230974097041</v>
      </c>
      <c r="X72" s="8">
        <f t="shared" si="14"/>
        <v>8074.5883704842427</v>
      </c>
      <c r="Y72" s="8">
        <f t="shared" si="14"/>
        <v>4451.5450905432599</v>
      </c>
      <c r="Z72" s="23">
        <f t="shared" si="14"/>
        <v>13896.647047627208</v>
      </c>
      <c r="AA72" s="22">
        <f t="shared" si="15"/>
        <v>130431.12923296427</v>
      </c>
      <c r="AB72" s="10"/>
    </row>
    <row r="73" spans="1:31" x14ac:dyDescent="0.3">
      <c r="A73" s="5" t="s">
        <v>14</v>
      </c>
      <c r="B73" s="8">
        <f t="shared" si="12"/>
        <v>5728.398278358809</v>
      </c>
      <c r="C73" s="8">
        <f t="shared" si="12"/>
        <v>13435.358872684099</v>
      </c>
      <c r="D73" s="8">
        <f t="shared" si="12"/>
        <v>44678.215346657016</v>
      </c>
      <c r="E73" s="8">
        <f t="shared" si="12"/>
        <v>20285.050610997965</v>
      </c>
      <c r="F73" s="8">
        <f t="shared" si="12"/>
        <v>5163.0066996467103</v>
      </c>
      <c r="G73" s="8">
        <f t="shared" si="12"/>
        <v>19829.725581904411</v>
      </c>
      <c r="H73" s="8">
        <f t="shared" si="12"/>
        <v>8738.2929208301321</v>
      </c>
      <c r="I73" s="8">
        <f t="shared" si="12"/>
        <v>4463.2110663983913</v>
      </c>
      <c r="J73" s="8">
        <f t="shared" si="12"/>
        <v>14443.610709782424</v>
      </c>
      <c r="K73" s="22">
        <f t="shared" si="13"/>
        <v>136764.87008725994</v>
      </c>
      <c r="L73" s="10"/>
      <c r="Q73" s="5" t="s">
        <v>14</v>
      </c>
      <c r="R73" s="8">
        <f t="shared" si="14"/>
        <v>5728.398278358809</v>
      </c>
      <c r="S73" s="8">
        <f t="shared" si="14"/>
        <v>13435.358872684099</v>
      </c>
      <c r="T73" s="8">
        <f t="shared" si="14"/>
        <v>44678.215346657016</v>
      </c>
      <c r="U73" s="8">
        <f>U59-U45</f>
        <v>20285.050610997965</v>
      </c>
      <c r="V73" s="8">
        <f t="shared" si="14"/>
        <v>5163.0066996467103</v>
      </c>
      <c r="W73" s="8">
        <f t="shared" si="14"/>
        <v>19829.725581904411</v>
      </c>
      <c r="X73" s="8">
        <f t="shared" si="14"/>
        <v>8738.2929208301321</v>
      </c>
      <c r="Y73" s="8">
        <f t="shared" si="14"/>
        <v>4463.2110663983913</v>
      </c>
      <c r="Z73" s="23">
        <f t="shared" si="14"/>
        <v>14443.610709782424</v>
      </c>
      <c r="AA73" s="22">
        <f t="shared" si="15"/>
        <v>136764.87008725994</v>
      </c>
      <c r="AB73" s="10"/>
    </row>
    <row r="74" spans="1:31" x14ac:dyDescent="0.3">
      <c r="A74" s="5" t="s">
        <v>15</v>
      </c>
      <c r="B74" s="8">
        <f t="shared" si="12"/>
        <v>6044.6931617055507</v>
      </c>
      <c r="C74" s="8">
        <f t="shared" si="12"/>
        <v>14646.635025577509</v>
      </c>
      <c r="D74" s="8">
        <f t="shared" si="12"/>
        <v>47832.678391238689</v>
      </c>
      <c r="E74" s="8">
        <f t="shared" si="12"/>
        <v>22194.049368635438</v>
      </c>
      <c r="F74" s="8">
        <f t="shared" si="12"/>
        <v>5807.9744095831966</v>
      </c>
      <c r="G74" s="8">
        <f t="shared" si="12"/>
        <v>23339.688821597956</v>
      </c>
      <c r="H74" s="8">
        <f t="shared" si="12"/>
        <v>10212.170684089162</v>
      </c>
      <c r="I74" s="8">
        <f t="shared" si="12"/>
        <v>5343.8869416498992</v>
      </c>
      <c r="J74" s="8">
        <f t="shared" si="12"/>
        <v>16928.481238307351</v>
      </c>
      <c r="K74" s="22">
        <f t="shared" si="13"/>
        <v>152350.25804238472</v>
      </c>
      <c r="L74" s="10"/>
      <c r="Q74" s="5" t="s">
        <v>15</v>
      </c>
      <c r="R74" s="8">
        <f t="shared" si="14"/>
        <v>6044.6931617055507</v>
      </c>
      <c r="S74" s="8">
        <f t="shared" si="14"/>
        <v>14646.635025577509</v>
      </c>
      <c r="T74" s="8">
        <f t="shared" si="14"/>
        <v>47832.678391238689</v>
      </c>
      <c r="U74" s="8">
        <f t="shared" si="14"/>
        <v>22194.049368635438</v>
      </c>
      <c r="V74" s="8">
        <f t="shared" si="14"/>
        <v>5807.9744095831966</v>
      </c>
      <c r="W74" s="8">
        <f t="shared" si="14"/>
        <v>23339.688821597956</v>
      </c>
      <c r="X74" s="8">
        <f t="shared" si="14"/>
        <v>10212.170684089162</v>
      </c>
      <c r="Y74" s="8">
        <f t="shared" si="14"/>
        <v>5343.8869416498992</v>
      </c>
      <c r="Z74" s="23">
        <f t="shared" si="14"/>
        <v>16928.481238307351</v>
      </c>
      <c r="AA74" s="22">
        <f t="shared" si="15"/>
        <v>152350.25804238472</v>
      </c>
      <c r="AB74" s="10"/>
    </row>
    <row r="75" spans="1:31" x14ac:dyDescent="0.3">
      <c r="A75" s="5" t="s">
        <v>16</v>
      </c>
      <c r="B75" s="8">
        <f t="shared" si="12"/>
        <v>6258.68</v>
      </c>
      <c r="C75" s="8">
        <f t="shared" si="12"/>
        <v>15366.37</v>
      </c>
      <c r="D75" s="8">
        <f t="shared" si="12"/>
        <v>52274.129114873052</v>
      </c>
      <c r="E75" s="8">
        <f t="shared" si="12"/>
        <v>24075.250468431772</v>
      </c>
      <c r="F75" s="8">
        <f t="shared" si="12"/>
        <v>6327.1080000000002</v>
      </c>
      <c r="G75" s="8">
        <f t="shared" si="12"/>
        <v>25016.74407150675</v>
      </c>
      <c r="H75" s="8">
        <f t="shared" si="12"/>
        <v>10453.604150653344</v>
      </c>
      <c r="I75" s="8">
        <f t="shared" si="12"/>
        <v>5343.8869416498992</v>
      </c>
      <c r="J75" s="8">
        <f t="shared" si="12"/>
        <v>17666.392912283707</v>
      </c>
      <c r="K75" s="22">
        <f t="shared" si="13"/>
        <v>162782.16565939854</v>
      </c>
      <c r="L75" s="10"/>
      <c r="Q75" s="5" t="s">
        <v>16</v>
      </c>
      <c r="R75" s="8">
        <f t="shared" si="14"/>
        <v>6258.68</v>
      </c>
      <c r="S75" s="8">
        <f t="shared" si="14"/>
        <v>15366.37</v>
      </c>
      <c r="T75" s="8">
        <f t="shared" si="14"/>
        <v>52274.129114873052</v>
      </c>
      <c r="U75" s="8">
        <f t="shared" si="14"/>
        <v>24075.250468431772</v>
      </c>
      <c r="V75" s="8">
        <f t="shared" si="14"/>
        <v>6327.1080000000002</v>
      </c>
      <c r="W75" s="8">
        <f t="shared" si="14"/>
        <v>25016.74407150675</v>
      </c>
      <c r="X75" s="8">
        <f t="shared" si="14"/>
        <v>10453.604150653344</v>
      </c>
      <c r="Y75" s="8">
        <f t="shared" si="14"/>
        <v>5343.8869416498992</v>
      </c>
      <c r="Z75" s="23">
        <f t="shared" si="14"/>
        <v>17666.392912283707</v>
      </c>
      <c r="AA75" s="22">
        <f t="shared" si="15"/>
        <v>162782.16565939854</v>
      </c>
      <c r="AB75" s="10"/>
    </row>
    <row r="76" spans="1:31" x14ac:dyDescent="0.3">
      <c r="A76" s="5" t="s">
        <v>17</v>
      </c>
      <c r="B76" s="8">
        <f t="shared" si="12"/>
        <v>6220.9187932421564</v>
      </c>
      <c r="C76" s="8">
        <f t="shared" si="12"/>
        <v>15321.880323126759</v>
      </c>
      <c r="D76" s="8">
        <f t="shared" si="12"/>
        <v>52274.771108322813</v>
      </c>
      <c r="E76" s="8">
        <f t="shared" si="12"/>
        <v>24075.250468431772</v>
      </c>
      <c r="F76" s="8">
        <f t="shared" si="12"/>
        <v>6327.1080000000002</v>
      </c>
      <c r="G76" s="8">
        <f t="shared" si="12"/>
        <v>25016.74407150675</v>
      </c>
      <c r="H76" s="8">
        <f t="shared" si="12"/>
        <v>10453.604150653344</v>
      </c>
      <c r="I76" s="8">
        <f t="shared" si="12"/>
        <v>5343.8869416498992</v>
      </c>
      <c r="J76" s="8">
        <f t="shared" si="12"/>
        <v>17666.392912283707</v>
      </c>
      <c r="K76" s="22">
        <f t="shared" si="13"/>
        <v>162700.55676921722</v>
      </c>
      <c r="L76" s="10"/>
      <c r="Q76" s="5" t="s">
        <v>17</v>
      </c>
      <c r="R76" s="8">
        <f t="shared" si="14"/>
        <v>6220.9187932421564</v>
      </c>
      <c r="S76" s="8">
        <f t="shared" si="14"/>
        <v>15321.880323126759</v>
      </c>
      <c r="T76" s="8">
        <f t="shared" si="14"/>
        <v>52274.771108322813</v>
      </c>
      <c r="U76" s="8">
        <f t="shared" si="14"/>
        <v>24075.250468431772</v>
      </c>
      <c r="V76" s="8">
        <f t="shared" si="14"/>
        <v>6327.1080000000002</v>
      </c>
      <c r="W76" s="8">
        <f t="shared" si="14"/>
        <v>25016.74407150675</v>
      </c>
      <c r="X76" s="8">
        <f t="shared" si="14"/>
        <v>10453.604150653344</v>
      </c>
      <c r="Y76" s="8">
        <f t="shared" si="14"/>
        <v>5343.8869416498992</v>
      </c>
      <c r="Z76" s="23">
        <f t="shared" si="14"/>
        <v>17666.392912283707</v>
      </c>
      <c r="AA76" s="22">
        <f t="shared" si="15"/>
        <v>162700.55676921722</v>
      </c>
      <c r="AB76" s="10"/>
    </row>
    <row r="77" spans="1:31" x14ac:dyDescent="0.3">
      <c r="A77" s="5" t="s">
        <v>18</v>
      </c>
      <c r="B77" s="8">
        <f t="shared" si="12"/>
        <v>5841.6918986323408</v>
      </c>
      <c r="C77" s="8">
        <f t="shared" si="12"/>
        <v>14199.471550114331</v>
      </c>
      <c r="D77" s="8">
        <f t="shared" si="12"/>
        <v>48068.984781029038</v>
      </c>
      <c r="E77" s="8">
        <f t="shared" si="12"/>
        <v>21806.455926680246</v>
      </c>
      <c r="F77" s="8">
        <f t="shared" si="12"/>
        <v>5676.0304831174344</v>
      </c>
      <c r="G77" s="8">
        <f t="shared" si="12"/>
        <v>21825.705698650127</v>
      </c>
      <c r="H77" s="8">
        <f t="shared" si="12"/>
        <v>9404.0173328209057</v>
      </c>
      <c r="I77" s="8">
        <f t="shared" si="12"/>
        <v>4754.9104627766601</v>
      </c>
      <c r="J77" s="8">
        <f>J15-J49</f>
        <v>15315.62796505054</v>
      </c>
      <c r="K77" s="22">
        <f t="shared" si="13"/>
        <v>146892.89609887163</v>
      </c>
      <c r="L77" s="10"/>
      <c r="Q77" s="5" t="s">
        <v>18</v>
      </c>
      <c r="R77" s="8">
        <f t="shared" si="14"/>
        <v>5841.6918986323408</v>
      </c>
      <c r="S77" s="8">
        <f t="shared" si="14"/>
        <v>14199.471550114331</v>
      </c>
      <c r="T77" s="8">
        <f t="shared" si="14"/>
        <v>48068.984781029038</v>
      </c>
      <c r="U77" s="8">
        <f t="shared" si="14"/>
        <v>21806.455926680246</v>
      </c>
      <c r="V77" s="8">
        <f t="shared" si="14"/>
        <v>5676.0304831174344</v>
      </c>
      <c r="W77" s="8">
        <f t="shared" si="14"/>
        <v>21825.705698650127</v>
      </c>
      <c r="X77" s="8">
        <f t="shared" si="14"/>
        <v>9404.0173328209057</v>
      </c>
      <c r="Y77" s="8">
        <f t="shared" si="14"/>
        <v>4754.9104627766601</v>
      </c>
      <c r="Z77" s="23">
        <f t="shared" si="14"/>
        <v>15315.62796505054</v>
      </c>
      <c r="AA77" s="22">
        <f>SUM($R77:$Z77)</f>
        <v>146892.89609887163</v>
      </c>
      <c r="AB77" s="10"/>
    </row>
    <row r="78" spans="1:31" x14ac:dyDescent="0.3">
      <c r="K78" s="42"/>
      <c r="AA78" s="42"/>
    </row>
    <row r="79" spans="1:31" x14ac:dyDescent="0.3">
      <c r="A79" s="16" t="s">
        <v>42</v>
      </c>
      <c r="B79" s="41">
        <f>$B$17-MIN($K$38:$K$49)</f>
        <v>176317.29655661655</v>
      </c>
      <c r="C79" s="17"/>
      <c r="D79" s="17"/>
      <c r="E79" s="17"/>
      <c r="F79" s="17"/>
      <c r="G79" s="17"/>
      <c r="H79" s="17"/>
      <c r="I79" s="17"/>
      <c r="J79" s="17"/>
      <c r="L79" s="10"/>
      <c r="M79" s="10"/>
      <c r="O79" s="14"/>
      <c r="Q79" s="16" t="s">
        <v>42</v>
      </c>
      <c r="R79" s="41">
        <f>$B$17-MIN($AA$38:$AA$49)</f>
        <v>176317.29655661655</v>
      </c>
      <c r="S79" s="17"/>
      <c r="T79" s="17"/>
      <c r="U79" s="17"/>
      <c r="V79" s="17"/>
      <c r="W79" s="17"/>
      <c r="X79" s="17"/>
      <c r="Y79" s="17"/>
      <c r="Z79" s="17"/>
      <c r="AB79" s="10"/>
      <c r="AC79" s="10"/>
      <c r="AE79" s="14"/>
    </row>
    <row r="81" spans="1:31" x14ac:dyDescent="0.3">
      <c r="A81" s="1" t="s">
        <v>48</v>
      </c>
      <c r="B81" s="20" t="s">
        <v>31</v>
      </c>
      <c r="Q81" s="1" t="s">
        <v>48</v>
      </c>
      <c r="R81" s="20" t="s">
        <v>31</v>
      </c>
    </row>
    <row r="82" spans="1:31" x14ac:dyDescent="0.3">
      <c r="A82" s="5" t="s">
        <v>7</v>
      </c>
      <c r="B82" s="19">
        <f>$B$79-K66</f>
        <v>48440.385577300724</v>
      </c>
      <c r="L82" s="10"/>
      <c r="M82" s="10"/>
      <c r="O82" s="14"/>
      <c r="Q82" s="5" t="s">
        <v>7</v>
      </c>
      <c r="R82" s="19">
        <f t="shared" ref="R82:R92" si="16">$R$79-AA66</f>
        <v>48440.385577300724</v>
      </c>
      <c r="AB82" s="10"/>
      <c r="AC82" s="10"/>
      <c r="AE82" s="14"/>
    </row>
    <row r="83" spans="1:31" x14ac:dyDescent="0.3">
      <c r="A83" s="5" t="s">
        <v>8</v>
      </c>
      <c r="B83" s="8">
        <f t="shared" ref="B83:B93" si="17">$B$79-K67</f>
        <v>50630.156194653231</v>
      </c>
      <c r="L83" s="10"/>
      <c r="M83" s="10"/>
      <c r="O83" s="14"/>
      <c r="Q83" s="5" t="s">
        <v>8</v>
      </c>
      <c r="R83" s="19">
        <f t="shared" si="16"/>
        <v>50630.156194653231</v>
      </c>
      <c r="AB83" s="10"/>
      <c r="AC83" s="10"/>
      <c r="AE83" s="14"/>
    </row>
    <row r="84" spans="1:31" x14ac:dyDescent="0.3">
      <c r="A84" s="5" t="s">
        <v>9</v>
      </c>
      <c r="B84" s="8">
        <f t="shared" si="17"/>
        <v>34812.69570256205</v>
      </c>
      <c r="L84" s="10"/>
      <c r="M84" s="10"/>
      <c r="O84" s="14"/>
      <c r="Q84" s="5" t="s">
        <v>9</v>
      </c>
      <c r="R84" s="19">
        <f t="shared" si="16"/>
        <v>34812.69570256205</v>
      </c>
      <c r="AB84" s="10"/>
      <c r="AC84" s="10"/>
      <c r="AE84" s="14"/>
    </row>
    <row r="85" spans="1:31" x14ac:dyDescent="0.3">
      <c r="A85" s="5" t="s">
        <v>10</v>
      </c>
      <c r="B85" s="8">
        <f>$B$79-K69</f>
        <v>4192.8481957817276</v>
      </c>
      <c r="L85" s="10"/>
      <c r="M85" s="10"/>
      <c r="O85" s="14"/>
      <c r="Q85" s="5" t="s">
        <v>10</v>
      </c>
      <c r="R85" s="19">
        <f t="shared" si="16"/>
        <v>4192.8481957817276</v>
      </c>
      <c r="AB85" s="10"/>
      <c r="AC85" s="10"/>
      <c r="AE85" s="14"/>
    </row>
    <row r="86" spans="1:31" x14ac:dyDescent="0.3">
      <c r="A86" s="5" t="s">
        <v>11</v>
      </c>
      <c r="B86" s="8">
        <f t="shared" si="17"/>
        <v>3820.8005566165666</v>
      </c>
      <c r="L86" s="10"/>
      <c r="M86" s="10"/>
      <c r="O86" s="14"/>
      <c r="Q86" s="5" t="s">
        <v>11</v>
      </c>
      <c r="R86" s="19">
        <f t="shared" si="16"/>
        <v>3820.8005566165666</v>
      </c>
      <c r="AB86" s="10"/>
      <c r="AC86" s="10"/>
      <c r="AE86" s="14"/>
    </row>
    <row r="87" spans="1:31" x14ac:dyDescent="0.3">
      <c r="A87" s="5" t="s">
        <v>12</v>
      </c>
      <c r="B87" s="8">
        <f t="shared" si="17"/>
        <v>27124.07378105406</v>
      </c>
      <c r="L87" s="10"/>
      <c r="M87" s="10"/>
      <c r="O87" s="14"/>
      <c r="Q87" s="5" t="s">
        <v>12</v>
      </c>
      <c r="R87" s="19">
        <f t="shared" si="16"/>
        <v>27124.07378105406</v>
      </c>
      <c r="AB87" s="10"/>
      <c r="AC87" s="10"/>
      <c r="AE87" s="14"/>
    </row>
    <row r="88" spans="1:31" x14ac:dyDescent="0.3">
      <c r="A88" s="5" t="s">
        <v>13</v>
      </c>
      <c r="B88" s="8">
        <f t="shared" si="17"/>
        <v>45886.167323652277</v>
      </c>
      <c r="L88" s="10"/>
      <c r="M88" s="10"/>
      <c r="O88" s="14"/>
      <c r="Q88" s="5" t="s">
        <v>13</v>
      </c>
      <c r="R88" s="19">
        <f t="shared" si="16"/>
        <v>45886.167323652277</v>
      </c>
      <c r="AB88" s="10"/>
      <c r="AC88" s="10"/>
      <c r="AE88" s="14"/>
    </row>
    <row r="89" spans="1:31" x14ac:dyDescent="0.3">
      <c r="A89" s="5" t="s">
        <v>14</v>
      </c>
      <c r="B89" s="8">
        <f t="shared" si="17"/>
        <v>39552.426469356607</v>
      </c>
      <c r="L89" s="10"/>
      <c r="M89" s="10"/>
      <c r="O89" s="14"/>
      <c r="Q89" s="5" t="s">
        <v>14</v>
      </c>
      <c r="R89" s="19">
        <f t="shared" si="16"/>
        <v>39552.426469356607</v>
      </c>
      <c r="AB89" s="10"/>
      <c r="AC89" s="10"/>
      <c r="AE89" s="14"/>
    </row>
    <row r="90" spans="1:31" x14ac:dyDescent="0.3">
      <c r="A90" s="5" t="s">
        <v>15</v>
      </c>
      <c r="B90" s="8">
        <f t="shared" si="17"/>
        <v>23967.038514231826</v>
      </c>
      <c r="L90" s="10"/>
      <c r="M90" s="10"/>
      <c r="O90" s="14"/>
      <c r="Q90" s="5" t="s">
        <v>15</v>
      </c>
      <c r="R90" s="19">
        <f t="shared" si="16"/>
        <v>23967.038514231826</v>
      </c>
      <c r="AB90" s="10"/>
      <c r="AC90" s="10"/>
      <c r="AE90" s="14"/>
    </row>
    <row r="91" spans="1:31" x14ac:dyDescent="0.3">
      <c r="A91" s="5" t="s">
        <v>16</v>
      </c>
      <c r="B91" s="8">
        <f t="shared" si="17"/>
        <v>13535.130897218012</v>
      </c>
      <c r="L91" s="10"/>
      <c r="M91" s="10"/>
      <c r="O91" s="14"/>
      <c r="Q91" s="5" t="s">
        <v>16</v>
      </c>
      <c r="R91" s="19">
        <f>$R$79-AA75</f>
        <v>13535.130897218012</v>
      </c>
      <c r="AB91" s="10"/>
      <c r="AC91" s="10"/>
      <c r="AE91" s="14"/>
    </row>
    <row r="92" spans="1:31" x14ac:dyDescent="0.3">
      <c r="A92" s="5" t="s">
        <v>17</v>
      </c>
      <c r="B92" s="8">
        <f t="shared" si="17"/>
        <v>13616.739787399332</v>
      </c>
      <c r="L92" s="10"/>
      <c r="M92" s="10"/>
      <c r="O92" s="14"/>
      <c r="Q92" s="5" t="s">
        <v>17</v>
      </c>
      <c r="R92" s="19">
        <f t="shared" si="16"/>
        <v>13616.739787399332</v>
      </c>
      <c r="AB92" s="10"/>
      <c r="AC92" s="10"/>
      <c r="AE92" s="14"/>
    </row>
    <row r="93" spans="1:31" x14ac:dyDescent="0.3">
      <c r="A93" s="5" t="s">
        <v>18</v>
      </c>
      <c r="B93" s="8">
        <f t="shared" si="17"/>
        <v>29424.400457744923</v>
      </c>
      <c r="L93" s="10"/>
      <c r="M93" s="10"/>
      <c r="O93" s="14"/>
      <c r="Q93" s="5" t="s">
        <v>18</v>
      </c>
      <c r="R93" s="19">
        <f>$R$79-AA77</f>
        <v>29424.400457744923</v>
      </c>
      <c r="AB93" s="10"/>
      <c r="AC93" s="10"/>
      <c r="AE93" s="14"/>
    </row>
    <row r="94" spans="1:31" x14ac:dyDescent="0.3">
      <c r="A94" s="9" t="s">
        <v>32</v>
      </c>
      <c r="B94" s="12">
        <f>SUM($B$82:$B$93)/$B$79</f>
        <v>1.8999999999999995</v>
      </c>
      <c r="Q94" s="9" t="s">
        <v>32</v>
      </c>
      <c r="R94" s="12">
        <f>SUM($R$82:$R$93)/$R$79</f>
        <v>1.8999999999999995</v>
      </c>
    </row>
    <row r="96" spans="1:31" x14ac:dyDescent="0.3">
      <c r="A96" s="1" t="s">
        <v>49</v>
      </c>
      <c r="B96" s="33">
        <f>(SUM($B$82:$B$93)-$D$97*$B$79)/(12-$D$97)</f>
        <v>-5.7631347439076644E-12</v>
      </c>
      <c r="D96" s="1" t="s">
        <v>34</v>
      </c>
      <c r="Q96" s="1" t="s">
        <v>49</v>
      </c>
      <c r="R96" s="33">
        <f>(SUM($R$82:$R$93)-$T$97*$R$79)/(12-$T$97)</f>
        <v>-5.7631347439076644E-12</v>
      </c>
      <c r="T96" s="1" t="s">
        <v>34</v>
      </c>
    </row>
    <row r="97" spans="1:22" x14ac:dyDescent="0.3">
      <c r="A97" s="1" t="s">
        <v>33</v>
      </c>
      <c r="D97" s="27">
        <f>'計算用(太陽光-差替元差替可能容量)'!D97</f>
        <v>1.9</v>
      </c>
      <c r="Q97" s="1" t="s">
        <v>33</v>
      </c>
      <c r="T97" s="11">
        <f>D97</f>
        <v>1.9</v>
      </c>
    </row>
    <row r="98" spans="1:22" ht="15.6" thickBot="1" x14ac:dyDescent="0.35"/>
    <row r="99" spans="1:22" ht="15.6" thickBot="1" x14ac:dyDescent="0.35">
      <c r="A99" s="1" t="s">
        <v>50</v>
      </c>
      <c r="B99" s="40">
        <f>(MIN($K$38:$K$49)+$B$96)*1000</f>
        <v>-5.7631347439076642E-9</v>
      </c>
      <c r="Q99" s="1" t="s">
        <v>50</v>
      </c>
      <c r="R99" s="40">
        <f>(MIN($AA$38:$AA$49)+$R$96)*1000</f>
        <v>-5.7631347439076642E-9</v>
      </c>
      <c r="T99" s="43"/>
      <c r="V99" s="10"/>
    </row>
    <row r="100" spans="1:22" ht="15.6" thickBot="1" x14ac:dyDescent="0.35"/>
    <row r="101" spans="1:22" ht="15.6" thickBot="1" x14ac:dyDescent="0.35">
      <c r="A101" s="1" t="s">
        <v>51</v>
      </c>
      <c r="B101" s="98" t="e">
        <f>B99/#REF!</f>
        <v>#REF!</v>
      </c>
      <c r="Q101" s="1" t="s">
        <v>51</v>
      </c>
      <c r="R101" s="24" t="e">
        <f>R99/#REF!</f>
        <v>#REF!</v>
      </c>
      <c r="S101" s="1" t="s">
        <v>57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計算用(太陽光-差替元差替可能容量)</vt:lpstr>
      <vt:lpstr>計算用(風力-差替元差替可能容量)</vt:lpstr>
      <vt:lpstr>計算用(水力-差替元差替可能容量)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2024-09-18T05:54:47Z</dcterms:modified>
</cp:coreProperties>
</file>