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codeName="ThisWorkbook" defaultThemeVersion="124226"/>
  <xr:revisionPtr revIDLastSave="0" documentId="13_ncr:1_{2E572F7E-4BFC-4BE9-ADED-D49AC9BE5AA1}" xr6:coauthVersionLast="36" xr6:coauthVersionMax="36" xr10:uidLastSave="{00000000-0000-0000-0000-000000000000}"/>
  <workbookProtection workbookAlgorithmName="SHA-512" workbookHashValue="uv9VMvfEajNCA9Ser4vh86aAdze4vEXvdb+BjnYFMmqxqQM3kKarcmd6NT5ny8ZEgC65GnDFoBrzZFmqaoWMAQ==" workbookSaltValue="zfg1u1JfyU3kNsNKS3QC/Q==" workbookSpinCount="100000" lockStructure="1"/>
  <bookViews>
    <workbookView xWindow="0" yWindow="0" windowWidth="23040" windowHeight="9708" tabRatio="856" xr2:uid="{60599A7B-7501-4234-9237-7DCCCB3DB28B}"/>
  </bookViews>
  <sheets>
    <sheet name="入力欄(基本情報)" sheetId="62" r:id="rId1"/>
    <sheet name="入力欄(差替情報)" sheetId="63" r:id="rId2"/>
    <sheet name="提出用（算定諸元一覧(差替先)）" sheetId="18" r:id="rId3"/>
    <sheet name="webにUP時は非表示にする⇒" sheetId="17" state="hidden" r:id="rId4"/>
    <sheet name="計算用(太陽光-差替先差替可能容量)" sheetId="28" state="hidden" r:id="rId5"/>
    <sheet name="計算用(風力-差替先差替可能容量)" sheetId="29" state="hidden" r:id="rId6"/>
    <sheet name="計算用(水力-差替先差替可能容量)" sheetId="30" state="hidden" r:id="rId7"/>
  </sheets>
  <definedNames>
    <definedName name="_xlnm.Print_Area" localSheetId="0">'入力欄(基本情報)'!$A$1:$D$31</definedName>
  </definedNames>
  <calcPr calcId="191029"/>
</workbook>
</file>

<file path=xl/calcChain.xml><?xml version="1.0" encoding="utf-8"?>
<calcChain xmlns="http://schemas.openxmlformats.org/spreadsheetml/2006/main">
  <c r="B66" i="30" l="1"/>
  <c r="B66" i="29"/>
  <c r="J77" i="28"/>
  <c r="B66" i="28"/>
  <c r="N35" i="30" l="1"/>
  <c r="N34" i="30"/>
  <c r="N33" i="30"/>
  <c r="N32" i="30"/>
  <c r="N31" i="30"/>
  <c r="N30" i="30"/>
  <c r="N29" i="30"/>
  <c r="N28" i="30"/>
  <c r="N27" i="30"/>
  <c r="N26" i="30"/>
  <c r="N25" i="30"/>
  <c r="N24" i="30"/>
  <c r="N24" i="29"/>
  <c r="N35" i="29"/>
  <c r="N34" i="29"/>
  <c r="N33" i="29"/>
  <c r="N32" i="29"/>
  <c r="N31" i="29"/>
  <c r="N30" i="29"/>
  <c r="N29" i="29"/>
  <c r="N28" i="29"/>
  <c r="N27" i="29"/>
  <c r="N26" i="29"/>
  <c r="N25" i="29"/>
  <c r="N35" i="28"/>
  <c r="N34" i="28"/>
  <c r="N33" i="28"/>
  <c r="N32" i="28"/>
  <c r="N31" i="28"/>
  <c r="N30" i="28"/>
  <c r="N29" i="28"/>
  <c r="N28" i="28"/>
  <c r="N27" i="28"/>
  <c r="N26" i="28"/>
  <c r="N25" i="28"/>
  <c r="N24" i="28"/>
  <c r="C66" i="30" l="1"/>
  <c r="D66" i="30"/>
  <c r="E66" i="30"/>
  <c r="F66" i="30"/>
  <c r="G66" i="30"/>
  <c r="H66" i="30"/>
  <c r="I66" i="30"/>
  <c r="J66" i="30"/>
  <c r="C67" i="30"/>
  <c r="D67" i="30"/>
  <c r="E67" i="30"/>
  <c r="F67" i="30"/>
  <c r="G67" i="30"/>
  <c r="H67" i="30"/>
  <c r="I67" i="30"/>
  <c r="J67" i="30"/>
  <c r="C68" i="30"/>
  <c r="D68" i="30"/>
  <c r="E68" i="30"/>
  <c r="F68" i="30"/>
  <c r="G68" i="30"/>
  <c r="H68" i="30"/>
  <c r="I68" i="30"/>
  <c r="J68" i="30"/>
  <c r="C69" i="30"/>
  <c r="D69" i="30"/>
  <c r="E69" i="30"/>
  <c r="F69" i="30"/>
  <c r="G69" i="30"/>
  <c r="H69" i="30"/>
  <c r="I69" i="30"/>
  <c r="J69" i="30"/>
  <c r="C70" i="30"/>
  <c r="D70" i="30"/>
  <c r="E70" i="30"/>
  <c r="F70" i="30"/>
  <c r="G70" i="30"/>
  <c r="H70" i="30"/>
  <c r="I70" i="30"/>
  <c r="J70" i="30"/>
  <c r="C71" i="30"/>
  <c r="D71" i="30"/>
  <c r="E71" i="30"/>
  <c r="F71" i="30"/>
  <c r="G71" i="30"/>
  <c r="H71" i="30"/>
  <c r="I71" i="30"/>
  <c r="J71" i="30"/>
  <c r="C72" i="30"/>
  <c r="D72" i="30"/>
  <c r="E72" i="30"/>
  <c r="F72" i="30"/>
  <c r="G72" i="30"/>
  <c r="H72" i="30"/>
  <c r="I72" i="30"/>
  <c r="J72" i="30"/>
  <c r="C73" i="30"/>
  <c r="D73" i="30"/>
  <c r="E73" i="30"/>
  <c r="F73" i="30"/>
  <c r="G73" i="30"/>
  <c r="H73" i="30"/>
  <c r="I73" i="30"/>
  <c r="J73" i="30"/>
  <c r="C74" i="30"/>
  <c r="D74" i="30"/>
  <c r="E74" i="30"/>
  <c r="F74" i="30"/>
  <c r="G74" i="30"/>
  <c r="H74" i="30"/>
  <c r="I74" i="30"/>
  <c r="J74" i="30"/>
  <c r="C75" i="30"/>
  <c r="D75" i="30"/>
  <c r="E75" i="30"/>
  <c r="F75" i="30"/>
  <c r="G75" i="30"/>
  <c r="H75" i="30"/>
  <c r="I75" i="30"/>
  <c r="J75" i="30"/>
  <c r="C76" i="30"/>
  <c r="D76" i="30"/>
  <c r="E76" i="30"/>
  <c r="F76" i="30"/>
  <c r="G76" i="30"/>
  <c r="H76" i="30"/>
  <c r="I76" i="30"/>
  <c r="J76" i="30"/>
  <c r="C77" i="30"/>
  <c r="D77" i="30"/>
  <c r="E77" i="30"/>
  <c r="F77" i="30"/>
  <c r="G77" i="30"/>
  <c r="H77" i="30"/>
  <c r="I77" i="30"/>
  <c r="J77" i="30"/>
  <c r="B67" i="30"/>
  <c r="B68" i="30"/>
  <c r="B69" i="30"/>
  <c r="B70" i="30"/>
  <c r="B71" i="30"/>
  <c r="B72" i="30"/>
  <c r="B73" i="30"/>
  <c r="B74" i="30"/>
  <c r="B75" i="30"/>
  <c r="B76" i="30"/>
  <c r="B77" i="30"/>
  <c r="K66" i="29"/>
  <c r="B38" i="29"/>
  <c r="C66" i="29"/>
  <c r="D66" i="29"/>
  <c r="E66" i="29"/>
  <c r="F66" i="29"/>
  <c r="G66" i="29"/>
  <c r="H66" i="29"/>
  <c r="I66" i="29"/>
  <c r="J66" i="29"/>
  <c r="C67" i="29"/>
  <c r="D67" i="29"/>
  <c r="E67" i="29"/>
  <c r="F67" i="29"/>
  <c r="G67" i="29"/>
  <c r="H67" i="29"/>
  <c r="I67" i="29"/>
  <c r="J67" i="29"/>
  <c r="C68" i="29"/>
  <c r="D68" i="29"/>
  <c r="E68" i="29"/>
  <c r="F68" i="29"/>
  <c r="G68" i="29"/>
  <c r="H68" i="29"/>
  <c r="I68" i="29"/>
  <c r="J68" i="29"/>
  <c r="C69" i="29"/>
  <c r="D69" i="29"/>
  <c r="E69" i="29"/>
  <c r="F69" i="29"/>
  <c r="G69" i="29"/>
  <c r="H69" i="29"/>
  <c r="I69" i="29"/>
  <c r="J69" i="29"/>
  <c r="C70" i="29"/>
  <c r="D70" i="29"/>
  <c r="E70" i="29"/>
  <c r="F70" i="29"/>
  <c r="G70" i="29"/>
  <c r="H70" i="29"/>
  <c r="I70" i="29"/>
  <c r="J70" i="29"/>
  <c r="C71" i="29"/>
  <c r="D71" i="29"/>
  <c r="E71" i="29"/>
  <c r="F71" i="29"/>
  <c r="G71" i="29"/>
  <c r="H71" i="29"/>
  <c r="I71" i="29"/>
  <c r="J71" i="29"/>
  <c r="C72" i="29"/>
  <c r="D72" i="29"/>
  <c r="E72" i="29"/>
  <c r="F72" i="29"/>
  <c r="G72" i="29"/>
  <c r="H72" i="29"/>
  <c r="I72" i="29"/>
  <c r="J72" i="29"/>
  <c r="C73" i="29"/>
  <c r="D73" i="29"/>
  <c r="E73" i="29"/>
  <c r="F73" i="29"/>
  <c r="G73" i="29"/>
  <c r="H73" i="29"/>
  <c r="I73" i="29"/>
  <c r="J73" i="29"/>
  <c r="C74" i="29"/>
  <c r="D74" i="29"/>
  <c r="E74" i="29"/>
  <c r="F74" i="29"/>
  <c r="G74" i="29"/>
  <c r="H74" i="29"/>
  <c r="I74" i="29"/>
  <c r="J74" i="29"/>
  <c r="C75" i="29"/>
  <c r="D75" i="29"/>
  <c r="E75" i="29"/>
  <c r="F75" i="29"/>
  <c r="G75" i="29"/>
  <c r="H75" i="29"/>
  <c r="I75" i="29"/>
  <c r="J75" i="29"/>
  <c r="C76" i="29"/>
  <c r="D76" i="29"/>
  <c r="E76" i="29"/>
  <c r="F76" i="29"/>
  <c r="G76" i="29"/>
  <c r="H76" i="29"/>
  <c r="I76" i="29"/>
  <c r="J76" i="29"/>
  <c r="C77" i="29"/>
  <c r="D77" i="29"/>
  <c r="E77" i="29"/>
  <c r="F77" i="29"/>
  <c r="G77" i="29"/>
  <c r="H77" i="29"/>
  <c r="I77" i="29"/>
  <c r="J77" i="29"/>
  <c r="B67" i="29"/>
  <c r="B68" i="29"/>
  <c r="B69" i="29"/>
  <c r="B70" i="29"/>
  <c r="B71" i="29"/>
  <c r="B72" i="29"/>
  <c r="B73" i="29"/>
  <c r="B74" i="29"/>
  <c r="B75" i="29"/>
  <c r="B76" i="29"/>
  <c r="B77" i="29"/>
  <c r="J66" i="28"/>
  <c r="K77" i="28"/>
  <c r="K66" i="28"/>
  <c r="C66" i="28"/>
  <c r="D66" i="28"/>
  <c r="E66" i="28"/>
  <c r="F66" i="28"/>
  <c r="G66" i="28"/>
  <c r="H66" i="28"/>
  <c r="I66" i="28"/>
  <c r="C67" i="28"/>
  <c r="D67" i="28"/>
  <c r="E67" i="28"/>
  <c r="F67" i="28"/>
  <c r="G67" i="28"/>
  <c r="H67" i="28"/>
  <c r="I67" i="28"/>
  <c r="J67" i="28"/>
  <c r="C68" i="28"/>
  <c r="D68" i="28"/>
  <c r="E68" i="28"/>
  <c r="F68" i="28"/>
  <c r="G68" i="28"/>
  <c r="H68" i="28"/>
  <c r="I68" i="28"/>
  <c r="J68" i="28"/>
  <c r="C69" i="28"/>
  <c r="D69" i="28"/>
  <c r="E69" i="28"/>
  <c r="F69" i="28"/>
  <c r="G69" i="28"/>
  <c r="H69" i="28"/>
  <c r="I69" i="28"/>
  <c r="J69" i="28"/>
  <c r="C70" i="28"/>
  <c r="D70" i="28"/>
  <c r="E70" i="28"/>
  <c r="F70" i="28"/>
  <c r="G70" i="28"/>
  <c r="H70" i="28"/>
  <c r="I70" i="28"/>
  <c r="J70" i="28"/>
  <c r="C71" i="28"/>
  <c r="D71" i="28"/>
  <c r="E71" i="28"/>
  <c r="F71" i="28"/>
  <c r="G71" i="28"/>
  <c r="H71" i="28"/>
  <c r="I71" i="28"/>
  <c r="J71" i="28"/>
  <c r="C72" i="28"/>
  <c r="D72" i="28"/>
  <c r="E72" i="28"/>
  <c r="F72" i="28"/>
  <c r="G72" i="28"/>
  <c r="H72" i="28"/>
  <c r="I72" i="28"/>
  <c r="J72" i="28"/>
  <c r="C73" i="28"/>
  <c r="D73" i="28"/>
  <c r="E73" i="28"/>
  <c r="F73" i="28"/>
  <c r="G73" i="28"/>
  <c r="H73" i="28"/>
  <c r="I73" i="28"/>
  <c r="J73" i="28"/>
  <c r="C74" i="28"/>
  <c r="D74" i="28"/>
  <c r="E74" i="28"/>
  <c r="F74" i="28"/>
  <c r="G74" i="28"/>
  <c r="H74" i="28"/>
  <c r="I74" i="28"/>
  <c r="J74" i="28"/>
  <c r="C75" i="28"/>
  <c r="D75" i="28"/>
  <c r="E75" i="28"/>
  <c r="F75" i="28"/>
  <c r="G75" i="28"/>
  <c r="H75" i="28"/>
  <c r="I75" i="28"/>
  <c r="J75" i="28"/>
  <c r="C76" i="28"/>
  <c r="D76" i="28"/>
  <c r="E76" i="28"/>
  <c r="F76" i="28"/>
  <c r="G76" i="28"/>
  <c r="H76" i="28"/>
  <c r="I76" i="28"/>
  <c r="J76" i="28"/>
  <c r="C77" i="28"/>
  <c r="D77" i="28"/>
  <c r="E77" i="28"/>
  <c r="F77" i="28"/>
  <c r="G77" i="28"/>
  <c r="H77" i="28"/>
  <c r="I77" i="28"/>
  <c r="B77" i="28"/>
  <c r="B67" i="28"/>
  <c r="B68" i="28"/>
  <c r="B69" i="28"/>
  <c r="B70" i="28"/>
  <c r="B71" i="28"/>
  <c r="B72" i="28"/>
  <c r="B73" i="28"/>
  <c r="B74" i="28"/>
  <c r="B75" i="28"/>
  <c r="B76" i="28"/>
  <c r="F106" i="63" l="1"/>
  <c r="E46" i="63" l="1"/>
  <c r="F46" i="63"/>
  <c r="G46" i="63"/>
  <c r="H46" i="63"/>
  <c r="I46" i="63"/>
  <c r="J46" i="63"/>
  <c r="K46" i="63"/>
  <c r="L46" i="63"/>
  <c r="M46" i="63"/>
  <c r="N46" i="63"/>
  <c r="O46" i="63"/>
  <c r="D46" i="63"/>
  <c r="D53" i="63" l="1"/>
  <c r="E53" i="63"/>
  <c r="F53" i="63"/>
  <c r="G53" i="63"/>
  <c r="H53" i="63"/>
  <c r="I53" i="63"/>
  <c r="J53" i="63"/>
  <c r="K53" i="63"/>
  <c r="L53" i="63"/>
  <c r="M53" i="63"/>
  <c r="N53" i="63"/>
  <c r="O53" i="63"/>
  <c r="D118" i="63"/>
  <c r="D113" i="63" l="1"/>
  <c r="E116" i="63" l="1"/>
  <c r="F29" i="18" s="1"/>
  <c r="F116" i="63"/>
  <c r="G29" i="18" s="1"/>
  <c r="G116" i="63"/>
  <c r="H29" i="18" s="1"/>
  <c r="H116" i="63"/>
  <c r="I29" i="18" s="1"/>
  <c r="I116" i="63"/>
  <c r="J29" i="18" s="1"/>
  <c r="J116" i="63"/>
  <c r="K29" i="18" s="1"/>
  <c r="K116" i="63"/>
  <c r="L29" i="18" s="1"/>
  <c r="L116" i="63"/>
  <c r="M29" i="18" s="1"/>
  <c r="M116" i="63"/>
  <c r="N29" i="18" s="1"/>
  <c r="N116" i="63"/>
  <c r="O29" i="18" s="1"/>
  <c r="O116" i="63"/>
  <c r="P29" i="18" s="1"/>
  <c r="D116" i="63"/>
  <c r="E29" i="18" s="1"/>
  <c r="D104" i="63"/>
  <c r="O102" i="63"/>
  <c r="N102" i="63"/>
  <c r="M102" i="63"/>
  <c r="L102" i="63"/>
  <c r="K102" i="63"/>
  <c r="J102" i="63"/>
  <c r="I102" i="63"/>
  <c r="H102" i="63"/>
  <c r="G102" i="63"/>
  <c r="F102" i="63"/>
  <c r="E102" i="63"/>
  <c r="D102" i="63"/>
  <c r="D97" i="63"/>
  <c r="O95" i="63"/>
  <c r="N95" i="63"/>
  <c r="M95" i="63"/>
  <c r="L95" i="63"/>
  <c r="K95" i="63"/>
  <c r="J95" i="63"/>
  <c r="I95" i="63"/>
  <c r="H95" i="63"/>
  <c r="G95" i="63"/>
  <c r="F95" i="63"/>
  <c r="E95" i="63"/>
  <c r="D95" i="63"/>
  <c r="D90" i="63"/>
  <c r="O88" i="63"/>
  <c r="N88" i="63"/>
  <c r="M88" i="63"/>
  <c r="L88" i="63"/>
  <c r="K88" i="63"/>
  <c r="J88" i="63"/>
  <c r="I88" i="63"/>
  <c r="H88" i="63"/>
  <c r="G88" i="63"/>
  <c r="F88" i="63"/>
  <c r="E88" i="63"/>
  <c r="D88" i="63"/>
  <c r="D83" i="63"/>
  <c r="O81" i="63"/>
  <c r="N81" i="63"/>
  <c r="M81" i="63"/>
  <c r="L81" i="63"/>
  <c r="K81" i="63"/>
  <c r="J81" i="63"/>
  <c r="I81" i="63"/>
  <c r="H81" i="63"/>
  <c r="G81" i="63"/>
  <c r="F81" i="63"/>
  <c r="E81" i="63"/>
  <c r="D81" i="63"/>
  <c r="D76" i="63"/>
  <c r="O74" i="63"/>
  <c r="N74" i="63"/>
  <c r="M74" i="63"/>
  <c r="L74" i="63"/>
  <c r="K74" i="63"/>
  <c r="J74" i="63"/>
  <c r="I74" i="63"/>
  <c r="H74" i="63"/>
  <c r="G74" i="63"/>
  <c r="F74" i="63"/>
  <c r="E74" i="63"/>
  <c r="D74" i="63"/>
  <c r="D69" i="63"/>
  <c r="O67" i="63"/>
  <c r="N67" i="63"/>
  <c r="M67" i="63"/>
  <c r="L67" i="63"/>
  <c r="K67" i="63"/>
  <c r="J67" i="63"/>
  <c r="I67" i="63"/>
  <c r="H67" i="63"/>
  <c r="G67" i="63"/>
  <c r="F67" i="63"/>
  <c r="E67" i="63"/>
  <c r="D67" i="63"/>
  <c r="D62" i="63"/>
  <c r="O60" i="63"/>
  <c r="N60" i="63"/>
  <c r="M60" i="63"/>
  <c r="L60" i="63"/>
  <c r="K60" i="63"/>
  <c r="J60" i="63"/>
  <c r="I60" i="63"/>
  <c r="H60" i="63"/>
  <c r="G60" i="63"/>
  <c r="F60" i="63"/>
  <c r="E60" i="63"/>
  <c r="D60" i="63"/>
  <c r="D55" i="63"/>
  <c r="D48" i="63"/>
  <c r="E30" i="63"/>
  <c r="F30" i="63"/>
  <c r="G30" i="63"/>
  <c r="H30" i="63"/>
  <c r="I30" i="63"/>
  <c r="J30" i="63"/>
  <c r="K30" i="63"/>
  <c r="L30" i="63"/>
  <c r="M30" i="63"/>
  <c r="N30" i="63"/>
  <c r="O30" i="63"/>
  <c r="D30" i="63"/>
  <c r="E22" i="63"/>
  <c r="F22" i="63"/>
  <c r="G22" i="63"/>
  <c r="H22" i="63"/>
  <c r="I22" i="63"/>
  <c r="J22" i="63"/>
  <c r="K22" i="63"/>
  <c r="L22" i="63"/>
  <c r="M22" i="63"/>
  <c r="N22" i="63"/>
  <c r="O22" i="63"/>
  <c r="D22" i="63"/>
  <c r="E14" i="63"/>
  <c r="F14" i="63"/>
  <c r="G14" i="63"/>
  <c r="H14" i="63"/>
  <c r="I14" i="63"/>
  <c r="J14" i="63"/>
  <c r="K14" i="63"/>
  <c r="L14" i="63"/>
  <c r="M14" i="63"/>
  <c r="N14" i="63"/>
  <c r="O14" i="63"/>
  <c r="D14" i="63"/>
  <c r="H35" i="63" l="1"/>
  <c r="L106" i="63"/>
  <c r="J106" i="63"/>
  <c r="K35" i="63"/>
  <c r="N106" i="63"/>
  <c r="H106" i="63"/>
  <c r="O106" i="63"/>
  <c r="E106" i="63"/>
  <c r="M106" i="63"/>
  <c r="D106" i="63"/>
  <c r="K106" i="63"/>
  <c r="I106" i="63"/>
  <c r="I35" i="63"/>
  <c r="D107" i="63"/>
  <c r="E53" i="18" s="1"/>
  <c r="O35" i="63"/>
  <c r="G35" i="63"/>
  <c r="G106" i="63"/>
  <c r="M35" i="63"/>
  <c r="L35" i="63"/>
  <c r="E35" i="63"/>
  <c r="J35" i="63"/>
  <c r="D35" i="63"/>
  <c r="N35" i="63"/>
  <c r="F35" i="63"/>
  <c r="E24" i="18"/>
  <c r="D112" i="63" l="1"/>
  <c r="E43" i="18" l="1"/>
  <c r="E42" i="18"/>
  <c r="E41" i="18"/>
  <c r="E40" i="18"/>
  <c r="E39" i="18"/>
  <c r="E38" i="18"/>
  <c r="E37" i="18"/>
  <c r="E36" i="18"/>
  <c r="E35" i="18"/>
  <c r="E34" i="18"/>
  <c r="E26" i="18" l="1"/>
  <c r="E25" i="18"/>
  <c r="E23" i="18"/>
  <c r="E21" i="18"/>
  <c r="E19" i="18"/>
  <c r="E18" i="18"/>
  <c r="E17" i="18"/>
  <c r="E16" i="18"/>
  <c r="E14" i="18"/>
  <c r="E12" i="18"/>
  <c r="D9" i="63"/>
  <c r="D7" i="63"/>
  <c r="D6" i="63"/>
  <c r="V49" i="30" l="1"/>
  <c r="W48" i="30"/>
  <c r="X47" i="30"/>
  <c r="Y46" i="30"/>
  <c r="Z45" i="30"/>
  <c r="R45" i="30"/>
  <c r="S44" i="30"/>
  <c r="T43" i="30"/>
  <c r="U42" i="30"/>
  <c r="V41" i="30"/>
  <c r="W40" i="30"/>
  <c r="X39" i="30"/>
  <c r="Y38" i="30"/>
  <c r="J43" i="30"/>
  <c r="B43" i="30"/>
  <c r="C49" i="30"/>
  <c r="D48" i="30"/>
  <c r="E47" i="30"/>
  <c r="F46" i="30"/>
  <c r="G45" i="30"/>
  <c r="H44" i="30"/>
  <c r="I42" i="30"/>
  <c r="J41" i="30"/>
  <c r="B41" i="30"/>
  <c r="C40" i="30"/>
  <c r="D39" i="30"/>
  <c r="E38" i="30"/>
  <c r="X46" i="30"/>
  <c r="V40" i="30"/>
  <c r="J49" i="30"/>
  <c r="C48" i="30"/>
  <c r="E46" i="30"/>
  <c r="G44" i="30"/>
  <c r="B40" i="30"/>
  <c r="H41" i="30"/>
  <c r="U49" i="30"/>
  <c r="V48" i="30"/>
  <c r="W47" i="30"/>
  <c r="Y45" i="30"/>
  <c r="Z44" i="30"/>
  <c r="R44" i="30"/>
  <c r="S43" i="30"/>
  <c r="T42" i="30"/>
  <c r="U41" i="30"/>
  <c r="W39" i="30"/>
  <c r="X38" i="30"/>
  <c r="I43" i="30"/>
  <c r="B49" i="30"/>
  <c r="D47" i="30"/>
  <c r="F45" i="30"/>
  <c r="H42" i="30"/>
  <c r="T49" i="30"/>
  <c r="U48" i="30"/>
  <c r="V47" i="30"/>
  <c r="W46" i="30"/>
  <c r="X45" i="30"/>
  <c r="Y44" i="30"/>
  <c r="Z43" i="30"/>
  <c r="R43" i="30"/>
  <c r="S42" i="30"/>
  <c r="T41" i="30"/>
  <c r="U40" i="30"/>
  <c r="V39" i="30"/>
  <c r="W38" i="30"/>
  <c r="H43" i="30"/>
  <c r="I49" i="30"/>
  <c r="J48" i="30"/>
  <c r="B48" i="30"/>
  <c r="C47" i="30"/>
  <c r="D46" i="30"/>
  <c r="E45" i="30"/>
  <c r="F44" i="30"/>
  <c r="G42" i="30"/>
  <c r="I40" i="30"/>
  <c r="S49" i="30"/>
  <c r="T48" i="30"/>
  <c r="U47" i="30"/>
  <c r="V46" i="30"/>
  <c r="W45" i="30"/>
  <c r="X44" i="30"/>
  <c r="Y43" i="30"/>
  <c r="Z42" i="30"/>
  <c r="R42" i="30"/>
  <c r="S41" i="30"/>
  <c r="T40" i="30"/>
  <c r="U39" i="30"/>
  <c r="V38" i="30"/>
  <c r="G43" i="30"/>
  <c r="H49" i="30"/>
  <c r="I48" i="30"/>
  <c r="J47" i="30"/>
  <c r="B47" i="30"/>
  <c r="C46" i="30"/>
  <c r="D45" i="30"/>
  <c r="E44" i="30"/>
  <c r="F42" i="30"/>
  <c r="G41" i="30"/>
  <c r="H40" i="30"/>
  <c r="I39" i="30"/>
  <c r="J38" i="30"/>
  <c r="B38" i="30"/>
  <c r="G40" i="30"/>
  <c r="I38" i="30"/>
  <c r="X48" i="30"/>
  <c r="R46" i="30"/>
  <c r="T44" i="30"/>
  <c r="V42" i="30"/>
  <c r="Z38" i="30"/>
  <c r="C43" i="30"/>
  <c r="G46" i="30"/>
  <c r="B42" i="30"/>
  <c r="E39" i="30"/>
  <c r="J40" i="30"/>
  <c r="Z49" i="30"/>
  <c r="R49" i="30"/>
  <c r="S48" i="30"/>
  <c r="T47" i="30"/>
  <c r="U46" i="30"/>
  <c r="V45" i="30"/>
  <c r="W44" i="30"/>
  <c r="X43" i="30"/>
  <c r="Y42" i="30"/>
  <c r="Z41" i="30"/>
  <c r="R41" i="30"/>
  <c r="S40" i="30"/>
  <c r="T39" i="30"/>
  <c r="U38" i="30"/>
  <c r="F43" i="30"/>
  <c r="G49" i="30"/>
  <c r="H48" i="30"/>
  <c r="I47" i="30"/>
  <c r="J46" i="30"/>
  <c r="B46" i="30"/>
  <c r="C45" i="30"/>
  <c r="D44" i="30"/>
  <c r="E42" i="30"/>
  <c r="F41" i="30"/>
  <c r="H39" i="30"/>
  <c r="Y47" i="30"/>
  <c r="X40" i="30"/>
  <c r="E48" i="30"/>
  <c r="J42" i="30"/>
  <c r="C39" i="30"/>
  <c r="J39" i="30"/>
  <c r="Y49" i="30"/>
  <c r="Z48" i="30"/>
  <c r="R48" i="30"/>
  <c r="S47" i="30"/>
  <c r="T46" i="30"/>
  <c r="U45" i="30"/>
  <c r="V44" i="30"/>
  <c r="W43" i="30"/>
  <c r="X42" i="30"/>
  <c r="Y41" i="30"/>
  <c r="Z40" i="30"/>
  <c r="R40" i="30"/>
  <c r="S39" i="30"/>
  <c r="T38" i="30"/>
  <c r="E43" i="30"/>
  <c r="F49" i="30"/>
  <c r="G48" i="30"/>
  <c r="H47" i="30"/>
  <c r="I46" i="30"/>
  <c r="J45" i="30"/>
  <c r="B45" i="30"/>
  <c r="C44" i="30"/>
  <c r="D42" i="30"/>
  <c r="E41" i="30"/>
  <c r="F40" i="30"/>
  <c r="G39" i="30"/>
  <c r="H38" i="30"/>
  <c r="W49" i="30"/>
  <c r="W41" i="30"/>
  <c r="D49" i="30"/>
  <c r="H45" i="30"/>
  <c r="D40" i="30"/>
  <c r="D38" i="30"/>
  <c r="C38" i="30"/>
  <c r="X49" i="30"/>
  <c r="Y48" i="30"/>
  <c r="Z47" i="30"/>
  <c r="R47" i="30"/>
  <c r="S46" i="30"/>
  <c r="T45" i="30"/>
  <c r="U44" i="30"/>
  <c r="V43" i="30"/>
  <c r="W42" i="30"/>
  <c r="X41" i="30"/>
  <c r="Y40" i="30"/>
  <c r="Z39" i="30"/>
  <c r="R39" i="30"/>
  <c r="S38" i="30"/>
  <c r="D43" i="30"/>
  <c r="E49" i="30"/>
  <c r="F48" i="30"/>
  <c r="G47" i="30"/>
  <c r="H46" i="30"/>
  <c r="I45" i="30"/>
  <c r="J44" i="30"/>
  <c r="B44" i="30"/>
  <c r="C42" i="30"/>
  <c r="D41" i="30"/>
  <c r="E40" i="30"/>
  <c r="F39" i="30"/>
  <c r="G38" i="30"/>
  <c r="Z46" i="30"/>
  <c r="S45" i="30"/>
  <c r="U43" i="30"/>
  <c r="Y39" i="30"/>
  <c r="R38" i="30"/>
  <c r="F47" i="30"/>
  <c r="I44" i="30"/>
  <c r="C41" i="30"/>
  <c r="F38" i="30"/>
  <c r="I41" i="30"/>
  <c r="B39" i="30"/>
  <c r="W49" i="29"/>
  <c r="X48" i="29"/>
  <c r="Y47" i="29"/>
  <c r="Z46" i="29"/>
  <c r="R46" i="29"/>
  <c r="S45" i="29"/>
  <c r="T44" i="29"/>
  <c r="U43" i="29"/>
  <c r="V42" i="29"/>
  <c r="W41" i="29"/>
  <c r="X40" i="29"/>
  <c r="Y39" i="29"/>
  <c r="Z38" i="29"/>
  <c r="R38" i="29"/>
  <c r="C49" i="29"/>
  <c r="D48" i="29"/>
  <c r="E47" i="29"/>
  <c r="F46" i="29"/>
  <c r="G45" i="29"/>
  <c r="H44" i="29"/>
  <c r="I43" i="29"/>
  <c r="J42" i="29"/>
  <c r="B42" i="29"/>
  <c r="C41" i="29"/>
  <c r="D40" i="29"/>
  <c r="E39" i="29"/>
  <c r="F38" i="29"/>
  <c r="V49" i="29"/>
  <c r="W48" i="29"/>
  <c r="X47" i="29"/>
  <c r="Y46" i="29"/>
  <c r="Z45" i="29"/>
  <c r="R45" i="29"/>
  <c r="S44" i="29"/>
  <c r="T43" i="29"/>
  <c r="U42" i="29"/>
  <c r="V41" i="29"/>
  <c r="W40" i="29"/>
  <c r="X39" i="29"/>
  <c r="Y38" i="29"/>
  <c r="J49" i="29"/>
  <c r="B49" i="29"/>
  <c r="C48" i="29"/>
  <c r="D47" i="29"/>
  <c r="E46" i="29"/>
  <c r="F45" i="29"/>
  <c r="G44" i="29"/>
  <c r="H43" i="29"/>
  <c r="I42" i="29"/>
  <c r="J41" i="29"/>
  <c r="B41" i="29"/>
  <c r="C40" i="29"/>
  <c r="D39" i="29"/>
  <c r="E38" i="29"/>
  <c r="U49" i="29"/>
  <c r="V48" i="29"/>
  <c r="W47" i="29"/>
  <c r="X46" i="29"/>
  <c r="Y45" i="29"/>
  <c r="Z44" i="29"/>
  <c r="R44" i="29"/>
  <c r="S43" i="29"/>
  <c r="T42" i="29"/>
  <c r="U41" i="29"/>
  <c r="V40" i="29"/>
  <c r="W39" i="29"/>
  <c r="X38" i="29"/>
  <c r="I49" i="29"/>
  <c r="J48" i="29"/>
  <c r="B48" i="29"/>
  <c r="C47" i="29"/>
  <c r="D46" i="29"/>
  <c r="E45" i="29"/>
  <c r="F44" i="29"/>
  <c r="G43" i="29"/>
  <c r="H42" i="29"/>
  <c r="I41" i="29"/>
  <c r="J40" i="29"/>
  <c r="B40" i="29"/>
  <c r="C39" i="29"/>
  <c r="D38" i="29"/>
  <c r="I38" i="29"/>
  <c r="Z48" i="29"/>
  <c r="S47" i="29"/>
  <c r="T46" i="29"/>
  <c r="T49" i="29"/>
  <c r="U48" i="29"/>
  <c r="V47" i="29"/>
  <c r="W46" i="29"/>
  <c r="X45" i="29"/>
  <c r="Y44" i="29"/>
  <c r="Z43" i="29"/>
  <c r="R43" i="29"/>
  <c r="S42" i="29"/>
  <c r="T41" i="29"/>
  <c r="U40" i="29"/>
  <c r="V39" i="29"/>
  <c r="W38" i="29"/>
  <c r="H49" i="29"/>
  <c r="I48" i="29"/>
  <c r="J47" i="29"/>
  <c r="B47" i="29"/>
  <c r="C46" i="29"/>
  <c r="D45" i="29"/>
  <c r="E44" i="29"/>
  <c r="F43" i="29"/>
  <c r="G42" i="29"/>
  <c r="H41" i="29"/>
  <c r="I40" i="29"/>
  <c r="J39" i="29"/>
  <c r="B39" i="29"/>
  <c r="C38" i="29"/>
  <c r="S49" i="29"/>
  <c r="T48" i="29"/>
  <c r="U47" i="29"/>
  <c r="V46" i="29"/>
  <c r="W45" i="29"/>
  <c r="X44" i="29"/>
  <c r="Y43" i="29"/>
  <c r="Z42" i="29"/>
  <c r="R42" i="29"/>
  <c r="S41" i="29"/>
  <c r="T40" i="29"/>
  <c r="U39" i="29"/>
  <c r="V38" i="29"/>
  <c r="G49" i="29"/>
  <c r="H48" i="29"/>
  <c r="I47" i="29"/>
  <c r="J46" i="29"/>
  <c r="B46" i="29"/>
  <c r="C45" i="29"/>
  <c r="D44" i="29"/>
  <c r="E43" i="29"/>
  <c r="F42" i="29"/>
  <c r="G41" i="29"/>
  <c r="H40" i="29"/>
  <c r="I39" i="29"/>
  <c r="J38" i="29"/>
  <c r="Z49" i="29"/>
  <c r="R49" i="29"/>
  <c r="S48" i="29"/>
  <c r="T47" i="29"/>
  <c r="U46" i="29"/>
  <c r="V45" i="29"/>
  <c r="W44" i="29"/>
  <c r="X43" i="29"/>
  <c r="Y42" i="29"/>
  <c r="Z41" i="29"/>
  <c r="R41" i="29"/>
  <c r="S40" i="29"/>
  <c r="T39" i="29"/>
  <c r="U38" i="29"/>
  <c r="F49" i="29"/>
  <c r="G48" i="29"/>
  <c r="H47" i="29"/>
  <c r="I46" i="29"/>
  <c r="J45" i="29"/>
  <c r="B45" i="29"/>
  <c r="C44" i="29"/>
  <c r="D43" i="29"/>
  <c r="E42" i="29"/>
  <c r="F41" i="29"/>
  <c r="G40" i="29"/>
  <c r="H39" i="29"/>
  <c r="Y49" i="29"/>
  <c r="R48" i="29"/>
  <c r="U45" i="29"/>
  <c r="Z47" i="29"/>
  <c r="X42" i="29"/>
  <c r="S39" i="29"/>
  <c r="G47" i="29"/>
  <c r="B44" i="29"/>
  <c r="F40" i="29"/>
  <c r="R47" i="29"/>
  <c r="W42" i="29"/>
  <c r="R39" i="29"/>
  <c r="F47" i="29"/>
  <c r="J43" i="29"/>
  <c r="E40" i="29"/>
  <c r="S46" i="29"/>
  <c r="Y41" i="29"/>
  <c r="T38" i="29"/>
  <c r="H46" i="29"/>
  <c r="C43" i="29"/>
  <c r="G39" i="29"/>
  <c r="Z39" i="29"/>
  <c r="I44" i="29"/>
  <c r="T45" i="29"/>
  <c r="X41" i="29"/>
  <c r="S38" i="29"/>
  <c r="G46" i="29"/>
  <c r="B43" i="29"/>
  <c r="F39" i="29"/>
  <c r="V43" i="29"/>
  <c r="V44" i="29"/>
  <c r="Z40" i="29"/>
  <c r="E49" i="29"/>
  <c r="I45" i="29"/>
  <c r="D42" i="29"/>
  <c r="H38" i="29"/>
  <c r="U44" i="29"/>
  <c r="Y40" i="29"/>
  <c r="D49" i="29"/>
  <c r="H45" i="29"/>
  <c r="C42" i="29"/>
  <c r="G38" i="29"/>
  <c r="X49" i="29"/>
  <c r="W43" i="29"/>
  <c r="R40" i="29"/>
  <c r="F48" i="29"/>
  <c r="J44" i="29"/>
  <c r="E41" i="29"/>
  <c r="Y48" i="29"/>
  <c r="E48" i="29"/>
  <c r="D41" i="29"/>
  <c r="Z49" i="28"/>
  <c r="R49" i="28"/>
  <c r="S48" i="28"/>
  <c r="T47" i="28"/>
  <c r="U46" i="28"/>
  <c r="V45" i="28"/>
  <c r="W44" i="28"/>
  <c r="X43" i="28"/>
  <c r="Y42" i="28"/>
  <c r="Z41" i="28"/>
  <c r="R41" i="28"/>
  <c r="S40" i="28"/>
  <c r="T39" i="28"/>
  <c r="U38" i="28"/>
  <c r="F49" i="28"/>
  <c r="G48" i="28"/>
  <c r="H47" i="28"/>
  <c r="I46" i="28"/>
  <c r="J45" i="28"/>
  <c r="B45" i="28"/>
  <c r="C44" i="28"/>
  <c r="D43" i="28"/>
  <c r="E42" i="28"/>
  <c r="F41" i="28"/>
  <c r="G40" i="28"/>
  <c r="H39" i="28"/>
  <c r="I38" i="28"/>
  <c r="U49" i="28"/>
  <c r="T42" i="28"/>
  <c r="B48" i="28"/>
  <c r="F44" i="28"/>
  <c r="B40" i="28"/>
  <c r="H48" i="28"/>
  <c r="I39" i="28"/>
  <c r="Y49" i="28"/>
  <c r="Z48" i="28"/>
  <c r="R48" i="28"/>
  <c r="S47" i="28"/>
  <c r="T46" i="28"/>
  <c r="U45" i="28"/>
  <c r="V44" i="28"/>
  <c r="W43" i="28"/>
  <c r="X42" i="28"/>
  <c r="Y41" i="28"/>
  <c r="Z40" i="28"/>
  <c r="R40" i="28"/>
  <c r="S39" i="28"/>
  <c r="T38" i="28"/>
  <c r="E49" i="28"/>
  <c r="F48" i="28"/>
  <c r="G47" i="28"/>
  <c r="H46" i="28"/>
  <c r="I45" i="28"/>
  <c r="J44" i="28"/>
  <c r="B44" i="28"/>
  <c r="C43" i="28"/>
  <c r="D42" i="28"/>
  <c r="E41" i="28"/>
  <c r="F40" i="28"/>
  <c r="G39" i="28"/>
  <c r="H38" i="28"/>
  <c r="V48" i="28"/>
  <c r="S43" i="28"/>
  <c r="I49" i="28"/>
  <c r="E45" i="28"/>
  <c r="J40" i="28"/>
  <c r="G49" i="28"/>
  <c r="B38" i="28"/>
  <c r="X49" i="28"/>
  <c r="Y48" i="28"/>
  <c r="Z47" i="28"/>
  <c r="R47" i="28"/>
  <c r="S46" i="28"/>
  <c r="T45" i="28"/>
  <c r="U44" i="28"/>
  <c r="V43" i="28"/>
  <c r="W42" i="28"/>
  <c r="X41" i="28"/>
  <c r="Y40" i="28"/>
  <c r="Z39" i="28"/>
  <c r="R39" i="28"/>
  <c r="S38" i="28"/>
  <c r="D49" i="28"/>
  <c r="E48" i="28"/>
  <c r="F47" i="28"/>
  <c r="G46" i="28"/>
  <c r="H45" i="28"/>
  <c r="I44" i="28"/>
  <c r="J43" i="28"/>
  <c r="B43" i="28"/>
  <c r="C42" i="28"/>
  <c r="D41" i="28"/>
  <c r="E40" i="28"/>
  <c r="F39" i="28"/>
  <c r="G38" i="28"/>
  <c r="Y45" i="28"/>
  <c r="Z44" i="28"/>
  <c r="V40" i="28"/>
  <c r="C47" i="28"/>
  <c r="I41" i="28"/>
  <c r="I47" i="28"/>
  <c r="H40" i="28"/>
  <c r="W49" i="28"/>
  <c r="X48" i="28"/>
  <c r="Y47" i="28"/>
  <c r="Z46" i="28"/>
  <c r="R46" i="28"/>
  <c r="S45" i="28"/>
  <c r="T44" i="28"/>
  <c r="U43" i="28"/>
  <c r="V42" i="28"/>
  <c r="W41" i="28"/>
  <c r="X40" i="28"/>
  <c r="Y39" i="28"/>
  <c r="Z38" i="28"/>
  <c r="R38" i="28"/>
  <c r="C49" i="28"/>
  <c r="D48" i="28"/>
  <c r="E47" i="28"/>
  <c r="F46" i="28"/>
  <c r="G45" i="28"/>
  <c r="H44" i="28"/>
  <c r="I43" i="28"/>
  <c r="J42" i="28"/>
  <c r="B42" i="28"/>
  <c r="C41" i="28"/>
  <c r="D40" i="28"/>
  <c r="E39" i="28"/>
  <c r="F38" i="28"/>
  <c r="E38" i="28"/>
  <c r="X46" i="28"/>
  <c r="U41" i="28"/>
  <c r="W39" i="28"/>
  <c r="J48" i="28"/>
  <c r="D46" i="28"/>
  <c r="H42" i="28"/>
  <c r="C39" i="28"/>
  <c r="B46" i="28"/>
  <c r="G41" i="28"/>
  <c r="V49" i="28"/>
  <c r="W48" i="28"/>
  <c r="X47" i="28"/>
  <c r="Y46" i="28"/>
  <c r="Z45" i="28"/>
  <c r="R45" i="28"/>
  <c r="S44" i="28"/>
  <c r="T43" i="28"/>
  <c r="U42" i="28"/>
  <c r="V41" i="28"/>
  <c r="W40" i="28"/>
  <c r="X39" i="28"/>
  <c r="Y38" i="28"/>
  <c r="J49" i="28"/>
  <c r="B49" i="28"/>
  <c r="C48" i="28"/>
  <c r="D47" i="28"/>
  <c r="E46" i="28"/>
  <c r="F45" i="28"/>
  <c r="G44" i="28"/>
  <c r="H43" i="28"/>
  <c r="I42" i="28"/>
  <c r="J41" i="28"/>
  <c r="B41" i="28"/>
  <c r="C40" i="28"/>
  <c r="D39" i="28"/>
  <c r="W47" i="28"/>
  <c r="R44" i="28"/>
  <c r="X38" i="28"/>
  <c r="G43" i="28"/>
  <c r="D38" i="28"/>
  <c r="C45" i="28"/>
  <c r="T49" i="28"/>
  <c r="U48" i="28"/>
  <c r="V47" i="28"/>
  <c r="W46" i="28"/>
  <c r="X45" i="28"/>
  <c r="Y44" i="28"/>
  <c r="Z43" i="28"/>
  <c r="R43" i="28"/>
  <c r="S42" i="28"/>
  <c r="T41" i="28"/>
  <c r="U40" i="28"/>
  <c r="V39" i="28"/>
  <c r="W38" i="28"/>
  <c r="H49" i="28"/>
  <c r="I48" i="28"/>
  <c r="J47" i="28"/>
  <c r="B47" i="28"/>
  <c r="C46" i="28"/>
  <c r="D45" i="28"/>
  <c r="E44" i="28"/>
  <c r="F43" i="28"/>
  <c r="G42" i="28"/>
  <c r="H41" i="28"/>
  <c r="I40" i="28"/>
  <c r="J39" i="28"/>
  <c r="B39" i="28"/>
  <c r="C38" i="28"/>
  <c r="S49" i="28"/>
  <c r="T48" i="28"/>
  <c r="U47" i="28"/>
  <c r="V46" i="28"/>
  <c r="W45" i="28"/>
  <c r="X44" i="28"/>
  <c r="Y43" i="28"/>
  <c r="Z42" i="28"/>
  <c r="R42" i="28"/>
  <c r="S41" i="28"/>
  <c r="T40" i="28"/>
  <c r="U39" i="28"/>
  <c r="V38" i="28"/>
  <c r="J46" i="28"/>
  <c r="D44" i="28"/>
  <c r="E43" i="28"/>
  <c r="F42" i="28"/>
  <c r="J38" i="28"/>
  <c r="F33" i="18"/>
  <c r="F52" i="18" s="1"/>
  <c r="G33" i="18"/>
  <c r="G52" i="18" s="1"/>
  <c r="H33" i="18"/>
  <c r="H52" i="18" s="1"/>
  <c r="I33" i="18"/>
  <c r="I52" i="18" s="1"/>
  <c r="J33" i="18"/>
  <c r="J52" i="18" s="1"/>
  <c r="K33" i="18"/>
  <c r="K52" i="18" s="1"/>
  <c r="L33" i="18"/>
  <c r="L52" i="18" s="1"/>
  <c r="M33" i="18"/>
  <c r="M52" i="18" s="1"/>
  <c r="N33" i="18"/>
  <c r="N52" i="18" s="1"/>
  <c r="O33" i="18"/>
  <c r="O52" i="18" s="1"/>
  <c r="P33" i="18"/>
  <c r="P52" i="18" s="1"/>
  <c r="E33" i="18"/>
  <c r="K39" i="28" l="1"/>
  <c r="K40" i="28"/>
  <c r="K48" i="28"/>
  <c r="K45" i="28"/>
  <c r="K43" i="28"/>
  <c r="K41" i="28"/>
  <c r="K49" i="28"/>
  <c r="K46" i="28"/>
  <c r="AA46" i="28"/>
  <c r="K44" i="28"/>
  <c r="AA43" i="28"/>
  <c r="K49" i="29"/>
  <c r="K48" i="29"/>
  <c r="K47" i="29"/>
  <c r="K46" i="29"/>
  <c r="K45" i="29"/>
  <c r="K44" i="29"/>
  <c r="K43" i="29"/>
  <c r="K42" i="29"/>
  <c r="K41" i="29"/>
  <c r="K40" i="29"/>
  <c r="K39" i="29"/>
  <c r="AA38" i="28"/>
  <c r="K38" i="29"/>
  <c r="AA39" i="28"/>
  <c r="AA41" i="28"/>
  <c r="AA40" i="28"/>
  <c r="AA44" i="28"/>
  <c r="AA45" i="28"/>
  <c r="AA42" i="28"/>
  <c r="K47" i="28"/>
  <c r="K42" i="28"/>
  <c r="L40" i="29" l="1"/>
  <c r="L46" i="29"/>
  <c r="L43" i="29"/>
  <c r="L49" i="29"/>
  <c r="L47" i="29"/>
  <c r="L38" i="29"/>
  <c r="L42" i="29"/>
  <c r="L48" i="29"/>
  <c r="L44" i="29"/>
  <c r="L45" i="29"/>
  <c r="L41" i="29"/>
  <c r="L39" i="29"/>
  <c r="J10" i="29" l="1"/>
  <c r="J12" i="30"/>
  <c r="H12" i="29"/>
  <c r="G12" i="29"/>
  <c r="F10" i="30"/>
  <c r="D12" i="30"/>
  <c r="C12" i="30"/>
  <c r="J4" i="30"/>
  <c r="H4" i="30"/>
  <c r="B5" i="29"/>
  <c r="B13" i="29"/>
  <c r="T97" i="30"/>
  <c r="D97" i="30"/>
  <c r="B21" i="30"/>
  <c r="C21" i="30" s="1"/>
  <c r="D21" i="30" s="1"/>
  <c r="E21" i="30" s="1"/>
  <c r="F21" i="30" s="1"/>
  <c r="G21" i="30" s="1"/>
  <c r="H21" i="30" s="1"/>
  <c r="I21" i="30" s="1"/>
  <c r="J21" i="30" s="1"/>
  <c r="H19" i="30"/>
  <c r="F19" i="30"/>
  <c r="D19" i="30"/>
  <c r="C19" i="30"/>
  <c r="B19" i="30"/>
  <c r="B17" i="30"/>
  <c r="I15" i="30"/>
  <c r="H15" i="30"/>
  <c r="G15" i="30"/>
  <c r="D15" i="30"/>
  <c r="C15" i="30"/>
  <c r="J14" i="30"/>
  <c r="I14" i="30"/>
  <c r="H14" i="30"/>
  <c r="F14" i="30"/>
  <c r="E14" i="30"/>
  <c r="D14" i="30"/>
  <c r="B14" i="30"/>
  <c r="J13" i="30"/>
  <c r="I13" i="30"/>
  <c r="G13" i="30"/>
  <c r="F13" i="30"/>
  <c r="E13" i="30"/>
  <c r="C13" i="30"/>
  <c r="I12" i="30"/>
  <c r="F12" i="30"/>
  <c r="B12" i="30"/>
  <c r="I11" i="30"/>
  <c r="H11" i="30"/>
  <c r="G11" i="30"/>
  <c r="E11" i="30"/>
  <c r="D11" i="30"/>
  <c r="C11" i="30"/>
  <c r="I10" i="30"/>
  <c r="H10" i="30"/>
  <c r="G10" i="30"/>
  <c r="E10" i="30"/>
  <c r="D10" i="30"/>
  <c r="B10" i="30"/>
  <c r="J9" i="30"/>
  <c r="I9" i="30"/>
  <c r="G9" i="30"/>
  <c r="F9" i="30"/>
  <c r="E9" i="30"/>
  <c r="C9" i="30"/>
  <c r="J8" i="30"/>
  <c r="H8" i="30"/>
  <c r="G8" i="30"/>
  <c r="F8" i="30"/>
  <c r="E8" i="30"/>
  <c r="D8" i="30"/>
  <c r="C8" i="30"/>
  <c r="B8" i="30"/>
  <c r="I7" i="30"/>
  <c r="H7" i="30"/>
  <c r="G7" i="30"/>
  <c r="F7" i="30"/>
  <c r="E7" i="30"/>
  <c r="D7" i="30"/>
  <c r="C7" i="30"/>
  <c r="J6" i="30"/>
  <c r="I6" i="30"/>
  <c r="H6" i="30"/>
  <c r="G6" i="30"/>
  <c r="F6" i="30"/>
  <c r="E6" i="30"/>
  <c r="D6" i="30"/>
  <c r="B6" i="30"/>
  <c r="J5" i="30"/>
  <c r="I5" i="30"/>
  <c r="H5" i="30"/>
  <c r="G5" i="30"/>
  <c r="F5" i="30"/>
  <c r="E5" i="30"/>
  <c r="C5" i="30"/>
  <c r="G4" i="30"/>
  <c r="F4" i="30"/>
  <c r="E4" i="30"/>
  <c r="D4" i="30"/>
  <c r="C4" i="30"/>
  <c r="B4" i="30"/>
  <c r="D97" i="29"/>
  <c r="T97" i="29" s="1"/>
  <c r="B21" i="29"/>
  <c r="C21" i="29" s="1"/>
  <c r="D21" i="29" s="1"/>
  <c r="E21" i="29" s="1"/>
  <c r="F21" i="29" s="1"/>
  <c r="G21" i="29" s="1"/>
  <c r="H21" i="29" s="1"/>
  <c r="I21" i="29" s="1"/>
  <c r="J21" i="29" s="1"/>
  <c r="F19" i="29"/>
  <c r="E19" i="29"/>
  <c r="D19" i="29"/>
  <c r="C19" i="29"/>
  <c r="B19" i="29"/>
  <c r="B17" i="29"/>
  <c r="J15" i="29"/>
  <c r="I15" i="29"/>
  <c r="H15" i="29"/>
  <c r="G15" i="29"/>
  <c r="E15" i="29"/>
  <c r="D15" i="29"/>
  <c r="C15" i="29"/>
  <c r="J14" i="29"/>
  <c r="I14" i="29"/>
  <c r="H14" i="29"/>
  <c r="F14" i="29"/>
  <c r="E14" i="29"/>
  <c r="D14" i="29"/>
  <c r="B14" i="29"/>
  <c r="J13" i="29"/>
  <c r="I13" i="29"/>
  <c r="G13" i="29"/>
  <c r="F13" i="29"/>
  <c r="E13" i="29"/>
  <c r="C13" i="29"/>
  <c r="F12" i="29"/>
  <c r="D12" i="29"/>
  <c r="C12" i="29"/>
  <c r="B12" i="29"/>
  <c r="I11" i="29"/>
  <c r="H11" i="29"/>
  <c r="G11" i="29"/>
  <c r="E11" i="29"/>
  <c r="D11" i="29"/>
  <c r="C11" i="29"/>
  <c r="H10" i="29"/>
  <c r="E10" i="29"/>
  <c r="D10" i="29"/>
  <c r="J9" i="29"/>
  <c r="I9" i="29"/>
  <c r="H9" i="29"/>
  <c r="G9" i="29"/>
  <c r="F9" i="29"/>
  <c r="E9" i="29"/>
  <c r="C9" i="29"/>
  <c r="B9" i="29"/>
  <c r="J8" i="29"/>
  <c r="H8" i="29"/>
  <c r="G8" i="29"/>
  <c r="F8" i="29"/>
  <c r="D8" i="29"/>
  <c r="C8" i="29"/>
  <c r="B8" i="29"/>
  <c r="I7" i="29"/>
  <c r="H7" i="29"/>
  <c r="G7" i="29"/>
  <c r="E7" i="29"/>
  <c r="D7" i="29"/>
  <c r="C7" i="29"/>
  <c r="J6" i="29"/>
  <c r="I6" i="29"/>
  <c r="H6" i="29"/>
  <c r="F6" i="29"/>
  <c r="E6" i="29"/>
  <c r="D6" i="29"/>
  <c r="B6" i="29"/>
  <c r="J5" i="29"/>
  <c r="I5" i="29"/>
  <c r="G5" i="29"/>
  <c r="F5" i="29"/>
  <c r="E5" i="29"/>
  <c r="C5" i="29"/>
  <c r="I4" i="29"/>
  <c r="H4" i="29"/>
  <c r="G4" i="29"/>
  <c r="F4" i="29"/>
  <c r="D4" i="29"/>
  <c r="C4" i="29"/>
  <c r="B4" i="29"/>
  <c r="T97" i="28"/>
  <c r="B62" i="28"/>
  <c r="R62" i="28" s="1"/>
  <c r="B60" i="28"/>
  <c r="R60" i="28" s="1"/>
  <c r="B56" i="28"/>
  <c r="R56" i="28" s="1"/>
  <c r="B54" i="28"/>
  <c r="B53" i="28"/>
  <c r="R53" i="28" s="1"/>
  <c r="B52" i="28"/>
  <c r="R52" i="28" s="1"/>
  <c r="N50" i="28"/>
  <c r="C21" i="28"/>
  <c r="C57" i="28" s="1"/>
  <c r="B54" i="30" l="1"/>
  <c r="B62" i="30"/>
  <c r="R62" i="30" s="1"/>
  <c r="H19" i="29"/>
  <c r="G19" i="29"/>
  <c r="E19" i="30"/>
  <c r="E61" i="30" s="1"/>
  <c r="J19" i="29"/>
  <c r="I19" i="29"/>
  <c r="J15" i="30"/>
  <c r="B15" i="30"/>
  <c r="B63" i="30" s="1"/>
  <c r="R63" i="30" s="1"/>
  <c r="C14" i="30"/>
  <c r="C62" i="30" s="1"/>
  <c r="S62" i="30" s="1"/>
  <c r="D13" i="29"/>
  <c r="E12" i="30"/>
  <c r="F11" i="29"/>
  <c r="G10" i="29"/>
  <c r="H9" i="30"/>
  <c r="H57" i="30" s="1"/>
  <c r="X57" i="30" s="1"/>
  <c r="I8" i="30"/>
  <c r="J7" i="30"/>
  <c r="B7" i="30"/>
  <c r="B55" i="30" s="1"/>
  <c r="R55" i="30" s="1"/>
  <c r="C6" i="30"/>
  <c r="D5" i="29"/>
  <c r="E4" i="29"/>
  <c r="F15" i="30"/>
  <c r="F63" i="30" s="1"/>
  <c r="G14" i="30"/>
  <c r="G62" i="30" s="1"/>
  <c r="H13" i="30"/>
  <c r="I12" i="29"/>
  <c r="J11" i="30"/>
  <c r="B11" i="30"/>
  <c r="C10" i="30"/>
  <c r="C58" i="30" s="1"/>
  <c r="D9" i="30"/>
  <c r="E8" i="29"/>
  <c r="F7" i="29"/>
  <c r="G6" i="29"/>
  <c r="H5" i="29"/>
  <c r="I4" i="30"/>
  <c r="E15" i="30"/>
  <c r="I10" i="29"/>
  <c r="U54" i="29"/>
  <c r="U68" i="29" s="1"/>
  <c r="G19" i="30"/>
  <c r="G56" i="30" s="1"/>
  <c r="W56" i="30" s="1"/>
  <c r="I19" i="30"/>
  <c r="I59" i="30" s="1"/>
  <c r="B55" i="28"/>
  <c r="F11" i="30"/>
  <c r="D13" i="30"/>
  <c r="D61" i="30" s="1"/>
  <c r="T61" i="30" s="1"/>
  <c r="B57" i="28"/>
  <c r="I8" i="29"/>
  <c r="B15" i="29"/>
  <c r="B63" i="28"/>
  <c r="R63" i="28" s="1"/>
  <c r="R77" i="28" s="1"/>
  <c r="J7" i="29"/>
  <c r="C14" i="29"/>
  <c r="S62" i="29" s="1"/>
  <c r="S76" i="29" s="1"/>
  <c r="B7" i="29"/>
  <c r="C6" i="29"/>
  <c r="S54" i="29" s="1"/>
  <c r="S68" i="29" s="1"/>
  <c r="D5" i="30"/>
  <c r="D53" i="30" s="1"/>
  <c r="T53" i="30" s="1"/>
  <c r="AA39" i="29"/>
  <c r="AD39" i="29" s="1"/>
  <c r="E24" i="63" s="1"/>
  <c r="N45" i="29"/>
  <c r="R74" i="28"/>
  <c r="R67" i="28"/>
  <c r="R70" i="28"/>
  <c r="C53" i="30"/>
  <c r="C59" i="30"/>
  <c r="S59" i="30" s="1"/>
  <c r="C52" i="28"/>
  <c r="S52" i="28" s="1"/>
  <c r="D59" i="30"/>
  <c r="T59" i="30" s="1"/>
  <c r="D21" i="28"/>
  <c r="D63" i="28" s="1"/>
  <c r="D54" i="30"/>
  <c r="T54" i="30" s="1"/>
  <c r="C55" i="30"/>
  <c r="S55" i="30" s="1"/>
  <c r="C61" i="30"/>
  <c r="C63" i="30"/>
  <c r="S63" i="30" s="1"/>
  <c r="C52" i="30"/>
  <c r="S52" i="30" s="1"/>
  <c r="D55" i="30"/>
  <c r="T55" i="30" s="1"/>
  <c r="C56" i="30"/>
  <c r="C57" i="30"/>
  <c r="S57" i="30" s="1"/>
  <c r="D58" i="30"/>
  <c r="T58" i="30" s="1"/>
  <c r="D62" i="30"/>
  <c r="D63" i="30"/>
  <c r="T63" i="30" s="1"/>
  <c r="B58" i="28"/>
  <c r="R58" i="28" s="1"/>
  <c r="U62" i="29"/>
  <c r="E57" i="30"/>
  <c r="U57" i="30" s="1"/>
  <c r="G58" i="30"/>
  <c r="W58" i="30" s="1"/>
  <c r="C56" i="28"/>
  <c r="G57" i="30"/>
  <c r="H56" i="30"/>
  <c r="X56" i="30" s="1"/>
  <c r="J19" i="30"/>
  <c r="J63" i="30" s="1"/>
  <c r="C60" i="30"/>
  <c r="Z55" i="29"/>
  <c r="T62" i="29"/>
  <c r="T76" i="29" s="1"/>
  <c r="D60" i="30"/>
  <c r="T60" i="30" s="1"/>
  <c r="F59" i="30"/>
  <c r="V59" i="30" s="1"/>
  <c r="D52" i="30"/>
  <c r="T52" i="30" s="1"/>
  <c r="D56" i="30"/>
  <c r="T56" i="30" s="1"/>
  <c r="F58" i="30"/>
  <c r="V58" i="30" s="1"/>
  <c r="B60" i="30"/>
  <c r="R60" i="30" s="1"/>
  <c r="R56" i="29"/>
  <c r="R57" i="29"/>
  <c r="R71" i="29" s="1"/>
  <c r="B52" i="30"/>
  <c r="B56" i="30"/>
  <c r="R56" i="30" s="1"/>
  <c r="B58" i="30"/>
  <c r="R52" i="29"/>
  <c r="R61" i="29"/>
  <c r="R75" i="29" s="1"/>
  <c r="R60" i="29"/>
  <c r="R74" i="29" s="1"/>
  <c r="B59" i="30"/>
  <c r="R59" i="30" s="1"/>
  <c r="C58" i="28"/>
  <c r="B11" i="29"/>
  <c r="J11" i="29"/>
  <c r="B59" i="28"/>
  <c r="R59" i="28" s="1"/>
  <c r="C10" i="29"/>
  <c r="H13" i="29"/>
  <c r="G14" i="29"/>
  <c r="F15" i="29"/>
  <c r="D9" i="29"/>
  <c r="J12" i="29"/>
  <c r="J10" i="30"/>
  <c r="H12" i="30"/>
  <c r="G12" i="30"/>
  <c r="G60" i="30" s="1"/>
  <c r="W60" i="30" s="1"/>
  <c r="F10" i="29"/>
  <c r="E12" i="29"/>
  <c r="J4" i="29"/>
  <c r="B9" i="30"/>
  <c r="B57" i="30" s="1"/>
  <c r="R57" i="30" s="1"/>
  <c r="B61" i="28"/>
  <c r="R61" i="28" s="1"/>
  <c r="B5" i="30"/>
  <c r="B53" i="30" s="1"/>
  <c r="R53" i="30" s="1"/>
  <c r="B13" i="30"/>
  <c r="B61" i="30" s="1"/>
  <c r="R61" i="30" s="1"/>
  <c r="B10" i="29"/>
  <c r="R66" i="28"/>
  <c r="S57" i="28"/>
  <c r="S71" i="28" s="1"/>
  <c r="T58" i="29"/>
  <c r="D52" i="28"/>
  <c r="U58" i="29"/>
  <c r="C61" i="28"/>
  <c r="C60" i="28"/>
  <c r="C53" i="28"/>
  <c r="R76" i="28"/>
  <c r="T61" i="29"/>
  <c r="T75" i="29" s="1"/>
  <c r="C54" i="28"/>
  <c r="R54" i="28"/>
  <c r="C59" i="28"/>
  <c r="S55" i="29"/>
  <c r="S63" i="29"/>
  <c r="S59" i="29"/>
  <c r="S73" i="29" s="1"/>
  <c r="C55" i="28"/>
  <c r="R55" i="28"/>
  <c r="C63" i="28"/>
  <c r="C62" i="28"/>
  <c r="R58" i="29"/>
  <c r="R72" i="29" s="1"/>
  <c r="N47" i="29"/>
  <c r="S53" i="30"/>
  <c r="R54" i="30"/>
  <c r="W57" i="30"/>
  <c r="S61" i="30"/>
  <c r="G52" i="30"/>
  <c r="F52" i="30"/>
  <c r="H58" i="30"/>
  <c r="G59" i="30"/>
  <c r="F60" i="30"/>
  <c r="T62" i="30"/>
  <c r="F53" i="30"/>
  <c r="E54" i="30"/>
  <c r="S56" i="30"/>
  <c r="H59" i="30"/>
  <c r="F61" i="30"/>
  <c r="H52" i="30"/>
  <c r="G53" i="30"/>
  <c r="F54" i="30"/>
  <c r="H60" i="30"/>
  <c r="G61" i="30"/>
  <c r="F62" i="30"/>
  <c r="H53" i="30"/>
  <c r="G54" i="30"/>
  <c r="F55" i="30"/>
  <c r="D57" i="30"/>
  <c r="H61" i="30"/>
  <c r="C54" i="30"/>
  <c r="R52" i="30"/>
  <c r="H54" i="30"/>
  <c r="G55" i="30"/>
  <c r="F56" i="30"/>
  <c r="H62" i="30"/>
  <c r="G63" i="30"/>
  <c r="H55" i="30"/>
  <c r="F57" i="30"/>
  <c r="S60" i="30"/>
  <c r="H63" i="30"/>
  <c r="E56" i="30" l="1"/>
  <c r="E55" i="30"/>
  <c r="E52" i="30"/>
  <c r="U52" i="30" s="1"/>
  <c r="E58" i="30"/>
  <c r="E63" i="30"/>
  <c r="E53" i="30"/>
  <c r="E60" i="30"/>
  <c r="U60" i="30" s="1"/>
  <c r="E62" i="30"/>
  <c r="U62" i="30" s="1"/>
  <c r="E59" i="30"/>
  <c r="U59" i="30" s="1"/>
  <c r="D57" i="28"/>
  <c r="D60" i="28"/>
  <c r="J61" i="30"/>
  <c r="J60" i="30"/>
  <c r="Z60" i="30" s="1"/>
  <c r="J54" i="30"/>
  <c r="Z54" i="30" s="1"/>
  <c r="J59" i="30"/>
  <c r="Z59" i="30" s="1"/>
  <c r="J58" i="30"/>
  <c r="Z58" i="30" s="1"/>
  <c r="J53" i="30"/>
  <c r="J52" i="30"/>
  <c r="I58" i="30"/>
  <c r="J57" i="30"/>
  <c r="J56" i="30"/>
  <c r="R63" i="29"/>
  <c r="R77" i="29" s="1"/>
  <c r="U52" i="29"/>
  <c r="U66" i="29" s="1"/>
  <c r="R57" i="28"/>
  <c r="R71" i="28" s="1"/>
  <c r="R62" i="29"/>
  <c r="R76" i="29" s="1"/>
  <c r="T54" i="29"/>
  <c r="T68" i="29" s="1"/>
  <c r="D61" i="28"/>
  <c r="E21" i="28"/>
  <c r="R54" i="29"/>
  <c r="R68" i="29" s="1"/>
  <c r="D53" i="28"/>
  <c r="D55" i="28"/>
  <c r="T55" i="28" s="1"/>
  <c r="T69" i="28" s="1"/>
  <c r="D58" i="28"/>
  <c r="D59" i="28"/>
  <c r="T59" i="28" s="1"/>
  <c r="T73" i="28" s="1"/>
  <c r="D56" i="28"/>
  <c r="I54" i="30"/>
  <c r="Y54" i="30" s="1"/>
  <c r="I63" i="30"/>
  <c r="Y63" i="30" s="1"/>
  <c r="I56" i="30"/>
  <c r="Y56" i="30" s="1"/>
  <c r="I57" i="30"/>
  <c r="Y57" i="30" s="1"/>
  <c r="I62" i="30"/>
  <c r="Y62" i="30" s="1"/>
  <c r="I60" i="30"/>
  <c r="I52" i="30"/>
  <c r="Y52" i="30" s="1"/>
  <c r="I53" i="30"/>
  <c r="Y53" i="30" s="1"/>
  <c r="I55" i="30"/>
  <c r="Y55" i="30" s="1"/>
  <c r="I61" i="30"/>
  <c r="Y61" i="30" s="1"/>
  <c r="S69" i="29"/>
  <c r="N39" i="29"/>
  <c r="R70" i="29"/>
  <c r="U76" i="29"/>
  <c r="U72" i="29"/>
  <c r="AA44" i="29"/>
  <c r="AD44" i="29" s="1"/>
  <c r="J24" i="63" s="1"/>
  <c r="AA38" i="29"/>
  <c r="AD38" i="29" s="1"/>
  <c r="D24" i="63" s="1"/>
  <c r="AA48" i="29"/>
  <c r="AD48" i="29" s="1"/>
  <c r="N24" i="63" s="1"/>
  <c r="N42" i="29"/>
  <c r="N49" i="29"/>
  <c r="N40" i="29"/>
  <c r="N41" i="29"/>
  <c r="N48" i="29"/>
  <c r="N43" i="29"/>
  <c r="J62" i="30"/>
  <c r="Z62" i="30" s="1"/>
  <c r="S56" i="28"/>
  <c r="R53" i="29"/>
  <c r="R67" i="29" s="1"/>
  <c r="T53" i="29"/>
  <c r="T67" i="29" s="1"/>
  <c r="U60" i="29"/>
  <c r="U74" i="29" s="1"/>
  <c r="Z69" i="29"/>
  <c r="AA45" i="29"/>
  <c r="AD45" i="29" s="1"/>
  <c r="K24" i="63" s="1"/>
  <c r="AA41" i="29"/>
  <c r="AD41" i="29" s="1"/>
  <c r="G24" i="63" s="1"/>
  <c r="AA49" i="29"/>
  <c r="AD49" i="29" s="1"/>
  <c r="O24" i="63" s="1"/>
  <c r="AD45" i="28"/>
  <c r="K16" i="63" s="1"/>
  <c r="N44" i="29"/>
  <c r="N46" i="29"/>
  <c r="S77" i="29"/>
  <c r="R72" i="28"/>
  <c r="T72" i="29"/>
  <c r="R66" i="29"/>
  <c r="S66" i="28"/>
  <c r="AA47" i="29"/>
  <c r="AD47" i="29" s="1"/>
  <c r="M24" i="63" s="1"/>
  <c r="N38" i="29"/>
  <c r="AA43" i="29"/>
  <c r="AD43" i="29" s="1"/>
  <c r="I24" i="63" s="1"/>
  <c r="AA46" i="29"/>
  <c r="AD46" i="29" s="1"/>
  <c r="L24" i="63" s="1"/>
  <c r="AA42" i="29"/>
  <c r="AD42" i="29" s="1"/>
  <c r="H24" i="63" s="1"/>
  <c r="AA40" i="29"/>
  <c r="AD40" i="29" s="1"/>
  <c r="F24" i="63" s="1"/>
  <c r="AD42" i="28"/>
  <c r="H16" i="63" s="1"/>
  <c r="AD38" i="28"/>
  <c r="D16" i="63" s="1"/>
  <c r="R68" i="28"/>
  <c r="AD44" i="28"/>
  <c r="J16" i="63" s="1"/>
  <c r="N39" i="28"/>
  <c r="R69" i="28"/>
  <c r="AD39" i="28"/>
  <c r="E16" i="63" s="1"/>
  <c r="AD43" i="28"/>
  <c r="I16" i="63" s="1"/>
  <c r="AA49" i="28"/>
  <c r="AD49" i="28" s="1"/>
  <c r="O16" i="63" s="1"/>
  <c r="AD41" i="28"/>
  <c r="G16" i="63" s="1"/>
  <c r="AA47" i="28"/>
  <c r="AA48" i="28"/>
  <c r="AD48" i="28" s="1"/>
  <c r="N16" i="63" s="1"/>
  <c r="AD40" i="28"/>
  <c r="F16" i="63" s="1"/>
  <c r="AD46" i="28"/>
  <c r="L16" i="63" s="1"/>
  <c r="S70" i="28"/>
  <c r="K38" i="28"/>
  <c r="N38" i="28" s="1"/>
  <c r="N48" i="28"/>
  <c r="N43" i="28"/>
  <c r="N49" i="28"/>
  <c r="N42" i="28"/>
  <c r="N47" i="28"/>
  <c r="N46" i="28"/>
  <c r="N45" i="28"/>
  <c r="N41" i="28"/>
  <c r="N44" i="28"/>
  <c r="R75" i="28"/>
  <c r="N40" i="28"/>
  <c r="R73" i="28"/>
  <c r="R58" i="30"/>
  <c r="R55" i="29"/>
  <c r="R69" i="29" s="1"/>
  <c r="D54" i="28"/>
  <c r="D62" i="28"/>
  <c r="Z63" i="30"/>
  <c r="S58" i="28"/>
  <c r="S72" i="28" s="1"/>
  <c r="J55" i="30"/>
  <c r="R59" i="29"/>
  <c r="R73" i="29" s="1"/>
  <c r="U63" i="30"/>
  <c r="Y54" i="29"/>
  <c r="Y68" i="29" s="1"/>
  <c r="S56" i="29"/>
  <c r="S70" i="29" s="1"/>
  <c r="W58" i="29"/>
  <c r="W72" i="29" s="1"/>
  <c r="X54" i="30"/>
  <c r="V63" i="30"/>
  <c r="U56" i="30"/>
  <c r="V62" i="30"/>
  <c r="V54" i="30"/>
  <c r="Z62" i="29"/>
  <c r="Z76" i="29" s="1"/>
  <c r="Z54" i="29"/>
  <c r="Z68" i="29" s="1"/>
  <c r="Z61" i="29"/>
  <c r="Z75" i="29" s="1"/>
  <c r="Z53" i="29"/>
  <c r="Z67" i="29" s="1"/>
  <c r="W63" i="29"/>
  <c r="W77" i="29" s="1"/>
  <c r="W55" i="29"/>
  <c r="W69" i="29" s="1"/>
  <c r="W62" i="29"/>
  <c r="W76" i="29" s="1"/>
  <c r="Y59" i="30"/>
  <c r="T63" i="29"/>
  <c r="T77" i="29" s="1"/>
  <c r="T55" i="29"/>
  <c r="T69" i="29" s="1"/>
  <c r="Z56" i="29"/>
  <c r="Z70" i="29" s="1"/>
  <c r="Z59" i="29"/>
  <c r="Z73" i="29" s="1"/>
  <c r="X52" i="29"/>
  <c r="X66" i="29" s="1"/>
  <c r="T63" i="28"/>
  <c r="T77" i="28" s="1"/>
  <c r="X57" i="29"/>
  <c r="X71" i="29" s="1"/>
  <c r="S61" i="28"/>
  <c r="S75" i="28" s="1"/>
  <c r="W55" i="30"/>
  <c r="X53" i="29"/>
  <c r="X67" i="29" s="1"/>
  <c r="Y57" i="29"/>
  <c r="Y71" i="29" s="1"/>
  <c r="X63" i="30"/>
  <c r="W62" i="30"/>
  <c r="V55" i="30"/>
  <c r="W61" i="30"/>
  <c r="W53" i="30"/>
  <c r="V61" i="30"/>
  <c r="V60" i="30"/>
  <c r="X62" i="29"/>
  <c r="X76" i="29" s="1"/>
  <c r="X54" i="29"/>
  <c r="X68" i="29" s="1"/>
  <c r="X61" i="29"/>
  <c r="X75" i="29" s="1"/>
  <c r="W60" i="29"/>
  <c r="W74" i="29" s="1"/>
  <c r="W52" i="29"/>
  <c r="W66" i="29" s="1"/>
  <c r="Y52" i="29"/>
  <c r="Y66" i="29" s="1"/>
  <c r="S63" i="28"/>
  <c r="S77" i="28" s="1"/>
  <c r="T60" i="28"/>
  <c r="T74" i="28" s="1"/>
  <c r="S59" i="28"/>
  <c r="S73" i="28" s="1"/>
  <c r="Y56" i="29"/>
  <c r="Y70" i="29" s="1"/>
  <c r="W57" i="29"/>
  <c r="W71" i="29" s="1"/>
  <c r="U58" i="30"/>
  <c r="W54" i="30"/>
  <c r="X59" i="30"/>
  <c r="W59" i="30"/>
  <c r="Y61" i="29"/>
  <c r="Y75" i="29" s="1"/>
  <c r="Y53" i="29"/>
  <c r="Y67" i="29" s="1"/>
  <c r="S58" i="29"/>
  <c r="S72" i="29" s="1"/>
  <c r="S57" i="29"/>
  <c r="S71" i="29" s="1"/>
  <c r="X59" i="29"/>
  <c r="X73" i="29" s="1"/>
  <c r="X56" i="29"/>
  <c r="X70" i="29" s="1"/>
  <c r="X62" i="30"/>
  <c r="Y63" i="29"/>
  <c r="Y77" i="29" s="1"/>
  <c r="V63" i="29"/>
  <c r="V77" i="29" s="1"/>
  <c r="Z63" i="29"/>
  <c r="Z77" i="29" s="1"/>
  <c r="X61" i="30"/>
  <c r="X60" i="30"/>
  <c r="X52" i="30"/>
  <c r="Z61" i="30"/>
  <c r="V57" i="30"/>
  <c r="S58" i="30"/>
  <c r="Y60" i="30"/>
  <c r="X53" i="30"/>
  <c r="Y58" i="30"/>
  <c r="U54" i="30"/>
  <c r="X58" i="30"/>
  <c r="V52" i="30"/>
  <c r="S61" i="29"/>
  <c r="S75" i="29" s="1"/>
  <c r="S53" i="29"/>
  <c r="S67" i="29" s="1"/>
  <c r="S60" i="29"/>
  <c r="S74" i="29" s="1"/>
  <c r="S52" i="29"/>
  <c r="S66" i="29" s="1"/>
  <c r="Z60" i="29"/>
  <c r="Z74" i="29" s="1"/>
  <c r="Z52" i="29"/>
  <c r="Z66" i="29" s="1"/>
  <c r="T57" i="29"/>
  <c r="T71" i="29" s="1"/>
  <c r="T56" i="29"/>
  <c r="T70" i="29" s="1"/>
  <c r="Y58" i="29"/>
  <c r="Y72" i="29" s="1"/>
  <c r="U61" i="29"/>
  <c r="U75" i="29" s="1"/>
  <c r="U53" i="29"/>
  <c r="U67" i="29" s="1"/>
  <c r="S62" i="28"/>
  <c r="S76" i="28" s="1"/>
  <c r="E63" i="28"/>
  <c r="E59" i="28"/>
  <c r="E61" i="28"/>
  <c r="E60" i="28"/>
  <c r="E54" i="28"/>
  <c r="F21" i="28"/>
  <c r="E53" i="28"/>
  <c r="E55" i="28"/>
  <c r="E57" i="28"/>
  <c r="E58" i="28"/>
  <c r="E56" i="28"/>
  <c r="E52" i="28"/>
  <c r="E62" i="28"/>
  <c r="S54" i="28"/>
  <c r="S68" i="28" s="1"/>
  <c r="T56" i="28"/>
  <c r="T70" i="28" s="1"/>
  <c r="T57" i="30"/>
  <c r="V53" i="29"/>
  <c r="V67" i="29" s="1"/>
  <c r="X55" i="30"/>
  <c r="U53" i="30"/>
  <c r="Z57" i="30"/>
  <c r="V53" i="30"/>
  <c r="W52" i="30"/>
  <c r="T60" i="29"/>
  <c r="T74" i="29" s="1"/>
  <c r="T52" i="29"/>
  <c r="T66" i="29" s="1"/>
  <c r="T59" i="29"/>
  <c r="T73" i="29" s="1"/>
  <c r="U56" i="29"/>
  <c r="U70" i="29" s="1"/>
  <c r="U63" i="29"/>
  <c r="U77" i="29" s="1"/>
  <c r="U55" i="29"/>
  <c r="U69" i="29" s="1"/>
  <c r="Z57" i="29"/>
  <c r="Z71" i="29" s="1"/>
  <c r="V60" i="29"/>
  <c r="V74" i="29" s="1"/>
  <c r="V52" i="29"/>
  <c r="V66" i="29" s="1"/>
  <c r="V61" i="29"/>
  <c r="V75" i="29" s="1"/>
  <c r="T53" i="28"/>
  <c r="T67" i="28" s="1"/>
  <c r="U55" i="30"/>
  <c r="Y62" i="29"/>
  <c r="Y76" i="29" s="1"/>
  <c r="Z58" i="29"/>
  <c r="Z72" i="29" s="1"/>
  <c r="W53" i="29"/>
  <c r="W67" i="29" s="1"/>
  <c r="S60" i="28"/>
  <c r="S74" i="28" s="1"/>
  <c r="Z52" i="30"/>
  <c r="Z56" i="30"/>
  <c r="U59" i="29"/>
  <c r="U73" i="29" s="1"/>
  <c r="W56" i="29"/>
  <c r="W70" i="29" s="1"/>
  <c r="U61" i="30"/>
  <c r="V55" i="29"/>
  <c r="V69" i="29" s="1"/>
  <c r="V62" i="29"/>
  <c r="V76" i="29" s="1"/>
  <c r="V54" i="29"/>
  <c r="V68" i="29" s="1"/>
  <c r="W59" i="29"/>
  <c r="W73" i="29" s="1"/>
  <c r="W61" i="29"/>
  <c r="W75" i="29" s="1"/>
  <c r="V57" i="29"/>
  <c r="V71" i="29" s="1"/>
  <c r="T57" i="28"/>
  <c r="T71" i="28" s="1"/>
  <c r="Y55" i="29"/>
  <c r="Y69" i="29" s="1"/>
  <c r="V56" i="29"/>
  <c r="V70" i="29" s="1"/>
  <c r="Y60" i="29"/>
  <c r="Y74" i="29" s="1"/>
  <c r="Z53" i="30"/>
  <c r="W63" i="30"/>
  <c r="V56" i="30"/>
  <c r="S54" i="30"/>
  <c r="V58" i="29"/>
  <c r="V72" i="29" s="1"/>
  <c r="X63" i="29"/>
  <c r="X77" i="29" s="1"/>
  <c r="X55" i="29"/>
  <c r="X69" i="29" s="1"/>
  <c r="U57" i="29"/>
  <c r="U71" i="29" s="1"/>
  <c r="W54" i="29"/>
  <c r="W68" i="29" s="1"/>
  <c r="Y59" i="29"/>
  <c r="Y73" i="29" s="1"/>
  <c r="X58" i="29"/>
  <c r="X72" i="29" s="1"/>
  <c r="X60" i="29"/>
  <c r="X74" i="29" s="1"/>
  <c r="S55" i="28"/>
  <c r="S69" i="28" s="1"/>
  <c r="V59" i="29"/>
  <c r="V73" i="29" s="1"/>
  <c r="S53" i="28"/>
  <c r="S67" i="28" s="1"/>
  <c r="T52" i="28"/>
  <c r="T66" i="28" s="1"/>
  <c r="T61" i="28" l="1"/>
  <c r="T75" i="28" s="1"/>
  <c r="T58" i="28"/>
  <c r="T72" i="28" s="1"/>
  <c r="AB39" i="29"/>
  <c r="AD47" i="28"/>
  <c r="M16" i="63" s="1"/>
  <c r="AB40" i="28"/>
  <c r="AB43" i="28"/>
  <c r="AB44" i="28"/>
  <c r="AB41" i="28"/>
  <c r="AB45" i="28"/>
  <c r="AB38" i="28"/>
  <c r="AB39" i="28"/>
  <c r="AB42" i="28"/>
  <c r="AB46" i="28"/>
  <c r="B79" i="29"/>
  <c r="AB47" i="29"/>
  <c r="AB40" i="29"/>
  <c r="AB49" i="29"/>
  <c r="AB41" i="29"/>
  <c r="AB42" i="29"/>
  <c r="AB43" i="29"/>
  <c r="R79" i="29"/>
  <c r="AB46" i="29"/>
  <c r="AB48" i="29"/>
  <c r="AB44" i="29"/>
  <c r="AB45" i="29"/>
  <c r="AB38" i="29"/>
  <c r="AB47" i="28"/>
  <c r="AB48" i="28"/>
  <c r="R79" i="28"/>
  <c r="AB49" i="28"/>
  <c r="L48" i="28"/>
  <c r="L39" i="28"/>
  <c r="L44" i="28"/>
  <c r="L45" i="28"/>
  <c r="L42" i="28"/>
  <c r="L43" i="28"/>
  <c r="L46" i="28"/>
  <c r="L49" i="28"/>
  <c r="L47" i="28"/>
  <c r="B79" i="28"/>
  <c r="L38" i="28"/>
  <c r="L41" i="28"/>
  <c r="L40" i="28"/>
  <c r="T54" i="28"/>
  <c r="T68" i="28" s="1"/>
  <c r="T62" i="28"/>
  <c r="T76" i="28" s="1"/>
  <c r="Z55" i="30"/>
  <c r="AA71" i="29"/>
  <c r="K77" i="29"/>
  <c r="K69" i="29"/>
  <c r="AA74" i="29"/>
  <c r="K68" i="29"/>
  <c r="K76" i="29"/>
  <c r="AA76" i="29"/>
  <c r="AA68" i="29"/>
  <c r="K73" i="29"/>
  <c r="AA67" i="29"/>
  <c r="AA72" i="29"/>
  <c r="K72" i="29"/>
  <c r="K75" i="29"/>
  <c r="AA77" i="29"/>
  <c r="K74" i="29"/>
  <c r="K70" i="29"/>
  <c r="K71" i="29"/>
  <c r="AA73" i="29"/>
  <c r="K67" i="29"/>
  <c r="AA69" i="29"/>
  <c r="AA75" i="29"/>
  <c r="AA70" i="29"/>
  <c r="AA66" i="29"/>
  <c r="U52" i="28"/>
  <c r="U66" i="28" s="1"/>
  <c r="U60" i="28"/>
  <c r="U74" i="28" s="1"/>
  <c r="U62" i="28"/>
  <c r="U76" i="28" s="1"/>
  <c r="U56" i="28"/>
  <c r="U70" i="28" s="1"/>
  <c r="U61" i="28"/>
  <c r="U75" i="28" s="1"/>
  <c r="U54" i="28"/>
  <c r="U68" i="28" s="1"/>
  <c r="U58" i="28"/>
  <c r="U72" i="28" s="1"/>
  <c r="U59" i="28"/>
  <c r="U73" i="28" s="1"/>
  <c r="U57" i="28"/>
  <c r="U71" i="28" s="1"/>
  <c r="U63" i="28"/>
  <c r="U77" i="28" s="1"/>
  <c r="U55" i="28"/>
  <c r="U69" i="28" s="1"/>
  <c r="U53" i="28"/>
  <c r="U67" i="28" s="1"/>
  <c r="F60" i="28"/>
  <c r="F63" i="28"/>
  <c r="F59" i="28"/>
  <c r="F62" i="28"/>
  <c r="F58" i="28"/>
  <c r="F54" i="28"/>
  <c r="G21" i="28"/>
  <c r="F53" i="28"/>
  <c r="F57" i="28"/>
  <c r="F61" i="28"/>
  <c r="F56" i="28"/>
  <c r="F52" i="28"/>
  <c r="F55" i="28"/>
  <c r="R91" i="29" l="1"/>
  <c r="B92" i="29"/>
  <c r="B86" i="29"/>
  <c r="B93" i="29"/>
  <c r="B82" i="29"/>
  <c r="B90" i="29"/>
  <c r="B91" i="29"/>
  <c r="B84" i="29"/>
  <c r="B88" i="29"/>
  <c r="B83" i="29"/>
  <c r="B85" i="29"/>
  <c r="B87" i="29"/>
  <c r="B89" i="29"/>
  <c r="R88" i="29"/>
  <c r="R87" i="29"/>
  <c r="R92" i="29"/>
  <c r="R89" i="29"/>
  <c r="R83" i="29"/>
  <c r="R82" i="29"/>
  <c r="R84" i="29"/>
  <c r="R86" i="29"/>
  <c r="R93" i="29"/>
  <c r="R85" i="29"/>
  <c r="R90" i="29"/>
  <c r="V61" i="28"/>
  <c r="V75" i="28" s="1"/>
  <c r="V63" i="28"/>
  <c r="V77" i="28" s="1"/>
  <c r="V57" i="28"/>
  <c r="V71" i="28" s="1"/>
  <c r="V60" i="28"/>
  <c r="V74" i="28" s="1"/>
  <c r="V53" i="28"/>
  <c r="V67" i="28" s="1"/>
  <c r="G63" i="28"/>
  <c r="G62" i="28"/>
  <c r="G60" i="28"/>
  <c r="H21" i="28"/>
  <c r="G53" i="28"/>
  <c r="G59" i="28"/>
  <c r="G57" i="28"/>
  <c r="G56" i="28"/>
  <c r="G52" i="28"/>
  <c r="G54" i="28"/>
  <c r="G58" i="28"/>
  <c r="G55" i="28"/>
  <c r="G61" i="28"/>
  <c r="V54" i="28"/>
  <c r="V68" i="28" s="1"/>
  <c r="V55" i="28"/>
  <c r="V69" i="28" s="1"/>
  <c r="V58" i="28"/>
  <c r="V72" i="28" s="1"/>
  <c r="V52" i="28"/>
  <c r="V66" i="28" s="1"/>
  <c r="V62" i="28"/>
  <c r="V76" i="28" s="1"/>
  <c r="V56" i="28"/>
  <c r="V70" i="28" s="1"/>
  <c r="V59" i="28"/>
  <c r="V73" i="28" s="1"/>
  <c r="B96" i="29" l="1"/>
  <c r="B99" i="29" s="1"/>
  <c r="B101" i="29" s="1"/>
  <c r="R94" i="29"/>
  <c r="B94" i="29"/>
  <c r="R96" i="29"/>
  <c r="R99" i="29" s="1"/>
  <c r="R101" i="29" s="1"/>
  <c r="W53" i="28"/>
  <c r="W67" i="28" s="1"/>
  <c r="W55" i="28"/>
  <c r="W69" i="28" s="1"/>
  <c r="H63" i="28"/>
  <c r="H59" i="28"/>
  <c r="H62" i="28"/>
  <c r="H61" i="28"/>
  <c r="H57" i="28"/>
  <c r="H53" i="28"/>
  <c r="H60" i="28"/>
  <c r="H56" i="28"/>
  <c r="H52" i="28"/>
  <c r="H58" i="28"/>
  <c r="H55" i="28"/>
  <c r="I21" i="28"/>
  <c r="H54" i="28"/>
  <c r="W58" i="28"/>
  <c r="W72" i="28" s="1"/>
  <c r="W60" i="28"/>
  <c r="W74" i="28" s="1"/>
  <c r="W54" i="28"/>
  <c r="W68" i="28" s="1"/>
  <c r="W62" i="28"/>
  <c r="W76" i="28" s="1"/>
  <c r="W63" i="28"/>
  <c r="W77" i="28" s="1"/>
  <c r="W52" i="28"/>
  <c r="W66" i="28" s="1"/>
  <c r="W56" i="28"/>
  <c r="W70" i="28" s="1"/>
  <c r="W57" i="28"/>
  <c r="W71" i="28" s="1"/>
  <c r="W59" i="28"/>
  <c r="W73" i="28" s="1"/>
  <c r="W61" i="28"/>
  <c r="W75" i="28" s="1"/>
  <c r="D25" i="63" l="1"/>
  <c r="X60" i="28"/>
  <c r="X74" i="28" s="1"/>
  <c r="X54" i="28"/>
  <c r="X68" i="28" s="1"/>
  <c r="X53" i="28"/>
  <c r="X67" i="28" s="1"/>
  <c r="I63" i="28"/>
  <c r="I62" i="28"/>
  <c r="I61" i="28"/>
  <c r="I59" i="28"/>
  <c r="I57" i="28"/>
  <c r="I56" i="28"/>
  <c r="I52" i="28"/>
  <c r="I58" i="28"/>
  <c r="I55" i="28"/>
  <c r="I53" i="28"/>
  <c r="I54" i="28"/>
  <c r="I60" i="28"/>
  <c r="J21" i="28"/>
  <c r="X61" i="28"/>
  <c r="X75" i="28" s="1"/>
  <c r="X55" i="28"/>
  <c r="X69" i="28" s="1"/>
  <c r="X62" i="28"/>
  <c r="X76" i="28" s="1"/>
  <c r="X58" i="28"/>
  <c r="X72" i="28" s="1"/>
  <c r="X59" i="28"/>
  <c r="X73" i="28" s="1"/>
  <c r="X57" i="28"/>
  <c r="X71" i="28" s="1"/>
  <c r="X52" i="28"/>
  <c r="X66" i="28" s="1"/>
  <c r="X63" i="28"/>
  <c r="X77" i="28" s="1"/>
  <c r="X56" i="28"/>
  <c r="X70" i="28" s="1"/>
  <c r="Y62" i="28" l="1"/>
  <c r="Y76" i="28" s="1"/>
  <c r="Y55" i="28"/>
  <c r="Y69" i="28" s="1"/>
  <c r="Y63" i="28"/>
  <c r="Y77" i="28" s="1"/>
  <c r="Y58" i="28"/>
  <c r="Y72" i="28" s="1"/>
  <c r="Y53" i="28"/>
  <c r="Y67" i="28" s="1"/>
  <c r="Y52" i="28"/>
  <c r="Y66" i="28" s="1"/>
  <c r="Y56" i="28"/>
  <c r="Y70" i="28" s="1"/>
  <c r="J62" i="28"/>
  <c r="J58" i="28"/>
  <c r="J61" i="28"/>
  <c r="J60" i="28"/>
  <c r="J63" i="28"/>
  <c r="J59" i="28"/>
  <c r="J57" i="28"/>
  <c r="J56" i="28"/>
  <c r="J52" i="28"/>
  <c r="J55" i="28"/>
  <c r="J54" i="28"/>
  <c r="J53" i="28"/>
  <c r="Y57" i="28"/>
  <c r="Y71" i="28" s="1"/>
  <c r="Y60" i="28"/>
  <c r="Y74" i="28" s="1"/>
  <c r="Y59" i="28"/>
  <c r="Y73" i="28" s="1"/>
  <c r="Y54" i="28"/>
  <c r="Y68" i="28" s="1"/>
  <c r="Y61" i="28"/>
  <c r="Y75" i="28" s="1"/>
  <c r="Z77" i="30" l="1"/>
  <c r="R77" i="30"/>
  <c r="T76" i="30"/>
  <c r="V75" i="30"/>
  <c r="X74" i="30"/>
  <c r="Z73" i="30"/>
  <c r="R73" i="30"/>
  <c r="T72" i="30"/>
  <c r="V71" i="30"/>
  <c r="X70" i="30"/>
  <c r="Z69" i="30"/>
  <c r="R69" i="30"/>
  <c r="T68" i="30"/>
  <c r="V67" i="30"/>
  <c r="X66" i="30"/>
  <c r="Y77" i="30"/>
  <c r="U75" i="30"/>
  <c r="W74" i="30"/>
  <c r="Y73" i="30"/>
  <c r="U71" i="30"/>
  <c r="W70" i="30"/>
  <c r="Y69" i="30"/>
  <c r="U67" i="30"/>
  <c r="W66" i="30"/>
  <c r="X77" i="30"/>
  <c r="Z76" i="30"/>
  <c r="R76" i="30"/>
  <c r="T75" i="30"/>
  <c r="V74" i="30"/>
  <c r="X73" i="30"/>
  <c r="Z72" i="30"/>
  <c r="R72" i="30"/>
  <c r="T71" i="30"/>
  <c r="V70" i="30"/>
  <c r="X69" i="30"/>
  <c r="Z68" i="30"/>
  <c r="R68" i="30"/>
  <c r="T67" i="30"/>
  <c r="V66" i="30"/>
  <c r="W77" i="30"/>
  <c r="Y76" i="30"/>
  <c r="U74" i="30"/>
  <c r="W73" i="30"/>
  <c r="Y72" i="30"/>
  <c r="U70" i="30"/>
  <c r="W69" i="30"/>
  <c r="Y68" i="30"/>
  <c r="U66" i="30"/>
  <c r="V77" i="30"/>
  <c r="X76" i="30"/>
  <c r="Z75" i="30"/>
  <c r="R75" i="30"/>
  <c r="T74" i="30"/>
  <c r="V73" i="30"/>
  <c r="X72" i="30"/>
  <c r="Z71" i="30"/>
  <c r="R71" i="30"/>
  <c r="T70" i="30"/>
  <c r="V69" i="30"/>
  <c r="X68" i="30"/>
  <c r="Z67" i="30"/>
  <c r="R67" i="30"/>
  <c r="T66" i="30"/>
  <c r="U77" i="30"/>
  <c r="W76" i="30"/>
  <c r="Y75" i="30"/>
  <c r="U73" i="30"/>
  <c r="W72" i="30"/>
  <c r="Y71" i="30"/>
  <c r="U69" i="30"/>
  <c r="W68" i="30"/>
  <c r="Y67" i="30"/>
  <c r="T77" i="30"/>
  <c r="V76" i="30"/>
  <c r="X75" i="30"/>
  <c r="Z74" i="30"/>
  <c r="R74" i="30"/>
  <c r="T73" i="30"/>
  <c r="V72" i="30"/>
  <c r="X71" i="30"/>
  <c r="Z70" i="30"/>
  <c r="R70" i="30"/>
  <c r="T69" i="30"/>
  <c r="V68" i="30"/>
  <c r="X67" i="30"/>
  <c r="Z66" i="30"/>
  <c r="R66" i="30"/>
  <c r="U76" i="30"/>
  <c r="W75" i="30"/>
  <c r="Y74" i="30"/>
  <c r="U72" i="30"/>
  <c r="W71" i="30"/>
  <c r="Y70" i="30"/>
  <c r="U68" i="30"/>
  <c r="W67" i="30"/>
  <c r="Y66" i="30"/>
  <c r="K69" i="28"/>
  <c r="B85" i="28" s="1"/>
  <c r="Z55" i="28"/>
  <c r="Z69" i="28" s="1"/>
  <c r="AA69" i="28" s="1"/>
  <c r="R85" i="28" s="1"/>
  <c r="K72" i="28"/>
  <c r="B88" i="28" s="1"/>
  <c r="Z58" i="28"/>
  <c r="Z72" i="28" s="1"/>
  <c r="AA72" i="28" s="1"/>
  <c r="R88" i="28" s="1"/>
  <c r="K75" i="28"/>
  <c r="B91" i="28" s="1"/>
  <c r="Z61" i="28"/>
  <c r="Z75" i="28" s="1"/>
  <c r="AA75" i="28" s="1"/>
  <c r="R91" i="28" s="1"/>
  <c r="B82" i="28"/>
  <c r="Z52" i="28"/>
  <c r="Z66" i="28" s="1"/>
  <c r="AA66" i="28" s="1"/>
  <c r="R82" i="28" s="1"/>
  <c r="Z62" i="28"/>
  <c r="Z76" i="28" s="1"/>
  <c r="AA76" i="28" s="1"/>
  <c r="R92" i="28" s="1"/>
  <c r="K76" i="28"/>
  <c r="B92" i="28" s="1"/>
  <c r="K70" i="28"/>
  <c r="B86" i="28" s="1"/>
  <c r="Z56" i="28"/>
  <c r="Z70" i="28" s="1"/>
  <c r="AA70" i="28" s="1"/>
  <c r="R86" i="28" s="1"/>
  <c r="K71" i="28"/>
  <c r="B87" i="28" s="1"/>
  <c r="Z57" i="28"/>
  <c r="Z71" i="28" s="1"/>
  <c r="AA71" i="28" s="1"/>
  <c r="R87" i="28" s="1"/>
  <c r="K73" i="28"/>
  <c r="B89" i="28" s="1"/>
  <c r="Z59" i="28"/>
  <c r="Z73" i="28" s="1"/>
  <c r="AA73" i="28" s="1"/>
  <c r="R89" i="28" s="1"/>
  <c r="B93" i="28"/>
  <c r="Z63" i="28"/>
  <c r="Z77" i="28" s="1"/>
  <c r="AA77" i="28" s="1"/>
  <c r="R93" i="28" s="1"/>
  <c r="K67" i="28"/>
  <c r="B83" i="28" s="1"/>
  <c r="Z53" i="28"/>
  <c r="Z67" i="28" s="1"/>
  <c r="AA67" i="28" s="1"/>
  <c r="R83" i="28" s="1"/>
  <c r="Z60" i="28"/>
  <c r="Z74" i="28" s="1"/>
  <c r="AA74" i="28" s="1"/>
  <c r="R90" i="28" s="1"/>
  <c r="K74" i="28"/>
  <c r="B90" i="28" s="1"/>
  <c r="K68" i="28"/>
  <c r="B84" i="28" s="1"/>
  <c r="Z54" i="28"/>
  <c r="Z68" i="28" s="1"/>
  <c r="AA68" i="28" s="1"/>
  <c r="R84" i="28" s="1"/>
  <c r="AA45" i="30" l="1"/>
  <c r="AD45" i="30" s="1"/>
  <c r="K32" i="63" s="1"/>
  <c r="K37" i="63" s="1"/>
  <c r="S73" i="30"/>
  <c r="AA73" i="30" s="1"/>
  <c r="K42" i="30"/>
  <c r="N42" i="30" s="1"/>
  <c r="K70" i="30"/>
  <c r="AA38" i="30"/>
  <c r="S66" i="30"/>
  <c r="AA66" i="30" s="1"/>
  <c r="K46" i="30"/>
  <c r="N46" i="30" s="1"/>
  <c r="K74" i="30"/>
  <c r="AA49" i="30"/>
  <c r="AD49" i="30" s="1"/>
  <c r="O32" i="63" s="1"/>
  <c r="O37" i="63" s="1"/>
  <c r="S77" i="30"/>
  <c r="AA77" i="30" s="1"/>
  <c r="AA42" i="30"/>
  <c r="AD42" i="30" s="1"/>
  <c r="H32" i="63" s="1"/>
  <c r="H37" i="63" s="1"/>
  <c r="S70" i="30"/>
  <c r="AA70" i="30" s="1"/>
  <c r="K39" i="30"/>
  <c r="N39" i="30" s="1"/>
  <c r="K67" i="30"/>
  <c r="K43" i="30"/>
  <c r="N43" i="30" s="1"/>
  <c r="K71" i="30"/>
  <c r="AA46" i="30"/>
  <c r="AD46" i="30" s="1"/>
  <c r="L32" i="63" s="1"/>
  <c r="L37" i="63" s="1"/>
  <c r="S74" i="30"/>
  <c r="AA74" i="30" s="1"/>
  <c r="AA39" i="30"/>
  <c r="AD39" i="30" s="1"/>
  <c r="E32" i="63" s="1"/>
  <c r="E37" i="63" s="1"/>
  <c r="S67" i="30"/>
  <c r="AA67" i="30" s="1"/>
  <c r="K47" i="30"/>
  <c r="N47" i="30" s="1"/>
  <c r="K75" i="30"/>
  <c r="K68" i="30"/>
  <c r="K40" i="30"/>
  <c r="N40" i="30" s="1"/>
  <c r="AA43" i="30"/>
  <c r="AD43" i="30" s="1"/>
  <c r="I32" i="63" s="1"/>
  <c r="I37" i="63" s="1"/>
  <c r="S71" i="30"/>
  <c r="AA71" i="30" s="1"/>
  <c r="AA47" i="30"/>
  <c r="AD47" i="30" s="1"/>
  <c r="M32" i="63" s="1"/>
  <c r="M37" i="63" s="1"/>
  <c r="S75" i="30"/>
  <c r="AA75" i="30" s="1"/>
  <c r="K44" i="30"/>
  <c r="N44" i="30" s="1"/>
  <c r="K72" i="30"/>
  <c r="AA40" i="30"/>
  <c r="AD40" i="30" s="1"/>
  <c r="F32" i="63" s="1"/>
  <c r="F37" i="63" s="1"/>
  <c r="S68" i="30"/>
  <c r="AA68" i="30" s="1"/>
  <c r="K76" i="30"/>
  <c r="K48" i="30"/>
  <c r="N48" i="30" s="1"/>
  <c r="K69" i="30"/>
  <c r="K41" i="30"/>
  <c r="N41" i="30" s="1"/>
  <c r="AA44" i="30"/>
  <c r="AD44" i="30" s="1"/>
  <c r="J32" i="63" s="1"/>
  <c r="J37" i="63" s="1"/>
  <c r="S72" i="30"/>
  <c r="AA72" i="30" s="1"/>
  <c r="K45" i="30"/>
  <c r="N45" i="30" s="1"/>
  <c r="K73" i="30"/>
  <c r="AA48" i="30"/>
  <c r="AD48" i="30" s="1"/>
  <c r="N32" i="63" s="1"/>
  <c r="N37" i="63" s="1"/>
  <c r="S76" i="30"/>
  <c r="AA76" i="30" s="1"/>
  <c r="K66" i="30"/>
  <c r="K38" i="30"/>
  <c r="AA41" i="30"/>
  <c r="AD41" i="30" s="1"/>
  <c r="G32" i="63" s="1"/>
  <c r="G37" i="63" s="1"/>
  <c r="S69" i="30"/>
  <c r="AA69" i="30" s="1"/>
  <c r="K77" i="30"/>
  <c r="K49" i="30"/>
  <c r="N49" i="30" s="1"/>
  <c r="R96" i="28"/>
  <c r="R99" i="28" s="1"/>
  <c r="R101" i="28" s="1"/>
  <c r="R94" i="28"/>
  <c r="B94" i="28"/>
  <c r="B96" i="28"/>
  <c r="B99" i="28" s="1"/>
  <c r="B101" i="28" s="1"/>
  <c r="O45" i="18" l="1"/>
  <c r="J45" i="18"/>
  <c r="M45" i="18"/>
  <c r="P45" i="18"/>
  <c r="H45" i="18"/>
  <c r="K45" i="18"/>
  <c r="G45" i="18"/>
  <c r="L45" i="18"/>
  <c r="N45" i="18"/>
  <c r="F45" i="18"/>
  <c r="I45" i="18"/>
  <c r="D17" i="63"/>
  <c r="AB47" i="30"/>
  <c r="AB39" i="30"/>
  <c r="AB40" i="30"/>
  <c r="AB46" i="30"/>
  <c r="AB38" i="30"/>
  <c r="AB44" i="30"/>
  <c r="AB45" i="30"/>
  <c r="AB43" i="30"/>
  <c r="R79" i="30"/>
  <c r="R85" i="30" s="1"/>
  <c r="AB48" i="30"/>
  <c r="AD38" i="30"/>
  <c r="D32" i="63" s="1"/>
  <c r="D37" i="63" s="1"/>
  <c r="AB42" i="30"/>
  <c r="AB49" i="30"/>
  <c r="AB41" i="30"/>
  <c r="L44" i="30"/>
  <c r="L41" i="30"/>
  <c r="B79" i="30"/>
  <c r="B86" i="30" s="1"/>
  <c r="L43" i="30"/>
  <c r="N38" i="30"/>
  <c r="L42" i="30"/>
  <c r="L49" i="30"/>
  <c r="L48" i="30"/>
  <c r="L40" i="30"/>
  <c r="L45" i="30"/>
  <c r="L47" i="30"/>
  <c r="L39" i="30"/>
  <c r="L46" i="30"/>
  <c r="L38" i="30"/>
  <c r="E45" i="18" l="1"/>
  <c r="B82" i="30"/>
  <c r="B87" i="30"/>
  <c r="B85" i="30"/>
  <c r="R89" i="30"/>
  <c r="R92" i="30"/>
  <c r="B84" i="30"/>
  <c r="R90" i="30"/>
  <c r="R86" i="30"/>
  <c r="R91" i="30"/>
  <c r="B89" i="30"/>
  <c r="B92" i="30"/>
  <c r="R93" i="30"/>
  <c r="B91" i="30"/>
  <c r="B93" i="30"/>
  <c r="R87" i="30"/>
  <c r="R88" i="30"/>
  <c r="R82" i="30"/>
  <c r="B83" i="30"/>
  <c r="R84" i="30"/>
  <c r="R83" i="30"/>
  <c r="B90" i="30"/>
  <c r="B88" i="30"/>
  <c r="B94" i="30" l="1"/>
  <c r="B96" i="30"/>
  <c r="B99" i="30" s="1"/>
  <c r="B101" i="30" s="1"/>
  <c r="R96" i="30"/>
  <c r="R99" i="30" s="1"/>
  <c r="R101" i="30" s="1"/>
  <c r="R94" i="30"/>
  <c r="D33" i="63" l="1"/>
  <c r="I47" i="18"/>
  <c r="G47" i="18"/>
  <c r="O47" i="18"/>
  <c r="K47" i="18"/>
  <c r="M47" i="18"/>
  <c r="P47" i="18"/>
  <c r="N47" i="18"/>
  <c r="L47" i="18"/>
  <c r="J47" i="18"/>
  <c r="F47" i="18"/>
  <c r="G54" i="18" l="1"/>
  <c r="D38" i="63"/>
  <c r="E55" i="18" s="1"/>
  <c r="D8" i="63"/>
  <c r="E22" i="18" s="1"/>
  <c r="I54" i="18"/>
  <c r="E52" i="18"/>
  <c r="E47" i="18" s="1"/>
  <c r="M54" i="18"/>
  <c r="K54" i="18"/>
  <c r="P54" i="18"/>
  <c r="N54" i="18"/>
  <c r="O54" i="18"/>
  <c r="L54" i="18"/>
  <c r="J54" i="18"/>
  <c r="H47" i="18"/>
  <c r="F54" i="18"/>
  <c r="H54" i="18" l="1"/>
  <c r="E54" i="18"/>
</calcChain>
</file>

<file path=xl/sharedStrings.xml><?xml version="1.0" encoding="utf-8"?>
<sst xmlns="http://schemas.openxmlformats.org/spreadsheetml/2006/main" count="1064" uniqueCount="173">
  <si>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</si>
  <si>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</si>
  <si>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</si>
  <si>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容量を提供する
電源等の区分</t>
    <rPh sb="0" eb="2">
      <t>ヨウリョウ</t>
    </rPh>
    <rPh sb="3" eb="5">
      <t>テイキョウ</t>
    </rPh>
    <rPh sb="8" eb="10">
      <t>デンゲン</t>
    </rPh>
    <rPh sb="10" eb="11">
      <t>ナド</t>
    </rPh>
    <rPh sb="12" eb="14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</si>
  <si>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</si>
  <si>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</si>
  <si>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</si>
  <si>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</si>
  <si>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</si>
  <si>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</si>
  <si>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</si>
  <si>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</si>
  <si>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</si>
  <si>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</si>
  <si>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</si>
  <si>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</si>
  <si>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</si>
  <si>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</si>
  <si>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</si>
  <si>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</si>
  <si>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</si>
  <si>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</si>
  <si>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東京</t>
    <rPh sb="0" eb="2">
      <t>トウキョウ</t>
    </rPh>
    <phoneticPr fontId="4"/>
  </si>
  <si>
    <t>中部</t>
    <rPh sb="0" eb="2">
      <t>チュウブ</t>
    </rPh>
    <phoneticPr fontId="4"/>
  </si>
  <si>
    <t>北陸</t>
    <rPh sb="0" eb="2">
      <t>ホクリク</t>
    </rPh>
    <phoneticPr fontId="4"/>
  </si>
  <si>
    <t>関西</t>
    <rPh sb="0" eb="2">
      <t>カンサイ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</si>
  <si>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</si>
  <si>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</si>
  <si>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</si>
  <si>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(MW)</t>
    <phoneticPr fontId="2"/>
  </si>
  <si>
    <t>エリア合計</t>
    <rPh sb="3" eb="5">
      <t>ゴウケイ</t>
    </rPh>
    <phoneticPr fontId="2"/>
  </si>
  <si>
    <t>月換算</t>
    <rPh sb="0" eb="1">
      <t>ツキ</t>
    </rPh>
    <rPh sb="1" eb="3">
      <t>カンサン</t>
    </rPh>
    <phoneticPr fontId="2"/>
  </si>
  <si>
    <t>　（最小期待量からの増分）</t>
    <rPh sb="2" eb="4">
      <t>サイショウ</t>
    </rPh>
    <rPh sb="4" eb="6">
      <t>キタイ</t>
    </rPh>
    <rPh sb="6" eb="7">
      <t>リョウ</t>
    </rPh>
    <rPh sb="10" eb="12">
      <t>ゾウブン</t>
    </rPh>
    <phoneticPr fontId="2"/>
  </si>
  <si>
    <t>(参考)基準値</t>
    <rPh sb="1" eb="3">
      <t>サンコウ</t>
    </rPh>
    <rPh sb="4" eb="6">
      <t>キジュン</t>
    </rPh>
    <rPh sb="6" eb="7">
      <t>アタイ</t>
    </rPh>
    <phoneticPr fontId="2"/>
  </si>
  <si>
    <t>送電可能電力</t>
    <rPh sb="0" eb="2">
      <t>ソウデン</t>
    </rPh>
    <rPh sb="2" eb="4">
      <t>カノウ</t>
    </rPh>
    <rPh sb="4" eb="6">
      <t>デンリョク</t>
    </rPh>
    <phoneticPr fontId="2"/>
  </si>
  <si>
    <t>②容量市場調達量</t>
    <rPh sb="1" eb="3">
      <t>ヨウリョウ</t>
    </rPh>
    <rPh sb="3" eb="5">
      <t>シジョウ</t>
    </rPh>
    <rPh sb="5" eb="7">
      <t>チョウタツ</t>
    </rPh>
    <rPh sb="7" eb="8">
      <t>リョウ</t>
    </rPh>
    <phoneticPr fontId="2"/>
  </si>
  <si>
    <t>太陽光調整係数</t>
    <rPh sb="0" eb="3">
      <t>タイヨウコウ</t>
    </rPh>
    <rPh sb="3" eb="5">
      <t>チョウセイ</t>
    </rPh>
    <rPh sb="5" eb="7">
      <t>ケイスウ</t>
    </rPh>
    <phoneticPr fontId="2"/>
  </si>
  <si>
    <t>風力調整係数</t>
    <rPh sb="0" eb="2">
      <t>フウリョク</t>
    </rPh>
    <rPh sb="2" eb="4">
      <t>チョウセイ</t>
    </rPh>
    <rPh sb="4" eb="6">
      <t>ケイスウ</t>
    </rPh>
    <phoneticPr fontId="2"/>
  </si>
  <si>
    <t>水力調整係数</t>
    <rPh sb="0" eb="2">
      <t>スイリョク</t>
    </rPh>
    <rPh sb="2" eb="4">
      <t>チョウセイ</t>
    </rPh>
    <rPh sb="4" eb="6">
      <t>ケイスウ</t>
    </rPh>
    <phoneticPr fontId="2"/>
  </si>
  <si>
    <t>再エネ各月kW価値</t>
    <rPh sb="0" eb="1">
      <t>サイ</t>
    </rPh>
    <rPh sb="3" eb="5">
      <t>カクツキ</t>
    </rPh>
    <rPh sb="7" eb="9">
      <t>カチ</t>
    </rPh>
    <phoneticPr fontId="2"/>
  </si>
  <si>
    <t>最小値</t>
    <rPh sb="0" eb="2">
      <t>サイショウ</t>
    </rPh>
    <rPh sb="2" eb="3">
      <t>アタイ</t>
    </rPh>
    <phoneticPr fontId="2"/>
  </si>
  <si>
    <t>⑧再エネ最小期待量除き設備量</t>
    <rPh sb="1" eb="2">
      <t>サイ</t>
    </rPh>
    <rPh sb="4" eb="6">
      <t>サイショウ</t>
    </rPh>
    <rPh sb="6" eb="8">
      <t>キタイ</t>
    </rPh>
    <rPh sb="8" eb="9">
      <t>リョウ</t>
    </rPh>
    <rPh sb="9" eb="10">
      <t>ノゾ</t>
    </rPh>
    <rPh sb="11" eb="13">
      <t>セツビ</t>
    </rPh>
    <rPh sb="13" eb="14">
      <t>リョウ</t>
    </rPh>
    <phoneticPr fontId="2"/>
  </si>
  <si>
    <t>③必要予備率(再エネなし)</t>
    <rPh sb="1" eb="3">
      <t>ヒツヨウ</t>
    </rPh>
    <rPh sb="3" eb="5">
      <t>ヨビ</t>
    </rPh>
    <rPh sb="5" eb="6">
      <t>リツ</t>
    </rPh>
    <rPh sb="7" eb="8">
      <t>サイ</t>
    </rPh>
    <phoneticPr fontId="2"/>
  </si>
  <si>
    <t>④持続的予備率</t>
    <rPh sb="1" eb="3">
      <t>ジゾク</t>
    </rPh>
    <rPh sb="3" eb="4">
      <t>テキ</t>
    </rPh>
    <rPh sb="4" eb="6">
      <t>ヨビ</t>
    </rPh>
    <rPh sb="6" eb="7">
      <t>リツ</t>
    </rPh>
    <phoneticPr fontId="2"/>
  </si>
  <si>
    <t>⑤再エネ各月kW</t>
    <rPh sb="1" eb="2">
      <t>サイ</t>
    </rPh>
    <rPh sb="4" eb="6">
      <t>カクツキ</t>
    </rPh>
    <phoneticPr fontId="2"/>
  </si>
  <si>
    <t>⑥必要供給力(系統電源のみ)</t>
    <rPh sb="1" eb="3">
      <t>ヒツヨウ</t>
    </rPh>
    <rPh sb="3" eb="6">
      <t>キョウキュウリョク</t>
    </rPh>
    <rPh sb="7" eb="9">
      <t>ケイトウ</t>
    </rPh>
    <rPh sb="9" eb="11">
      <t>デンゲン</t>
    </rPh>
    <phoneticPr fontId="2"/>
  </si>
  <si>
    <t>⑦必要供給力(全量除き)</t>
    <rPh sb="1" eb="3">
      <t>ヒツヨウ</t>
    </rPh>
    <rPh sb="3" eb="6">
      <t>キョウキュウリョク</t>
    </rPh>
    <rPh sb="7" eb="9">
      <t>ゼンリョウ</t>
    </rPh>
    <rPh sb="9" eb="10">
      <t>ノゾ</t>
    </rPh>
    <phoneticPr fontId="2"/>
  </si>
  <si>
    <t>⑨停止可能量(最小期待量から増分)</t>
    <rPh sb="1" eb="3">
      <t>テイシ</t>
    </rPh>
    <rPh sb="3" eb="6">
      <t>カノウリョウ</t>
    </rPh>
    <rPh sb="7" eb="9">
      <t>サイショウ</t>
    </rPh>
    <rPh sb="9" eb="11">
      <t>キタイ</t>
    </rPh>
    <rPh sb="11" eb="12">
      <t>リョウ</t>
    </rPh>
    <rPh sb="14" eb="16">
      <t>ゾウブン</t>
    </rPh>
    <phoneticPr fontId="2"/>
  </si>
  <si>
    <t>⑩カウント可能な設備量</t>
    <rPh sb="5" eb="7">
      <t>カノウ</t>
    </rPh>
    <rPh sb="8" eb="10">
      <t>セツビ</t>
    </rPh>
    <rPh sb="10" eb="11">
      <t>リョウ</t>
    </rPh>
    <phoneticPr fontId="2"/>
  </si>
  <si>
    <t>⑪期待容量(単位：kW)</t>
    <rPh sb="1" eb="3">
      <t>キタイ</t>
    </rPh>
    <rPh sb="3" eb="5">
      <t>ヨウリョウ</t>
    </rPh>
    <rPh sb="6" eb="8">
      <t>タンイ</t>
    </rPh>
    <phoneticPr fontId="2"/>
  </si>
  <si>
    <t>⑫調整係数(%)</t>
    <rPh sb="1" eb="3">
      <t>チョウセイ</t>
    </rPh>
    <rPh sb="3" eb="5">
      <t>ケイスウ</t>
    </rPh>
    <phoneticPr fontId="2"/>
  </si>
  <si>
    <t>風力</t>
    <rPh sb="0" eb="2">
      <t>フウリョク</t>
    </rPh>
    <phoneticPr fontId="2"/>
  </si>
  <si>
    <t>表示用</t>
    <rPh sb="0" eb="3">
      <t>ヒョウジヨウ</t>
    </rPh>
    <phoneticPr fontId="2"/>
  </si>
  <si>
    <t>⑤再エネ各月kW(年間EUE補正後)</t>
    <rPh sb="1" eb="2">
      <t>サイ</t>
    </rPh>
    <rPh sb="4" eb="6">
      <t>カクツキ</t>
    </rPh>
    <rPh sb="9" eb="11">
      <t>ネンカン</t>
    </rPh>
    <rPh sb="14" eb="16">
      <t>ホセイ</t>
    </rPh>
    <rPh sb="16" eb="17">
      <t>ゴ</t>
    </rPh>
    <phoneticPr fontId="2"/>
  </si>
  <si>
    <t>：手入力(他ファイルよりマクロ貼り付け可能)</t>
    <rPh sb="1" eb="2">
      <t>テ</t>
    </rPh>
    <rPh sb="2" eb="4">
      <t>ニュウリョク</t>
    </rPh>
    <rPh sb="5" eb="6">
      <t>ホカ</t>
    </rPh>
    <rPh sb="15" eb="16">
      <t>ハ</t>
    </rPh>
    <rPh sb="17" eb="18">
      <t>ツ</t>
    </rPh>
    <rPh sb="19" eb="21">
      <t>カノウ</t>
    </rPh>
    <phoneticPr fontId="2"/>
  </si>
  <si>
    <t>表示用(kW)</t>
    <rPh sb="0" eb="3">
      <t>ヒョウジヨウ</t>
    </rPh>
    <phoneticPr fontId="2"/>
  </si>
  <si>
    <t>＜応札容量算定用＞</t>
    <rPh sb="1" eb="3">
      <t>オウサツ</t>
    </rPh>
    <rPh sb="3" eb="5">
      <t>ヨウリョウ</t>
    </rPh>
    <rPh sb="5" eb="7">
      <t>サンテイ</t>
    </rPh>
    <rPh sb="7" eb="8">
      <t>ヨウ</t>
    </rPh>
    <phoneticPr fontId="2"/>
  </si>
  <si>
    <t xml:space="preserve"> ← 使わない</t>
    <rPh sb="3" eb="4">
      <t>ツカ</t>
    </rPh>
    <phoneticPr fontId="2"/>
  </si>
  <si>
    <t>　　</t>
    <phoneticPr fontId="2"/>
  </si>
  <si>
    <r>
      <t>また、以下のシートの注釈を修正する必要があるので注意(現状、変更すべき箇所は</t>
    </r>
    <r>
      <rPr>
        <b/>
        <sz val="11"/>
        <color rgb="FFFF0000"/>
        <rFont val="Meiryo UI"/>
        <family val="3"/>
        <charset val="128"/>
      </rPr>
      <t>朱太字</t>
    </r>
    <r>
      <rPr>
        <sz val="11"/>
        <color theme="1"/>
        <rFont val="Meiryo UI"/>
        <family val="3"/>
        <charset val="128"/>
      </rPr>
      <t>としている)</t>
    </r>
    <rPh sb="3" eb="5">
      <t>イカ</t>
    </rPh>
    <rPh sb="10" eb="12">
      <t>チュウシャク</t>
    </rPh>
    <rPh sb="13" eb="15">
      <t>シュウセイ</t>
    </rPh>
    <rPh sb="17" eb="19">
      <t>ヒツヨウ</t>
    </rPh>
    <rPh sb="24" eb="26">
      <t>チュウイ</t>
    </rPh>
    <rPh sb="27" eb="29">
      <t>ゲンジョウ</t>
    </rPh>
    <rPh sb="30" eb="32">
      <t>ヘンコウ</t>
    </rPh>
    <rPh sb="35" eb="37">
      <t>カショ</t>
    </rPh>
    <rPh sb="38" eb="39">
      <t>シュ</t>
    </rPh>
    <rPh sb="39" eb="41">
      <t>フトジ</t>
    </rPh>
    <phoneticPr fontId="2"/>
  </si>
  <si>
    <t>記載例(合計)</t>
    <rPh sb="0" eb="2">
      <t>キサイ</t>
    </rPh>
    <rPh sb="2" eb="3">
      <t>レイ</t>
    </rPh>
    <rPh sb="4" eb="6">
      <t>ゴウケイ</t>
    </rPh>
    <phoneticPr fontId="2"/>
  </si>
  <si>
    <t>記載例(太陽光)</t>
    <rPh sb="0" eb="2">
      <t>キサイ</t>
    </rPh>
    <rPh sb="2" eb="3">
      <t>レイ</t>
    </rPh>
    <rPh sb="4" eb="7">
      <t>タイヨウコウ</t>
    </rPh>
    <phoneticPr fontId="2"/>
  </si>
  <si>
    <t>記載例(風力)</t>
    <rPh sb="0" eb="2">
      <t>キサイ</t>
    </rPh>
    <rPh sb="2" eb="3">
      <t>レイ</t>
    </rPh>
    <rPh sb="4" eb="6">
      <t>フウリョク</t>
    </rPh>
    <phoneticPr fontId="2"/>
  </si>
  <si>
    <t>記載例(水力)</t>
    <rPh sb="0" eb="2">
      <t>キサイ</t>
    </rPh>
    <rPh sb="2" eb="3">
      <t>レイ</t>
    </rPh>
    <rPh sb="4" eb="6">
      <t>スイリョク</t>
    </rPh>
    <phoneticPr fontId="2"/>
  </si>
  <si>
    <t>入力(太陽光)</t>
    <rPh sb="3" eb="6">
      <t>タイヨウコウ</t>
    </rPh>
    <phoneticPr fontId="2"/>
  </si>
  <si>
    <t>入力(風力)</t>
    <rPh sb="3" eb="5">
      <t>フウリョク</t>
    </rPh>
    <phoneticPr fontId="2"/>
  </si>
  <si>
    <t>入力(水力)</t>
    <rPh sb="3" eb="5">
      <t>スイリョク</t>
    </rPh>
    <phoneticPr fontId="2"/>
  </si>
  <si>
    <t>合計</t>
    <rPh sb="0" eb="2">
      <t>ゴウケイ</t>
    </rPh>
    <phoneticPr fontId="2"/>
  </si>
  <si>
    <t>計算用(太陽光)</t>
    <rPh sb="4" eb="7">
      <t>タイヨウコウ</t>
    </rPh>
    <phoneticPr fontId="2"/>
  </si>
  <si>
    <t>計算用(風力)</t>
    <rPh sb="4" eb="6">
      <t>フウリョク</t>
    </rPh>
    <phoneticPr fontId="2"/>
  </si>
  <si>
    <t>計算用(水力)</t>
    <rPh sb="4" eb="6">
      <t>スイリョク</t>
    </rPh>
    <phoneticPr fontId="2"/>
  </si>
  <si>
    <t>年度更新時に数値をアップデートする必要があるのは、以下の3シート</t>
    <rPh sb="0" eb="2">
      <t>ネンド</t>
    </rPh>
    <rPh sb="2" eb="4">
      <t>コウシン</t>
    </rPh>
    <rPh sb="4" eb="5">
      <t>ジ</t>
    </rPh>
    <rPh sb="6" eb="8">
      <t>スウチ</t>
    </rPh>
    <rPh sb="17" eb="19">
      <t>ヒツヨウ</t>
    </rPh>
    <rPh sb="25" eb="27">
      <t>イカ</t>
    </rPh>
    <phoneticPr fontId="2"/>
  </si>
  <si>
    <t>＜対象：水力（自流式のみ）、再エネ（太陽光,風力のみ）＞</t>
    <rPh sb="1" eb="3">
      <t>タイショウ</t>
    </rPh>
    <rPh sb="4" eb="6">
      <t>スイリョク</t>
    </rPh>
    <rPh sb="7" eb="8">
      <t>ジ</t>
    </rPh>
    <rPh sb="8" eb="9">
      <t>リュウ</t>
    </rPh>
    <rPh sb="9" eb="10">
      <t>シキ</t>
    </rPh>
    <rPh sb="14" eb="15">
      <t>サイ</t>
    </rPh>
    <rPh sb="18" eb="21">
      <t>タイヨウコウ</t>
    </rPh>
    <rPh sb="22" eb="24">
      <t>フウリョク</t>
    </rPh>
    <phoneticPr fontId="2"/>
  </si>
  <si>
    <t>提出目的</t>
    <rPh sb="0" eb="2">
      <t>テイシュツ</t>
    </rPh>
    <rPh sb="2" eb="4">
      <t>モクテキ</t>
    </rPh>
    <phoneticPr fontId="2"/>
  </si>
  <si>
    <t>申請区分</t>
    <rPh sb="0" eb="2">
      <t>シンセイ</t>
    </rPh>
    <rPh sb="2" eb="4">
      <t>クブン</t>
    </rPh>
    <phoneticPr fontId="2"/>
  </si>
  <si>
    <t>差替先電源等</t>
  </si>
  <si>
    <t>申請要件（差替先のみ選択）</t>
    <rPh sb="0" eb="2">
      <t>シンセイ</t>
    </rPh>
    <rPh sb="2" eb="4">
      <t>ヨウケン</t>
    </rPh>
    <rPh sb="5" eb="7">
      <t>サシカ</t>
    </rPh>
    <rPh sb="7" eb="8">
      <t>サキ</t>
    </rPh>
    <rPh sb="10" eb="12">
      <t>センタク</t>
    </rPh>
    <phoneticPr fontId="2"/>
  </si>
  <si>
    <t>差替要件（差替元のみ選択）</t>
    <rPh sb="0" eb="1">
      <t>サ</t>
    </rPh>
    <rPh sb="1" eb="2">
      <t>カ</t>
    </rPh>
    <rPh sb="2" eb="4">
      <t>ヨウケン</t>
    </rPh>
    <rPh sb="5" eb="7">
      <t>サシカ</t>
    </rPh>
    <rPh sb="7" eb="8">
      <t>モト</t>
    </rPh>
    <rPh sb="10" eb="12">
      <t>センタク</t>
    </rPh>
    <phoneticPr fontId="2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</si>
  <si>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2"/>
  </si>
  <si>
    <t>事業者コード</t>
    <rPh sb="0" eb="3">
      <t>ジギョウシャ</t>
    </rPh>
    <phoneticPr fontId="2"/>
  </si>
  <si>
    <t>電源等の名称/小規模変動電源リスト名/電源等リスト名</t>
    <rPh sb="0" eb="2">
      <t>デンゲン</t>
    </rPh>
    <rPh sb="2" eb="3">
      <t>トウ</t>
    </rPh>
    <rPh sb="4" eb="6">
      <t>メイショウ</t>
    </rPh>
    <rPh sb="7" eb="10">
      <t>ショウキボ</t>
    </rPh>
    <rPh sb="10" eb="12">
      <t>ヘンドウ</t>
    </rPh>
    <rPh sb="12" eb="14">
      <t>デンゲン</t>
    </rPh>
    <rPh sb="17" eb="18">
      <t>メイ</t>
    </rPh>
    <rPh sb="19" eb="21">
      <t>デンゲン</t>
    </rPh>
    <rPh sb="21" eb="22">
      <t>トウ</t>
    </rPh>
    <rPh sb="25" eb="26">
      <t>メイ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</si>
  <si>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</si>
  <si>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対象実需給年度</t>
    <rPh sb="0" eb="2">
      <t>タイショウ</t>
    </rPh>
    <rPh sb="2" eb="3">
      <t>ジツ</t>
    </rPh>
    <rPh sb="3" eb="5">
      <t>ジュキュウ</t>
    </rPh>
    <rPh sb="5" eb="7">
      <t>ネンド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</si>
  <si>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</si>
  <si>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今回の差替に係る
差替相手の情報</t>
    <rPh sb="0" eb="2">
      <t>コンカイ</t>
    </rPh>
    <rPh sb="3" eb="4">
      <t>サ</t>
    </rPh>
    <rPh sb="4" eb="5">
      <t>カ</t>
    </rPh>
    <rPh sb="6" eb="7">
      <t>カカ</t>
    </rPh>
    <rPh sb="9" eb="11">
      <t>サシカ</t>
    </rPh>
    <rPh sb="11" eb="13">
      <t>アイテ</t>
    </rPh>
    <rPh sb="14" eb="16">
      <t>ジョウホウ</t>
    </rPh>
    <phoneticPr fontId="2"/>
  </si>
  <si>
    <t>電源等の名称/
小規模変動電源リスト名/
電源等リスト名</t>
    <rPh sb="0" eb="2">
      <t>デンゲン</t>
    </rPh>
    <rPh sb="2" eb="3">
      <t>トウ</t>
    </rPh>
    <rPh sb="4" eb="6">
      <t>メイショウ</t>
    </rPh>
    <rPh sb="8" eb="11">
      <t>ショウキボ</t>
    </rPh>
    <rPh sb="11" eb="13">
      <t>ヘンドウ</t>
    </rPh>
    <rPh sb="13" eb="15">
      <t>デンゲン</t>
    </rPh>
    <rPh sb="18" eb="19">
      <t>メイ</t>
    </rPh>
    <rPh sb="21" eb="23">
      <t>デンゲン</t>
    </rPh>
    <rPh sb="23" eb="24">
      <t>トウ</t>
    </rPh>
    <rPh sb="27" eb="28">
      <t>メイ</t>
    </rPh>
    <phoneticPr fontId="2"/>
  </si>
  <si>
    <t>差替相手の電源等識別番号</t>
    <rPh sb="0" eb="1">
      <t>サ</t>
    </rPh>
    <rPh sb="1" eb="2">
      <t>カ</t>
    </rPh>
    <rPh sb="2" eb="4">
      <t>アイテ</t>
    </rPh>
    <rPh sb="5" eb="7">
      <t>デンゲン</t>
    </rPh>
    <rPh sb="7" eb="8">
      <t>トウ</t>
    </rPh>
    <rPh sb="8" eb="10">
      <t>シキベツ</t>
    </rPh>
    <rPh sb="10" eb="12">
      <t>バンゴウ</t>
    </rPh>
    <phoneticPr fontId="2"/>
  </si>
  <si>
    <t>今回の差し替えに係る差替実施期間</t>
    <rPh sb="0" eb="2">
      <t>コンカイ</t>
    </rPh>
    <rPh sb="3" eb="4">
      <t>サ</t>
    </rPh>
    <rPh sb="5" eb="6">
      <t>カ</t>
    </rPh>
    <rPh sb="8" eb="9">
      <t>カカ</t>
    </rPh>
    <rPh sb="10" eb="12">
      <t>サシカ</t>
    </rPh>
    <rPh sb="12" eb="14">
      <t>ジッシ</t>
    </rPh>
    <rPh sb="14" eb="16">
      <t>キカン</t>
    </rPh>
    <phoneticPr fontId="2"/>
  </si>
  <si>
    <t>今回の差替契約で差替元電源等として差替える場合の差替容量[kW]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モト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</si>
  <si>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今回の差替契約で差替先電源等として差替える場合の差替容量[kW]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サキ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</si>
  <si>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差替元として差替契約した
差替容量[kW]</t>
    <rPh sb="0" eb="1">
      <t>サ</t>
    </rPh>
    <rPh sb="1" eb="2">
      <t>カ</t>
    </rPh>
    <rPh sb="2" eb="3">
      <t>モト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</si>
  <si>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事業者名</t>
    <rPh sb="0" eb="3">
      <t>ジギョウシャ</t>
    </rPh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</si>
  <si>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</si>
  <si>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差替先として差替契約した
差替容量[kW]</t>
    <rPh sb="0" eb="1">
      <t>サ</t>
    </rPh>
    <rPh sb="1" eb="2">
      <t>カ</t>
    </rPh>
    <rPh sb="2" eb="3">
      <t>サキ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</si>
  <si>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差替先差替可能容量
算出のために必要な情報</t>
    <rPh sb="0" eb="1">
      <t>サ</t>
    </rPh>
    <rPh sb="1" eb="2">
      <t>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サンシュツ</t>
    </rPh>
    <rPh sb="16" eb="18">
      <t>ヒツヨウ</t>
    </rPh>
    <rPh sb="19" eb="21">
      <t>ジョウホウ</t>
    </rPh>
    <phoneticPr fontId="2"/>
  </si>
  <si>
    <t>登録されている期待容量[kW]</t>
    <rPh sb="0" eb="2">
      <t>トウロク</t>
    </rPh>
    <rPh sb="7" eb="9">
      <t>キタイ</t>
    </rPh>
    <rPh sb="9" eb="11">
      <t>ヨウリョウ</t>
    </rPh>
    <phoneticPr fontId="2"/>
  </si>
  <si>
    <t>期待容量の増加分[kW]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</si>
  <si>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容量確保契約容量[kW]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</si>
  <si>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メインオークション</t>
    <phoneticPr fontId="2"/>
  </si>
  <si>
    <t xml:space="preserve">メインオークション応札容量[kW] </t>
    <rPh sb="9" eb="11">
      <t>オウサツ</t>
    </rPh>
    <rPh sb="11" eb="13">
      <t>ヨウリョウ</t>
    </rPh>
    <phoneticPr fontId="2"/>
  </si>
  <si>
    <t>退出容量[kW]</t>
    <rPh sb="0" eb="2">
      <t>タイシュツ</t>
    </rPh>
    <rPh sb="2" eb="4">
      <t>ヨウリョウ</t>
    </rPh>
    <phoneticPr fontId="2"/>
  </si>
  <si>
    <t>調達オークション</t>
    <rPh sb="0" eb="2">
      <t>チョウタツ</t>
    </rPh>
    <phoneticPr fontId="2"/>
  </si>
  <si>
    <t>調達オークション応札容量[kW]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</si>
  <si>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</si>
  <si>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リリースオークション応札容量[kW]</t>
    <rPh sb="10" eb="12">
      <t>オウサツ</t>
    </rPh>
    <rPh sb="12" eb="14">
      <t>ヨウリョウ</t>
    </rPh>
    <phoneticPr fontId="2"/>
  </si>
  <si>
    <t>各月の管理容量[kW]</t>
    <rPh sb="0" eb="2">
      <t>カクツキ</t>
    </rPh>
    <rPh sb="3" eb="5">
      <t>カンリ</t>
    </rPh>
    <rPh sb="5" eb="7">
      <t>ヨウリョウ</t>
    </rPh>
    <phoneticPr fontId="2"/>
  </si>
  <si>
    <t>実務上のアセスメント対象容量(月間)[kW]</t>
    <rPh sb="0" eb="2">
      <t>ジツム</t>
    </rPh>
    <rPh sb="2" eb="3">
      <t>ジョウ</t>
    </rPh>
    <rPh sb="10" eb="12">
      <t>タイショウ</t>
    </rPh>
    <rPh sb="12" eb="14">
      <t>ヨウリョウ</t>
    </rPh>
    <rPh sb="15" eb="17">
      <t>ゲッカン</t>
    </rPh>
    <phoneticPr fontId="2"/>
  </si>
  <si>
    <t>差替元差替済容量(月間)[kW]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</si>
  <si>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差替元差替済容量(年間)[kW]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</si>
  <si>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差替元差替可能容量(月間)[kW]</t>
    <rPh sb="0" eb="2">
      <t>サシカ</t>
    </rPh>
    <rPh sb="2" eb="3">
      <t>モト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</si>
  <si>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差替元差替可能容量(年間)[kW]</t>
    <rPh sb="0" eb="2">
      <t>サシカ</t>
    </rPh>
    <rPh sb="2" eb="3">
      <t>モト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</si>
  <si>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差替先差替済容量(月間)[kW]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</si>
  <si>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差替先差替済容量(年間)[kW]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</si>
  <si>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差替先差替可能容量(月間)[kW]</t>
    <rPh sb="0" eb="2">
      <t>サシカ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</si>
  <si>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差替先差替可能容量(年間)[kW]</t>
    <rPh sb="0" eb="2">
      <t>サシカ</t>
    </rPh>
    <rPh sb="2" eb="3">
      <t>サキ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</si>
  <si>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【差替先電源等情報】</t>
    <rPh sb="1" eb="3">
      <t>サシカ</t>
    </rPh>
    <rPh sb="3" eb="4">
      <t>サキ</t>
    </rPh>
    <rPh sb="4" eb="6">
      <t>デンゲン</t>
    </rPh>
    <rPh sb="6" eb="7">
      <t>トウ</t>
    </rPh>
    <rPh sb="7" eb="9">
      <t>ジョウホウ</t>
    </rPh>
    <phoneticPr fontId="2"/>
  </si>
  <si>
    <t>申請要件</t>
    <rPh sb="0" eb="2">
      <t>シンセイ</t>
    </rPh>
    <rPh sb="2" eb="4">
      <t>ヨウケン</t>
    </rPh>
    <phoneticPr fontId="2"/>
  </si>
  <si>
    <t>容量を提供する電源等区分</t>
    <rPh sb="0" eb="2">
      <t>ヨウリョウ</t>
    </rPh>
    <rPh sb="3" eb="5">
      <t>テイキョウ</t>
    </rPh>
    <rPh sb="7" eb="9">
      <t>デンゲン</t>
    </rPh>
    <rPh sb="9" eb="10">
      <t>トウ</t>
    </rPh>
    <rPh sb="10" eb="12">
      <t>クブン</t>
    </rPh>
    <phoneticPr fontId="2"/>
  </si>
  <si>
    <t>登録されている期待容量</t>
    <rPh sb="0" eb="2">
      <t>トウロク</t>
    </rPh>
    <rPh sb="7" eb="9">
      <t>キタイ</t>
    </rPh>
    <rPh sb="9" eb="11">
      <t>ヨウリョウ</t>
    </rPh>
    <phoneticPr fontId="2"/>
  </si>
  <si>
    <t>期待容量の増加有無</t>
    <rPh sb="0" eb="2">
      <t>キタイ</t>
    </rPh>
    <rPh sb="2" eb="4">
      <t>ヨウリョウ</t>
    </rPh>
    <rPh sb="5" eb="7">
      <t>ゾウカ</t>
    </rPh>
    <rPh sb="7" eb="9">
      <t>ウム</t>
    </rPh>
    <phoneticPr fontId="2"/>
  </si>
  <si>
    <t>期待容量の増加分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</si>
  <si>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メインオークション応札容量</t>
    <rPh sb="9" eb="11">
      <t>オウサツ</t>
    </rPh>
    <rPh sb="11" eb="13">
      <t>ヨウリョウ</t>
    </rPh>
    <phoneticPr fontId="2"/>
  </si>
  <si>
    <t>調達オークション応札容量</t>
    <rPh sb="0" eb="2">
      <t>チョウタツ</t>
    </rPh>
    <rPh sb="8" eb="10">
      <t>オウサツ</t>
    </rPh>
    <rPh sb="10" eb="12">
      <t>ヨウリョウ</t>
    </rPh>
    <phoneticPr fontId="2"/>
  </si>
  <si>
    <t>リリースオークション応札容量</t>
    <rPh sb="10" eb="12">
      <t>オウサツ</t>
    </rPh>
    <rPh sb="12" eb="14">
      <t>ヨウリョウ</t>
    </rPh>
    <phoneticPr fontId="2"/>
  </si>
  <si>
    <t>市場退出有無</t>
    <rPh sb="0" eb="2">
      <t>シジョウ</t>
    </rPh>
    <rPh sb="2" eb="4">
      <t>タイシュツ</t>
    </rPh>
    <rPh sb="4" eb="6">
      <t>ウム</t>
    </rPh>
    <phoneticPr fontId="2"/>
  </si>
  <si>
    <t>退出容量</t>
    <rPh sb="0" eb="2">
      <t>タイシュツ</t>
    </rPh>
    <rPh sb="2" eb="4">
      <t>ヨウリョウ</t>
    </rPh>
    <phoneticPr fontId="2"/>
  </si>
  <si>
    <t>容量確保契約容量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</si>
  <si>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【差替元電源等情報】</t>
    <rPh sb="1" eb="3">
      <t>サシカ</t>
    </rPh>
    <rPh sb="3" eb="4">
      <t>モト</t>
    </rPh>
    <rPh sb="4" eb="6">
      <t>デンゲン</t>
    </rPh>
    <rPh sb="6" eb="7">
      <t>トウ</t>
    </rPh>
    <rPh sb="7" eb="9">
      <t>ジョウホウ</t>
    </rPh>
    <phoneticPr fontId="2"/>
  </si>
  <si>
    <t>※提出目的が電源等差替の申込の場合にのみ記載</t>
    <rPh sb="1" eb="3">
      <t>テイシュツ</t>
    </rPh>
    <rPh sb="3" eb="5">
      <t>モクテキ</t>
    </rPh>
    <rPh sb="6" eb="8">
      <t>デンゲン</t>
    </rPh>
    <rPh sb="8" eb="9">
      <t>トウ</t>
    </rPh>
    <rPh sb="9" eb="11">
      <t>サシカ</t>
    </rPh>
    <rPh sb="12" eb="14">
      <t>モウシコミ</t>
    </rPh>
    <rPh sb="15" eb="17">
      <t>バアイ</t>
    </rPh>
    <rPh sb="20" eb="22">
      <t>キサイ</t>
    </rPh>
    <phoneticPr fontId="2"/>
  </si>
  <si>
    <t>【差替先電源の差替可能容量】</t>
    <rPh sb="1" eb="3">
      <t>サシカ</t>
    </rPh>
    <rPh sb="3" eb="4">
      <t>サキ</t>
    </rPh>
    <rPh sb="4" eb="6">
      <t>デンゲン</t>
    </rPh>
    <rPh sb="7" eb="8">
      <t>サ</t>
    </rPh>
    <rPh sb="8" eb="9">
      <t>タイ</t>
    </rPh>
    <rPh sb="9" eb="11">
      <t>カノウ</t>
    </rPh>
    <rPh sb="11" eb="13">
      <t>ヨウリョウ</t>
    </rPh>
    <phoneticPr fontId="2"/>
  </si>
  <si>
    <t>【差替先として差替契約した差替容量】</t>
    <rPh sb="1" eb="3">
      <t>サシカ</t>
    </rPh>
    <rPh sb="3" eb="4">
      <t>サキ</t>
    </rPh>
    <rPh sb="7" eb="9">
      <t>サシカ</t>
    </rPh>
    <rPh sb="9" eb="11">
      <t>ケイヤク</t>
    </rPh>
    <rPh sb="13" eb="15">
      <t>サシカ</t>
    </rPh>
    <rPh sb="15" eb="17">
      <t>ヨウリョウ</t>
    </rPh>
    <phoneticPr fontId="2"/>
  </si>
  <si>
    <t>差替回数</t>
    <rPh sb="0" eb="2">
      <t>サシカ</t>
    </rPh>
    <rPh sb="2" eb="4">
      <t>カイスウ</t>
    </rPh>
    <phoneticPr fontId="2"/>
  </si>
  <si>
    <t>1回目</t>
    <rPh sb="1" eb="3">
      <t>カイメ</t>
    </rPh>
    <phoneticPr fontId="2"/>
  </si>
  <si>
    <t>差替元事業者名</t>
    <rPh sb="0" eb="1">
      <t>サ</t>
    </rPh>
    <rPh sb="1" eb="2">
      <t>タイ</t>
    </rPh>
    <rPh sb="2" eb="3">
      <t>モト</t>
    </rPh>
    <rPh sb="3" eb="6">
      <t>ジギョウシャ</t>
    </rPh>
    <rPh sb="6" eb="7">
      <t>メイ</t>
    </rPh>
    <phoneticPr fontId="2"/>
  </si>
  <si>
    <t>差替元電源等の名称</t>
    <rPh sb="0" eb="2">
      <t>サシカ</t>
    </rPh>
    <rPh sb="2" eb="3">
      <t>モト</t>
    </rPh>
    <rPh sb="3" eb="5">
      <t>デンゲン</t>
    </rPh>
    <rPh sb="5" eb="6">
      <t>トウ</t>
    </rPh>
    <rPh sb="7" eb="9">
      <t>メイショウ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</si>
  <si>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</si>
  <si>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</si>
  <si>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</si>
  <si>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</si>
  <si>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</si>
  <si>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</si>
  <si>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8回目</t>
    <rPh sb="1" eb="3">
      <t>カイメ</t>
    </rPh>
    <phoneticPr fontId="2"/>
  </si>
  <si>
    <t>9回目</t>
    <rPh sb="1" eb="3">
      <t>カイメ</t>
    </rPh>
    <phoneticPr fontId="2"/>
  </si>
  <si>
    <t>【今回の差替契約で差替先電源等として差替える場合の差替容量】</t>
    <phoneticPr fontId="2"/>
  </si>
  <si>
    <t>差替期間</t>
    <rPh sb="0" eb="2">
      <t>サシカ</t>
    </rPh>
    <rPh sb="2" eb="4">
      <t>キカン</t>
    </rPh>
    <phoneticPr fontId="2"/>
  </si>
  <si>
    <t>提供できる
各月の送電可能電力</t>
    <rPh sb="0" eb="2">
      <t>テイキョウ</t>
    </rPh>
    <rPh sb="6" eb="8">
      <t>カクツキ</t>
    </rPh>
    <rPh sb="9" eb="11">
      <t>ソウデン</t>
    </rPh>
    <rPh sb="11" eb="13">
      <t>カノウ</t>
    </rPh>
    <rPh sb="13" eb="15">
      <t>デンリョク</t>
    </rPh>
    <phoneticPr fontId="2"/>
  </si>
  <si>
    <t>太陽光</t>
    <rPh sb="0" eb="3">
      <t>タイヨウコウ</t>
    </rPh>
    <phoneticPr fontId="2"/>
  </si>
  <si>
    <t>提供する各月の送電可能電力</t>
    <rPh sb="0" eb="2">
      <t>テイキョウ</t>
    </rPh>
    <rPh sb="4" eb="6">
      <t>カクツキ</t>
    </rPh>
    <rPh sb="7" eb="9">
      <t>ソウデン</t>
    </rPh>
    <rPh sb="9" eb="11">
      <t>カノウ</t>
    </rPh>
    <rPh sb="11" eb="13">
      <t>デンリョク</t>
    </rPh>
    <phoneticPr fontId="2"/>
  </si>
  <si>
    <t>差替先電源等</t>
    <phoneticPr fontId="2"/>
  </si>
  <si>
    <t>入力箇所</t>
    <rPh sb="0" eb="2">
      <t>ニュウリョク</t>
    </rPh>
    <rPh sb="2" eb="4">
      <t>カショ</t>
    </rPh>
    <phoneticPr fontId="2"/>
  </si>
  <si>
    <t>差替可能容量
（各月）</t>
    <rPh sb="0" eb="2">
      <t>サシカ</t>
    </rPh>
    <rPh sb="2" eb="4">
      <t>カノウ</t>
    </rPh>
    <rPh sb="4" eb="6">
      <t>ヨウリョウ</t>
    </rPh>
    <rPh sb="8" eb="10">
      <t>カクツキ</t>
    </rPh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</si>
  <si>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</si>
  <si>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差替可能容量
（各月）</t>
    <rPh sb="0" eb="1">
      <t>サ</t>
    </rPh>
    <rPh sb="1" eb="2">
      <t>タイ</t>
    </rPh>
    <rPh sb="2" eb="4">
      <t>カノウ</t>
    </rPh>
    <rPh sb="4" eb="6">
      <t>ヨウリョウ</t>
    </rPh>
    <rPh sb="8" eb="10">
      <t>カクツキ</t>
    </rPh>
    <phoneticPr fontId="2"/>
  </si>
  <si>
    <t>差替可能容量
（年間）</t>
    <rPh sb="0" eb="1">
      <t>サ</t>
    </rPh>
    <rPh sb="1" eb="2">
      <t>タイ</t>
    </rPh>
    <rPh sb="2" eb="4">
      <t>カノウ</t>
    </rPh>
    <rPh sb="4" eb="6">
      <t>ヨウリョウ</t>
    </rPh>
    <rPh sb="8" eb="10">
      <t>ネンカン</t>
    </rPh>
    <phoneticPr fontId="2"/>
  </si>
  <si>
    <t>設備容量</t>
    <rPh sb="0" eb="2">
      <t>セツビ</t>
    </rPh>
    <rPh sb="2" eb="4">
      <t>ヨウリョウ</t>
    </rPh>
    <phoneticPr fontId="2"/>
  </si>
  <si>
    <t>kW</t>
    <phoneticPr fontId="2"/>
  </si>
  <si>
    <t xml:space="preserve">提供する各月の供給力[kW] </t>
    <rPh sb="0" eb="2">
      <t>テイキョウ</t>
    </rPh>
    <rPh sb="4" eb="6">
      <t>カクツキ</t>
    </rPh>
    <rPh sb="7" eb="10">
      <t>キョウキュウリョク</t>
    </rPh>
    <phoneticPr fontId="2"/>
  </si>
  <si>
    <t>5月</t>
    <phoneticPr fontId="2"/>
  </si>
  <si>
    <t>差替済容量
（各月）</t>
    <rPh sb="0" eb="2">
      <t>サシカ</t>
    </rPh>
    <rPh sb="2" eb="3">
      <t>ズ</t>
    </rPh>
    <rPh sb="3" eb="5">
      <t>ヨウリョウ</t>
    </rPh>
    <rPh sb="7" eb="9">
      <t>カクツキ</t>
    </rPh>
    <phoneticPr fontId="2"/>
  </si>
  <si>
    <t>差替済容量
（年間）</t>
    <rPh sb="0" eb="1">
      <t>サ</t>
    </rPh>
    <rPh sb="1" eb="2">
      <t>タイ</t>
    </rPh>
    <rPh sb="2" eb="3">
      <t>ス</t>
    </rPh>
    <rPh sb="3" eb="5">
      <t>ヨウリョウ</t>
    </rPh>
    <rPh sb="7" eb="9">
      <t>ネンカン</t>
    </rPh>
    <phoneticPr fontId="2"/>
  </si>
  <si>
    <t>差替容量
（各月）</t>
    <rPh sb="0" eb="2">
      <t>サシカ</t>
    </rPh>
    <rPh sb="2" eb="4">
      <t>ヨウリョウ</t>
    </rPh>
    <rPh sb="6" eb="8">
      <t>カクツキ</t>
    </rPh>
    <phoneticPr fontId="2"/>
  </si>
  <si>
    <t>差替容量
（年間）</t>
    <rPh sb="0" eb="1">
      <t>サ</t>
    </rPh>
    <rPh sb="1" eb="2">
      <t>タイ</t>
    </rPh>
    <rPh sb="2" eb="4">
      <t>ヨウリョウ</t>
    </rPh>
    <rPh sb="6" eb="8">
      <t>ネンカン</t>
    </rPh>
    <phoneticPr fontId="2"/>
  </si>
  <si>
    <t>四捨五入</t>
    <rPh sb="0" eb="4">
      <t>シシャゴニュウ</t>
    </rPh>
    <phoneticPr fontId="2"/>
  </si>
  <si>
    <t>一般
（自流式）</t>
    <rPh sb="0" eb="2">
      <t>イッパン</t>
    </rPh>
    <rPh sb="4" eb="6">
      <t>ジリュウ</t>
    </rPh>
    <rPh sb="6" eb="7">
      <t>シキ</t>
    </rPh>
    <phoneticPr fontId="2"/>
  </si>
  <si>
    <t>計</t>
    <rPh sb="0" eb="1">
      <t>ケイ</t>
    </rPh>
    <phoneticPr fontId="2"/>
  </si>
  <si>
    <t>差替先入力用（対象実需給年度：2026年度）</t>
    <phoneticPr fontId="2"/>
  </si>
  <si>
    <t>差替先入力用（対象実需給年度：2026年度）</t>
    <rPh sb="0" eb="1">
      <t>サ</t>
    </rPh>
    <rPh sb="1" eb="2">
      <t>カ</t>
    </rPh>
    <rPh sb="2" eb="3">
      <t>サキ</t>
    </rPh>
    <rPh sb="3" eb="6">
      <t>ニュウリョクヨウ</t>
    </rPh>
    <rPh sb="7" eb="9">
      <t>タイショウ</t>
    </rPh>
    <rPh sb="9" eb="10">
      <t>ジツ</t>
    </rPh>
    <rPh sb="10" eb="12">
      <t>ジュキュウ</t>
    </rPh>
    <rPh sb="12" eb="14">
      <t>ネンド</t>
    </rPh>
    <rPh sb="19" eb="21">
      <t>ネンド</t>
    </rPh>
    <phoneticPr fontId="2"/>
  </si>
  <si>
    <t>差替先用（対象実需給年度：2026年度）</t>
    <rPh sb="0" eb="1">
      <t>サ</t>
    </rPh>
    <rPh sb="1" eb="2">
      <t>カ</t>
    </rPh>
    <rPh sb="2" eb="3">
      <t>サキ</t>
    </rPh>
    <rPh sb="3" eb="4">
      <t>ヨウ</t>
    </rPh>
    <rPh sb="5" eb="7">
      <t>タイショウ</t>
    </rPh>
    <rPh sb="7" eb="8">
      <t>ジツ</t>
    </rPh>
    <rPh sb="8" eb="10">
      <t>ジュキュウ</t>
    </rPh>
    <rPh sb="10" eb="12">
      <t>ネンド</t>
    </rPh>
    <rPh sb="17" eb="19">
      <t>ネンド</t>
    </rPh>
    <phoneticPr fontId="2"/>
  </si>
  <si>
    <t>差替容量等算定諸元一覧（対象実需給年度：2026年度）</t>
    <rPh sb="0" eb="1">
      <t>サ</t>
    </rPh>
    <rPh sb="1" eb="2">
      <t>カ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</si>
  <si>
    <t>2026年度</t>
    <rPh sb="4" eb="6">
      <t>ネンド</t>
    </rPh>
    <phoneticPr fontId="2"/>
  </si>
  <si>
    <t>①必要供給力(安定電源)</t>
    <rPh sb="1" eb="3">
      <t>ヒツヨウ</t>
    </rPh>
    <rPh sb="3" eb="6">
      <t>キョウキュウリョク</t>
    </rPh>
    <rPh sb="7" eb="9">
      <t>アンテイ</t>
    </rPh>
    <rPh sb="9" eb="11">
      <t>デンゲン</t>
    </rPh>
    <phoneticPr fontId="2"/>
  </si>
  <si>
    <t>⑦必要供給力(再エネ除き)</t>
    <rPh sb="1" eb="3">
      <t>ヒツヨウ</t>
    </rPh>
    <rPh sb="3" eb="6">
      <t>キョウキュウリョク</t>
    </rPh>
    <rPh sb="7" eb="8">
      <t>サイ</t>
    </rPh>
    <rPh sb="10" eb="11">
      <t>ノゾ</t>
    </rPh>
    <phoneticPr fontId="2"/>
  </si>
  <si>
    <t>⑦必要供給力(再エネ除き)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</si>
</sst>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_);[Red]\(#,##0\)"/>
    <numFmt numFmtId="178" formatCode="0.0%"/>
    <numFmt numFmtId="179" formatCode="0.0&quot;ヶ月&quot;"/>
    <numFmt numFmtId="180" formatCode="0.000&quot;ヶ月&quot;"/>
    <numFmt numFmtId="181" formatCode="#,##0.00000;[Red]\-#,##0.00000"/>
    <numFmt numFmtId="182" formatCode="#,##0.000_ "/>
    <numFmt numFmtId="183" formatCode="#,##0.0000;[Red]\-#,##0.0000"/>
    <numFmt numFmtId="184" formatCode="#,##0.00000000000000_ ;[Red]\-#,##0.00000000000000\ "/>
    <numFmt numFmtId="185" formatCode="#,##0_ ;[Red]\-#,##0\ 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double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0" xfId="0" applyFont="1" applyFill="1"/>
    <xf numFmtId="0" fontId="5" fillId="0" borderId="0" xfId="0" applyFont="1"/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77" fontId="1" fillId="0" borderId="0" xfId="0" applyNumberFormat="1" applyFont="1" applyFill="1" applyBorder="1"/>
    <xf numFmtId="176" fontId="1" fillId="0" borderId="5" xfId="0" applyNumberFormat="1" applyFont="1" applyBorder="1"/>
    <xf numFmtId="0" fontId="1" fillId="0" borderId="0" xfId="0" applyFont="1" applyAlignment="1">
      <alignment horizontal="right"/>
    </xf>
    <xf numFmtId="176" fontId="1" fillId="0" borderId="0" xfId="0" applyNumberFormat="1" applyFont="1"/>
    <xf numFmtId="179" fontId="5" fillId="3" borderId="0" xfId="0" applyNumberFormat="1" applyFont="1" applyFill="1"/>
    <xf numFmtId="180" fontId="1" fillId="0" borderId="5" xfId="0" applyNumberFormat="1" applyFont="1" applyBorder="1"/>
    <xf numFmtId="176" fontId="6" fillId="0" borderId="5" xfId="0" applyNumberFormat="1" applyFont="1" applyFill="1" applyBorder="1"/>
    <xf numFmtId="177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Border="1"/>
    <xf numFmtId="176" fontId="1" fillId="0" borderId="1" xfId="0" applyNumberFormat="1" applyFont="1" applyBorder="1"/>
    <xf numFmtId="176" fontId="1" fillId="0" borderId="7" xfId="0" applyNumberFormat="1" applyFont="1" applyBorder="1"/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3" xfId="0" applyNumberFormat="1" applyFont="1" applyBorder="1"/>
    <xf numFmtId="176" fontId="1" fillId="0" borderId="8" xfId="0" applyNumberFormat="1" applyFont="1" applyBorder="1"/>
    <xf numFmtId="178" fontId="1" fillId="0" borderId="9" xfId="0" applyNumberFormat="1" applyFont="1" applyBorder="1"/>
    <xf numFmtId="177" fontId="6" fillId="0" borderId="5" xfId="0" applyNumberFormat="1" applyFont="1" applyFill="1" applyBorder="1"/>
    <xf numFmtId="178" fontId="6" fillId="0" borderId="5" xfId="0" applyNumberFormat="1" applyFont="1" applyFill="1" applyBorder="1"/>
    <xf numFmtId="179" fontId="6" fillId="0" borderId="0" xfId="0" applyNumberFormat="1" applyFont="1" applyFill="1"/>
    <xf numFmtId="38" fontId="1" fillId="0" borderId="1" xfId="2" applyFont="1" applyBorder="1" applyAlignment="1"/>
    <xf numFmtId="181" fontId="6" fillId="0" borderId="5" xfId="2" applyNumberFormat="1" applyFont="1" applyFill="1" applyBorder="1" applyAlignment="1"/>
    <xf numFmtId="181" fontId="1" fillId="0" borderId="3" xfId="2" applyNumberFormat="1" applyFont="1" applyBorder="1" applyAlignment="1"/>
    <xf numFmtId="181" fontId="1" fillId="0" borderId="1" xfId="2" applyNumberFormat="1" applyFont="1" applyBorder="1" applyAlignment="1"/>
    <xf numFmtId="0" fontId="1" fillId="0" borderId="0" xfId="0" applyFont="1" applyFill="1"/>
    <xf numFmtId="182" fontId="1" fillId="0" borderId="5" xfId="0" applyNumberFormat="1" applyFont="1" applyBorder="1"/>
    <xf numFmtId="183" fontId="6" fillId="0" borderId="5" xfId="2" applyNumberFormat="1" applyFont="1" applyFill="1" applyBorder="1" applyAlignment="1"/>
    <xf numFmtId="183" fontId="1" fillId="0" borderId="3" xfId="2" applyNumberFormat="1" applyFont="1" applyBorder="1" applyAlignment="1"/>
    <xf numFmtId="183" fontId="1" fillId="0" borderId="1" xfId="2" applyNumberFormat="1" applyFont="1" applyBorder="1" applyAlignment="1"/>
    <xf numFmtId="0" fontId="11" fillId="0" borderId="0" xfId="0" applyFont="1"/>
    <xf numFmtId="178" fontId="1" fillId="0" borderId="0" xfId="0" applyNumberFormat="1" applyFont="1"/>
    <xf numFmtId="181" fontId="1" fillId="0" borderId="0" xfId="0" applyNumberFormat="1" applyFont="1"/>
    <xf numFmtId="182" fontId="1" fillId="0" borderId="6" xfId="0" applyNumberFormat="1" applyFont="1" applyBorder="1" applyAlignment="1">
      <alignment shrinkToFit="1"/>
    </xf>
    <xf numFmtId="182" fontId="1" fillId="0" borderId="1" xfId="0" applyNumberFormat="1" applyFont="1" applyBorder="1"/>
    <xf numFmtId="182" fontId="1" fillId="0" borderId="0" xfId="0" applyNumberFormat="1" applyFont="1"/>
    <xf numFmtId="184" fontId="1" fillId="0" borderId="0" xfId="0" applyNumberFormat="1" applyFont="1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9" fillId="6" borderId="10" xfId="0" applyFont="1" applyFill="1" applyBorder="1" applyAlignment="1" applyProtection="1">
      <alignment horizontal="center" vertical="center"/>
      <protection hidden="1"/>
    </xf>
    <xf numFmtId="0" fontId="1" fillId="7" borderId="10" xfId="0" applyFont="1" applyFill="1" applyBorder="1" applyAlignment="1" applyProtection="1">
      <alignment horizontal="center" vertical="center"/>
      <protection hidden="1"/>
    </xf>
    <xf numFmtId="0" fontId="9" fillId="7" borderId="10" xfId="0" applyFont="1" applyFill="1" applyBorder="1" applyAlignment="1" applyProtection="1">
      <alignment horizontal="center" vertical="center"/>
      <protection hidden="1"/>
    </xf>
    <xf numFmtId="0" fontId="9" fillId="7" borderId="10" xfId="0" applyFont="1" applyFill="1" applyBorder="1" applyAlignment="1" applyProtection="1">
      <alignment horizontal="left" vertical="center"/>
      <protection hidden="1"/>
    </xf>
    <xf numFmtId="0" fontId="9" fillId="6" borderId="1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Protection="1">
      <protection hidden="1"/>
    </xf>
    <xf numFmtId="185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38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85" fontId="12" fillId="3" borderId="1" xfId="0" applyNumberFormat="1" applyFont="1" applyFill="1" applyBorder="1" applyAlignment="1" applyProtection="1">
      <alignment horizontal="center" vertical="center"/>
      <protection locked="0" hidden="1"/>
    </xf>
    <xf numFmtId="0" fontId="3" fillId="3" borderId="0" xfId="0" applyFont="1" applyFill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185" fontId="1" fillId="3" borderId="1" xfId="0" applyNumberFormat="1" applyFont="1" applyFill="1" applyBorder="1" applyAlignment="1" applyProtection="1">
      <alignment horizontal="center" vertical="center"/>
      <protection locked="0" hidden="1"/>
    </xf>
    <xf numFmtId="49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85" fontId="12" fillId="3" borderId="1" xfId="0" applyNumberFormat="1" applyFont="1" applyFill="1" applyBorder="1" applyAlignment="1" applyProtection="1">
      <alignment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85" fontId="12" fillId="5" borderId="10" xfId="0" applyNumberFormat="1" applyFont="1" applyFill="1" applyBorder="1" applyAlignment="1" applyProtection="1">
      <alignment horizontal="center" vertical="center"/>
      <protection hidden="1"/>
    </xf>
    <xf numFmtId="0" fontId="12" fillId="7" borderId="10" xfId="0" applyFont="1" applyFill="1" applyBorder="1" applyAlignment="1" applyProtection="1">
      <alignment horizontal="center" vertical="center"/>
      <protection hidden="1"/>
    </xf>
    <xf numFmtId="185" fontId="12" fillId="2" borderId="10" xfId="0" applyNumberFormat="1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185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5" xfId="0" applyFont="1" applyFill="1" applyBorder="1" applyAlignment="1" applyProtection="1">
      <alignment horizontal="center" vertical="center" wrapText="1"/>
      <protection hidden="1"/>
    </xf>
    <xf numFmtId="185" fontId="12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5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185" fontId="12" fillId="3" borderId="1" xfId="0" applyNumberFormat="1" applyFont="1" applyFill="1" applyBorder="1" applyAlignment="1" applyProtection="1">
      <alignment horizontal="center" vertical="center"/>
      <protection locked="0" hidden="1"/>
    </xf>
    <xf numFmtId="185" fontId="12" fillId="2" borderId="10" xfId="0" applyNumberFormat="1" applyFont="1" applyFill="1" applyBorder="1" applyAlignment="1" applyProtection="1">
      <alignment horizontal="center" vertical="center"/>
      <protection hidden="1"/>
    </xf>
    <xf numFmtId="185" fontId="12" fillId="0" borderId="1" xfId="0" applyNumberFormat="1" applyFont="1" applyFill="1" applyBorder="1" applyAlignment="1" applyProtection="1">
      <alignment horizontal="center" vertical="center"/>
      <protection hidden="1"/>
    </xf>
    <xf numFmtId="185" fontId="12" fillId="0" borderId="1" xfId="0" applyNumberFormat="1" applyFont="1" applyFill="1" applyBorder="1" applyAlignment="1" applyProtection="1">
      <alignment horizontal="center" vertical="center"/>
      <protection hidden="1"/>
    </xf>
    <xf numFmtId="176" fontId="5" fillId="3" borderId="5" xfId="0" applyNumberFormat="1" applyFont="1" applyFill="1" applyBorder="1" applyAlignment="1">
      <alignment horizontal="center" vertical="center"/>
    </xf>
    <xf numFmtId="177" fontId="5" fillId="3" borderId="5" xfId="0" applyNumberFormat="1" applyFont="1" applyFill="1" applyBorder="1"/>
    <xf numFmtId="178" fontId="6" fillId="7" borderId="22" xfId="0" applyNumberFormat="1" applyFont="1" applyFill="1" applyBorder="1"/>
    <xf numFmtId="178" fontId="1" fillId="7" borderId="22" xfId="0" applyNumberFormat="1" applyFont="1" applyFill="1" applyBorder="1"/>
    <xf numFmtId="178" fontId="5" fillId="3" borderId="5" xfId="0" applyNumberFormat="1" applyFont="1" applyFill="1" applyBorder="1" applyAlignment="1">
      <alignment horizontal="center" vertical="center"/>
    </xf>
    <xf numFmtId="178" fontId="1" fillId="7" borderId="23" xfId="0" applyNumberFormat="1" applyFont="1" applyFill="1" applyBorder="1"/>
    <xf numFmtId="176" fontId="1" fillId="7" borderId="22" xfId="0" applyNumberFormat="1" applyFont="1" applyFill="1" applyBorder="1"/>
    <xf numFmtId="0" fontId="3" fillId="4" borderId="0" xfId="0" applyFont="1" applyFill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4" xfId="0" applyFont="1" applyFill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185" fontId="1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185" fontId="12" fillId="3" borderId="2" xfId="0" applyNumberFormat="1" applyFont="1" applyFill="1" applyBorder="1" applyAlignment="1" applyProtection="1">
      <alignment horizontal="center" vertical="center"/>
      <protection locked="0" hidden="1"/>
    </xf>
    <xf numFmtId="185" fontId="12" fillId="3" borderId="4" xfId="0" applyNumberFormat="1" applyFont="1" applyFill="1" applyBorder="1" applyAlignment="1" applyProtection="1">
      <alignment horizontal="center" vertical="center"/>
      <protection locked="0" hidden="1"/>
    </xf>
    <xf numFmtId="185" fontId="12" fillId="3" borderId="3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38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185" fontId="12" fillId="0" borderId="2" xfId="0" applyNumberFormat="1" applyFont="1" applyFill="1" applyBorder="1" applyAlignment="1" applyProtection="1">
      <alignment horizontal="center" vertical="center"/>
      <protection hidden="1"/>
    </xf>
    <xf numFmtId="185" fontId="12" fillId="0" borderId="4" xfId="0" applyNumberFormat="1" applyFont="1" applyFill="1" applyBorder="1" applyAlignment="1" applyProtection="1">
      <alignment horizontal="center" vertical="center"/>
      <protection hidden="1"/>
    </xf>
    <xf numFmtId="185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185" fontId="12" fillId="0" borderId="2" xfId="0" applyNumberFormat="1" applyFont="1" applyFill="1" applyBorder="1" applyAlignment="1" applyProtection="1">
      <alignment horizontal="center" vertical="center"/>
      <protection locked="0" hidden="1"/>
    </xf>
    <xf numFmtId="185" fontId="12" fillId="0" borderId="4" xfId="0" applyNumberFormat="1" applyFont="1" applyFill="1" applyBorder="1" applyAlignment="1" applyProtection="1">
      <alignment horizontal="center" vertical="center"/>
      <protection locked="0" hidden="1"/>
    </xf>
    <xf numFmtId="185" fontId="12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38" fontId="12" fillId="0" borderId="2" xfId="0" applyNumberFormat="1" applyFont="1" applyFill="1" applyBorder="1" applyAlignment="1" applyProtection="1">
      <alignment horizontal="center" vertical="center"/>
      <protection hidden="1"/>
    </xf>
    <xf numFmtId="38" fontId="12" fillId="0" borderId="4" xfId="0" applyNumberFormat="1" applyFont="1" applyFill="1" applyBorder="1" applyAlignment="1" applyProtection="1">
      <alignment horizontal="center" vertical="center"/>
      <protection hidden="1"/>
    </xf>
    <xf numFmtId="38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185" fontId="12" fillId="3" borderId="1" xfId="0" applyNumberFormat="1" applyFont="1" applyFill="1" applyBorder="1" applyAlignment="1" applyProtection="1">
      <alignment horizontal="center" vertical="center"/>
      <protection locked="0"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185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9" fillId="6" borderId="10" xfId="0" applyFont="1" applyFill="1" applyBorder="1" applyAlignment="1" applyProtection="1">
      <alignment horizontal="center" vertical="center"/>
      <protection hidden="1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0" fontId="9" fillId="6" borderId="10" xfId="0" applyFont="1" applyFill="1" applyBorder="1" applyAlignment="1" applyProtection="1">
      <alignment horizontal="left" vertical="center"/>
      <protection hidden="1"/>
    </xf>
    <xf numFmtId="0" fontId="1" fillId="5" borderId="10" xfId="0" applyFont="1" applyFill="1" applyBorder="1" applyAlignment="1" applyProtection="1">
      <alignment horizontal="center" vertical="center"/>
      <protection hidden="1"/>
    </xf>
    <xf numFmtId="0" fontId="9" fillId="7" borderId="10" xfId="0" applyFont="1" applyFill="1" applyBorder="1" applyAlignment="1" applyProtection="1">
      <alignment horizontal="left" vertical="center"/>
      <protection hidden="1"/>
    </xf>
    <xf numFmtId="0" fontId="1" fillId="7" borderId="10" xfId="0" applyFont="1" applyFill="1" applyBorder="1" applyAlignment="1" applyProtection="1">
      <alignment horizontal="center" vertical="center"/>
      <protection hidden="1"/>
    </xf>
    <xf numFmtId="0" fontId="9" fillId="6" borderId="10" xfId="0" applyFont="1" applyFill="1" applyBorder="1" applyAlignment="1" applyProtection="1">
      <alignment horizontal="left" vertical="center" wrapText="1"/>
      <protection hidden="1"/>
    </xf>
    <xf numFmtId="0" fontId="1" fillId="6" borderId="11" xfId="0" applyFont="1" applyFill="1" applyBorder="1" applyAlignment="1" applyProtection="1">
      <alignment horizontal="center" vertical="center"/>
      <protection hidden="1"/>
    </xf>
    <xf numFmtId="0" fontId="1" fillId="6" borderId="12" xfId="0" applyFont="1" applyFill="1" applyBorder="1" applyAlignment="1" applyProtection="1">
      <alignment horizontal="center" vertical="center"/>
      <protection hidden="1"/>
    </xf>
    <xf numFmtId="0" fontId="1" fillId="6" borderId="13" xfId="0" applyFont="1" applyFill="1" applyBorder="1" applyAlignment="1" applyProtection="1">
      <alignment horizontal="center" vertical="center"/>
      <protection hidden="1"/>
    </xf>
    <xf numFmtId="0" fontId="9" fillId="6" borderId="10" xfId="0" applyFont="1" applyFill="1" applyBorder="1" applyAlignment="1" applyProtection="1">
      <alignment horizontal="center" vertical="center" wrapText="1"/>
      <protection hidden="1"/>
    </xf>
    <xf numFmtId="0" fontId="9" fillId="7" borderId="10" xfId="0" applyFont="1" applyFill="1" applyBorder="1" applyAlignment="1" applyProtection="1">
      <alignment horizontal="left" vertical="center" wrapText="1"/>
      <protection hidden="1"/>
    </xf>
    <xf numFmtId="0" fontId="1" fillId="7" borderId="11" xfId="0" applyFont="1" applyFill="1" applyBorder="1" applyAlignment="1" applyProtection="1">
      <alignment horizontal="center" vertical="center"/>
      <protection hidden="1"/>
    </xf>
    <xf numFmtId="0" fontId="1" fillId="7" borderId="12" xfId="0" applyFont="1" applyFill="1" applyBorder="1" applyAlignment="1" applyProtection="1">
      <alignment horizontal="center" vertical="center"/>
      <protection hidden="1"/>
    </xf>
    <xf numFmtId="0" fontId="1" fillId="7" borderId="13" xfId="0" applyFont="1" applyFill="1" applyBorder="1" applyAlignment="1" applyProtection="1">
      <alignment horizontal="center" vertical="center"/>
      <protection hidden="1"/>
    </xf>
    <xf numFmtId="0" fontId="12" fillId="7" borderId="10" xfId="0" applyFont="1" applyFill="1" applyBorder="1" applyAlignment="1" applyProtection="1">
      <alignment horizontal="center" vertical="center"/>
      <protection hidden="1"/>
    </xf>
    <xf numFmtId="185" fontId="12" fillId="2" borderId="10" xfId="0" applyNumberFormat="1" applyFont="1" applyFill="1" applyBorder="1" applyAlignment="1" applyProtection="1">
      <alignment horizontal="center" vertical="center"/>
      <protection hidden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30"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CC"/>
      <color rgb="FFFFFF66"/>
      <color rgb="FFE6B8B7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file:///\\172.18.25.71\&#23481;&#37327;&#24066;&#22580;\05_&#23455;&#21209;&#20307;&#21046;&#27083;&#31689;\03%20%20&#38283;&#35373;&#28310;&#20633;&#25903;&#25588;&#26989;&#21209;&#22996;&#35351;\07%20%20&#12513;&#12452;&#12531;&#12458;&#12540;&#12463;&#12471;&#12519;&#12531;&#21215;&#38598;&#35201;&#32177;\02&#12288;&#21215;&#38598;&#35201;&#32177;\&#35201;&#32177;&#21029;&#28155;&#27096;&#24335;\&#27096;&#24335;2_&#26399;&#24453;&#23481;&#37327;&#31561;&#31639;&#23450;&#35576;&#20803;&#19968;&#35239;&#65288;&#35519;&#25972;&#20418;&#25968;&#21547;&#12416;&#65289;\04%202026&#21521;&#12369;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file:///\\172.18.25.71\&#23481;&#37327;&#24066;&#22580;\05_&#23455;&#21209;&#20307;&#21046;&#27083;&#31689;\03%20%20&#38283;&#35373;&#28310;&#20633;&#25903;&#25588;&#26989;&#21209;&#22996;&#35351;\07%20%20&#12513;&#12452;&#12531;&#12458;&#12540;&#12463;&#12471;&#12519;&#12531;&#21215;&#38598;&#35201;&#32177;\02&#12288;&#21215;&#38598;&#35201;&#32177;\&#35201;&#32177;&#21029;&#28155;&#27096;&#24335;\&#27096;&#24335;2_&#26399;&#24453;&#23481;&#37327;&#31561;&#31639;&#23450;&#35576;&#20803;&#19968;&#35239;&#65288;&#35519;&#25972;&#20418;&#25968;&#21547;&#12416;&#65289;\04%202026&#21521;&#12369;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file:///\\172.18.25.71\&#23481;&#37327;&#24066;&#22580;\05_&#23455;&#21209;&#20307;&#21046;&#27083;&#31689;\03%20%20&#38283;&#35373;&#28310;&#20633;&#25903;&#25588;&#26989;&#21209;&#22996;&#35351;\07%20%20&#12513;&#12452;&#12531;&#12458;&#12540;&#12463;&#12471;&#12519;&#12531;&#21215;&#38598;&#35201;&#32177;\02&#12288;&#21215;&#38598;&#35201;&#32177;\&#35201;&#32177;&#21029;&#28155;&#27096;&#24335;\&#27096;&#24335;2_&#26399;&#24453;&#23481;&#37327;&#31561;&#31639;&#23450;&#35576;&#20803;&#19968;&#35239;&#65288;&#35519;&#25972;&#20418;&#25968;&#21547;&#12416;&#65289;\04%202026&#21521;&#12369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4</xdr:row>
      <xdr:rowOff>55579</xdr:rowOff>
    </xdr:from>
    <xdr:to>
      <xdr:col>19</xdr:col>
      <xdr:colOff>591670</xdr:colOff>
      <xdr:row>9</xdr:row>
      <xdr:rowOff>161364</xdr:rowOff>
    </xdr:to>
    <xdr:sp macro="" textlink="">
      <xdr:nvSpPr>
        <xdr:cNvPr id="4" name="角丸四角形吹き出し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185712" y="907226"/>
          <a:ext cx="2306170" cy="1271197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差替先電源の差替可能容量を算出します</a:t>
          </a:r>
        </a:p>
        <a:p>
          <a:r>
            <a:rPr kumimoji="1" lang="ja-JP" altLang="ja-JP" sz="100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太陽光・風力・水力の必要な箇所に、</a:t>
          </a:r>
          <a:endParaRPr lang="ja-JP" altLang="ja-JP" sz="10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00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・送電可能電力</a:t>
          </a:r>
          <a:endParaRPr lang="ja-JP" altLang="ja-JP" sz="10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00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・提供できる各月送電可能電力</a:t>
          </a:r>
          <a:endParaRPr lang="ja-JP" altLang="ja-JP" sz="10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00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を入力してください</a:t>
          </a:r>
          <a:endParaRPr lang="ja-JP" altLang="ja-JP" sz="10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175260</xdr:colOff>
      <xdr:row>39</xdr:row>
      <xdr:rowOff>68581</xdr:rowOff>
    </xdr:from>
    <xdr:to>
      <xdr:col>20</xdr:col>
      <xdr:colOff>152400</xdr:colOff>
      <xdr:row>41</xdr:row>
      <xdr:rowOff>206188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246672" y="9203616"/>
          <a:ext cx="2415540" cy="603772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過去に電源等差替を実施している場合は、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差替内容を差替契約毎に記載してください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139850</xdr:colOff>
      <xdr:row>107</xdr:row>
      <xdr:rowOff>172572</xdr:rowOff>
    </xdr:from>
    <xdr:to>
      <xdr:col>19</xdr:col>
      <xdr:colOff>246530</xdr:colOff>
      <xdr:row>110</xdr:row>
      <xdr:rowOff>44825</xdr:rowOff>
    </xdr:to>
    <xdr:sp macro="" textlink="">
      <xdr:nvSpPr>
        <xdr:cNvPr id="7" name="角丸四角形吹き出し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211262" y="27685254"/>
          <a:ext cx="1935480" cy="571500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今回の差替契約において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差し替える情報を入力してください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148813</xdr:colOff>
      <xdr:row>10</xdr:row>
      <xdr:rowOff>179295</xdr:rowOff>
    </xdr:from>
    <xdr:to>
      <xdr:col>20</xdr:col>
      <xdr:colOff>407893</xdr:colOff>
      <xdr:row>14</xdr:row>
      <xdr:rowOff>71717</xdr:rowOff>
    </xdr:to>
    <xdr:sp macro="" textlink="">
      <xdr:nvSpPr>
        <xdr:cNvPr id="9" name="角丸四角形吹き出し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220225" y="2429436"/>
          <a:ext cx="2697480" cy="591669"/>
        </a:xfrm>
        <a:prstGeom prst="wedgeRoundRectCallout">
          <a:avLst>
            <a:gd name="adj1" fmla="val -77564"/>
            <a:gd name="adj2" fmla="val -44700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設備容量以下の整数値を入力してください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121919</xdr:colOff>
      <xdr:row>18</xdr:row>
      <xdr:rowOff>134470</xdr:rowOff>
    </xdr:from>
    <xdr:to>
      <xdr:col>20</xdr:col>
      <xdr:colOff>380999</xdr:colOff>
      <xdr:row>22</xdr:row>
      <xdr:rowOff>35859</xdr:rowOff>
    </xdr:to>
    <xdr:sp macro="" textlink="">
      <xdr:nvSpPr>
        <xdr:cNvPr id="10" name="角丸四角形吹き出し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193331" y="4222376"/>
          <a:ext cx="2697480" cy="600636"/>
        </a:xfrm>
        <a:prstGeom prst="wedgeRoundRectCallout">
          <a:avLst>
            <a:gd name="adj1" fmla="val -75902"/>
            <a:gd name="adj2" fmla="val -3755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設備容量以下の整数値を入力してください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157778</xdr:colOff>
      <xdr:row>26</xdr:row>
      <xdr:rowOff>197225</xdr:rowOff>
    </xdr:from>
    <xdr:to>
      <xdr:col>20</xdr:col>
      <xdr:colOff>416858</xdr:colOff>
      <xdr:row>30</xdr:row>
      <xdr:rowOff>80683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229190" y="6122896"/>
          <a:ext cx="2697480" cy="582705"/>
        </a:xfrm>
        <a:prstGeom prst="wedgeRoundRectCallout">
          <a:avLst>
            <a:gd name="adj1" fmla="val -79226"/>
            <a:gd name="adj2" fmla="val -50613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設備容量以下の整数値を入力してください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175706</xdr:colOff>
      <xdr:row>14</xdr:row>
      <xdr:rowOff>197223</xdr:rowOff>
    </xdr:from>
    <xdr:to>
      <xdr:col>20</xdr:col>
      <xdr:colOff>434786</xdr:colOff>
      <xdr:row>17</xdr:row>
      <xdr:rowOff>125501</xdr:rowOff>
    </xdr:to>
    <xdr:sp macro="" textlink="">
      <xdr:nvSpPr>
        <xdr:cNvPr id="12" name="角丸四角形吹き出し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247118" y="3146611"/>
          <a:ext cx="2697480" cy="833714"/>
        </a:xfrm>
        <a:prstGeom prst="wedgeRoundRectCallout">
          <a:avLst>
            <a:gd name="adj1" fmla="val -79225"/>
            <a:gd name="adj2" fmla="val -77773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送電可能電力以下の整数値を入力してください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161364</xdr:colOff>
      <xdr:row>110</xdr:row>
      <xdr:rowOff>143436</xdr:rowOff>
    </xdr:from>
    <xdr:to>
      <xdr:col>19</xdr:col>
      <xdr:colOff>350521</xdr:colOff>
      <xdr:row>113</xdr:row>
      <xdr:rowOff>71718</xdr:rowOff>
    </xdr:to>
    <xdr:sp macro="" textlink="">
      <xdr:nvSpPr>
        <xdr:cNvPr id="17" name="角丸四角形吹き出し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1367246" y="28355365"/>
          <a:ext cx="2017957" cy="627529"/>
        </a:xfrm>
        <a:prstGeom prst="wedgeRoundRectCallout">
          <a:avLst>
            <a:gd name="adj1" fmla="val -85626"/>
            <a:gd name="adj2" fmla="val -50043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差替期間を記載してください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例）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2026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月～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2027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170329</xdr:colOff>
      <xdr:row>22</xdr:row>
      <xdr:rowOff>215153</xdr:rowOff>
    </xdr:from>
    <xdr:to>
      <xdr:col>20</xdr:col>
      <xdr:colOff>429409</xdr:colOff>
      <xdr:row>25</xdr:row>
      <xdr:rowOff>155095</xdr:rowOff>
    </xdr:to>
    <xdr:sp macro="" textlink="">
      <xdr:nvSpPr>
        <xdr:cNvPr id="23" name="角丸四角形吹き出し 10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1241741" y="5002306"/>
          <a:ext cx="2697480" cy="845377"/>
        </a:xfrm>
        <a:prstGeom prst="wedgeRoundRectCallout">
          <a:avLst>
            <a:gd name="adj1" fmla="val -79225"/>
            <a:gd name="adj2" fmla="val -77773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送電可能電力以下の整数値を入力してください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188260</xdr:colOff>
      <xdr:row>30</xdr:row>
      <xdr:rowOff>188259</xdr:rowOff>
    </xdr:from>
    <xdr:to>
      <xdr:col>20</xdr:col>
      <xdr:colOff>447340</xdr:colOff>
      <xdr:row>33</xdr:row>
      <xdr:rowOff>119236</xdr:rowOff>
    </xdr:to>
    <xdr:sp macro="" textlink="">
      <xdr:nvSpPr>
        <xdr:cNvPr id="25" name="角丸四角形吹き出し 10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1259672" y="6813177"/>
          <a:ext cx="2697480" cy="836412"/>
        </a:xfrm>
        <a:prstGeom prst="wedgeRoundRectCallout">
          <a:avLst>
            <a:gd name="adj1" fmla="val -79225"/>
            <a:gd name="adj2" fmla="val -77773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送電可能電力以下の整数値を入力してください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179294</xdr:colOff>
      <xdr:row>114</xdr:row>
      <xdr:rowOff>152400</xdr:rowOff>
    </xdr:from>
    <xdr:to>
      <xdr:col>21</xdr:col>
      <xdr:colOff>277906</xdr:colOff>
      <xdr:row>119</xdr:row>
      <xdr:rowOff>98611</xdr:rowOff>
    </xdr:to>
    <xdr:sp macro="" textlink="">
      <xdr:nvSpPr>
        <xdr:cNvPr id="27" name="角丸四角形吹き出し 1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1385176" y="29296659"/>
          <a:ext cx="3146612" cy="869576"/>
        </a:xfrm>
        <a:prstGeom prst="wedgeRoundRectCallout">
          <a:avLst>
            <a:gd name="adj1" fmla="val -54488"/>
            <a:gd name="adj2" fmla="val -35702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今回の差替契約で差し替える差替容量について、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差替元の差替容量等算定諸元一覧を基づき記載してください。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ja-JP" altLang="en-US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76200</xdr:rowOff>
    </xdr:from>
    <xdr:to>
      <xdr:col>2</xdr:col>
      <xdr:colOff>90993</xdr:colOff>
      <xdr:row>6</xdr:row>
      <xdr:rowOff>84716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90500" y="281940"/>
          <a:ext cx="1927413" cy="1021976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入力情報は、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・「入力欄（基本情報）」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・「入力欄（差替情報）」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のシートに入力してください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176893</xdr:colOff>
      <xdr:row>3</xdr:row>
      <xdr:rowOff>40821</xdr:rowOff>
    </xdr:from>
    <xdr:to>
      <xdr:col>15</xdr:col>
      <xdr:colOff>465957</xdr:colOff>
      <xdr:row>11</xdr:row>
      <xdr:rowOff>95282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F6EACD-B46D-4208-AD2D-C29F2945BD88}"/>
            </a:ext>
          </a:extLst>
        </xdr:cNvPr>
        <xdr:cNvSpPr txBox="1"/>
      </xdr:nvSpPr>
      <xdr:spPr>
        <a:xfrm>
          <a:off x="8422822" y="612321"/>
          <a:ext cx="4017421" cy="1578461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2026</a:t>
          </a:r>
          <a:r>
            <a:rPr kumimoji="1" lang="ja-JP" altLang="en-US" sz="1100">
              <a:solidFill>
                <a:srgbClr val="FF0000"/>
              </a:solidFill>
            </a:rPr>
            <a:t>向けメイン</a:t>
          </a:r>
          <a:r>
            <a:rPr kumimoji="1" lang="en-US" altLang="ja-JP" sz="1100">
              <a:solidFill>
                <a:srgbClr val="FF0000"/>
              </a:solidFill>
            </a:rPr>
            <a:t>AX</a:t>
          </a:r>
          <a:r>
            <a:rPr kumimoji="1" lang="ja-JP" altLang="en-US" sz="1100">
              <a:solidFill>
                <a:srgbClr val="FF0000"/>
              </a:solidFill>
            </a:rPr>
            <a:t>用　期待容量等算定諸元一覧より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\\172.18.25.71\</a:t>
          </a:r>
          <a:r>
            <a:rPr kumimoji="1" lang="ja-JP" altLang="en-US" sz="1100">
              <a:solidFill>
                <a:srgbClr val="FF0000"/>
              </a:solidFill>
            </a:rPr>
            <a:t>容量市場</a:t>
          </a:r>
          <a:r>
            <a:rPr kumimoji="1" lang="en-US" altLang="ja-JP" sz="1100">
              <a:solidFill>
                <a:srgbClr val="FF0000"/>
              </a:solidFill>
            </a:rPr>
            <a:t>\05_</a:t>
          </a:r>
          <a:r>
            <a:rPr kumimoji="1" lang="ja-JP" altLang="en-US" sz="1100">
              <a:solidFill>
                <a:srgbClr val="FF0000"/>
              </a:solidFill>
            </a:rPr>
            <a:t>実務体制構築</a:t>
          </a:r>
          <a:r>
            <a:rPr kumimoji="1" lang="en-US" altLang="ja-JP" sz="1100">
              <a:solidFill>
                <a:srgbClr val="FF0000"/>
              </a:solidFill>
            </a:rPr>
            <a:t>\03  </a:t>
          </a:r>
          <a:r>
            <a:rPr kumimoji="1" lang="ja-JP" altLang="en-US" sz="1100">
              <a:solidFill>
                <a:srgbClr val="FF0000"/>
              </a:solidFill>
            </a:rPr>
            <a:t>開設準備支援業務委託</a:t>
          </a:r>
          <a:r>
            <a:rPr kumimoji="1" lang="en-US" altLang="ja-JP" sz="1100">
              <a:solidFill>
                <a:srgbClr val="FF0000"/>
              </a:solidFill>
            </a:rPr>
            <a:t>\07  </a:t>
          </a:r>
          <a:r>
            <a:rPr kumimoji="1" lang="ja-JP" altLang="en-US" sz="1100">
              <a:solidFill>
                <a:srgbClr val="FF0000"/>
              </a:solidFill>
            </a:rPr>
            <a:t>メインオークション募集要綱</a:t>
          </a:r>
          <a:r>
            <a:rPr kumimoji="1" lang="en-US" altLang="ja-JP" sz="1100">
              <a:solidFill>
                <a:srgbClr val="FF0000"/>
              </a:solidFill>
            </a:rPr>
            <a:t>\02</a:t>
          </a:r>
          <a:r>
            <a:rPr kumimoji="1" lang="ja-JP" altLang="en-US" sz="1100">
              <a:solidFill>
                <a:srgbClr val="FF0000"/>
              </a:solidFill>
            </a:rPr>
            <a:t>　募集要綱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要綱別添様式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様式</a:t>
          </a:r>
          <a:r>
            <a:rPr kumimoji="1" lang="en-US" altLang="ja-JP" sz="1100">
              <a:solidFill>
                <a:srgbClr val="FF0000"/>
              </a:solidFill>
            </a:rPr>
            <a:t>2_</a:t>
          </a:r>
          <a:r>
            <a:rPr kumimoji="1" lang="ja-JP" altLang="en-US" sz="1100">
              <a:solidFill>
                <a:srgbClr val="FF0000"/>
              </a:solidFill>
            </a:rPr>
            <a:t>期待容量等算定諸元一覧（調整係数含む）</a:t>
          </a:r>
          <a:r>
            <a:rPr kumimoji="1" lang="en-US" altLang="ja-JP" sz="1100">
              <a:solidFill>
                <a:srgbClr val="FF0000"/>
              </a:solidFill>
            </a:rPr>
            <a:t>\04 2026</a:t>
          </a:r>
          <a:r>
            <a:rPr kumimoji="1" lang="ja-JP" altLang="en-US" sz="1100">
              <a:solidFill>
                <a:srgbClr val="FF0000"/>
              </a:solidFill>
            </a:rPr>
            <a:t>向け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122464</xdr:colOff>
      <xdr:row>13</xdr:row>
      <xdr:rowOff>68036</xdr:rowOff>
    </xdr:from>
    <xdr:to>
      <xdr:col>15</xdr:col>
      <xdr:colOff>415338</xdr:colOff>
      <xdr:row>21</xdr:row>
      <xdr:rowOff>122497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0F6940-ED86-43E6-9091-C23E840496E0}"/>
            </a:ext>
          </a:extLst>
        </xdr:cNvPr>
        <xdr:cNvSpPr txBox="1"/>
      </xdr:nvSpPr>
      <xdr:spPr>
        <a:xfrm>
          <a:off x="8368393" y="2544536"/>
          <a:ext cx="4021231" cy="1578461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2026</a:t>
          </a:r>
          <a:r>
            <a:rPr kumimoji="1" lang="ja-JP" altLang="en-US" sz="1100">
              <a:solidFill>
                <a:srgbClr val="FF0000"/>
              </a:solidFill>
            </a:rPr>
            <a:t>向けメイン</a:t>
          </a:r>
          <a:r>
            <a:rPr kumimoji="1" lang="en-US" altLang="ja-JP" sz="1100">
              <a:solidFill>
                <a:srgbClr val="FF0000"/>
              </a:solidFill>
            </a:rPr>
            <a:t>AX</a:t>
          </a:r>
          <a:r>
            <a:rPr kumimoji="1" lang="ja-JP" altLang="en-US" sz="1100">
              <a:solidFill>
                <a:srgbClr val="FF0000"/>
              </a:solidFill>
            </a:rPr>
            <a:t>用　期待容量等算定諸元一覧より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\\172.18.25.71\</a:t>
          </a:r>
          <a:r>
            <a:rPr kumimoji="1" lang="ja-JP" altLang="en-US" sz="1100">
              <a:solidFill>
                <a:srgbClr val="FF0000"/>
              </a:solidFill>
            </a:rPr>
            <a:t>容量市場</a:t>
          </a:r>
          <a:r>
            <a:rPr kumimoji="1" lang="en-US" altLang="ja-JP" sz="1100">
              <a:solidFill>
                <a:srgbClr val="FF0000"/>
              </a:solidFill>
            </a:rPr>
            <a:t>\05_</a:t>
          </a:r>
          <a:r>
            <a:rPr kumimoji="1" lang="ja-JP" altLang="en-US" sz="1100">
              <a:solidFill>
                <a:srgbClr val="FF0000"/>
              </a:solidFill>
            </a:rPr>
            <a:t>実務体制構築</a:t>
          </a:r>
          <a:r>
            <a:rPr kumimoji="1" lang="en-US" altLang="ja-JP" sz="1100">
              <a:solidFill>
                <a:srgbClr val="FF0000"/>
              </a:solidFill>
            </a:rPr>
            <a:t>\03  </a:t>
          </a:r>
          <a:r>
            <a:rPr kumimoji="1" lang="ja-JP" altLang="en-US" sz="1100">
              <a:solidFill>
                <a:srgbClr val="FF0000"/>
              </a:solidFill>
            </a:rPr>
            <a:t>開設準備支援業務委託</a:t>
          </a:r>
          <a:r>
            <a:rPr kumimoji="1" lang="en-US" altLang="ja-JP" sz="1100">
              <a:solidFill>
                <a:srgbClr val="FF0000"/>
              </a:solidFill>
            </a:rPr>
            <a:t>\07  </a:t>
          </a:r>
          <a:r>
            <a:rPr kumimoji="1" lang="ja-JP" altLang="en-US" sz="1100">
              <a:solidFill>
                <a:srgbClr val="FF0000"/>
              </a:solidFill>
            </a:rPr>
            <a:t>メインオークション募集要綱</a:t>
          </a:r>
          <a:r>
            <a:rPr kumimoji="1" lang="en-US" altLang="ja-JP" sz="1100">
              <a:solidFill>
                <a:srgbClr val="FF0000"/>
              </a:solidFill>
            </a:rPr>
            <a:t>\02</a:t>
          </a:r>
          <a:r>
            <a:rPr kumimoji="1" lang="ja-JP" altLang="en-US" sz="1100">
              <a:solidFill>
                <a:srgbClr val="FF0000"/>
              </a:solidFill>
            </a:rPr>
            <a:t>　募集要綱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要綱別添様式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様式</a:t>
          </a:r>
          <a:r>
            <a:rPr kumimoji="1" lang="en-US" altLang="ja-JP" sz="1100">
              <a:solidFill>
                <a:srgbClr val="FF0000"/>
              </a:solidFill>
            </a:rPr>
            <a:t>2_</a:t>
          </a:r>
          <a:r>
            <a:rPr kumimoji="1" lang="ja-JP" altLang="en-US" sz="1100">
              <a:solidFill>
                <a:srgbClr val="FF0000"/>
              </a:solidFill>
            </a:rPr>
            <a:t>期待容量等算定諸元一覧（調整係数含む）</a:t>
          </a:r>
          <a:r>
            <a:rPr kumimoji="1" lang="en-US" altLang="ja-JP" sz="1100">
              <a:solidFill>
                <a:srgbClr val="FF0000"/>
              </a:solidFill>
            </a:rPr>
            <a:t>\04 2026</a:t>
          </a:r>
          <a:r>
            <a:rPr kumimoji="1" lang="ja-JP" altLang="en-US" sz="1100">
              <a:solidFill>
                <a:srgbClr val="FF0000"/>
              </a:solidFill>
            </a:rPr>
            <a:t>向け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81643</xdr:colOff>
      <xdr:row>13</xdr:row>
      <xdr:rowOff>95250</xdr:rowOff>
    </xdr:from>
    <xdr:to>
      <xdr:col>14</xdr:col>
      <xdr:colOff>469767</xdr:colOff>
      <xdr:row>21</xdr:row>
      <xdr:rowOff>149711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C3BD79-1C6C-479C-83D3-C786E9D00A56}"/>
            </a:ext>
          </a:extLst>
        </xdr:cNvPr>
        <xdr:cNvSpPr txBox="1"/>
      </xdr:nvSpPr>
      <xdr:spPr>
        <a:xfrm>
          <a:off x="8667750" y="2571750"/>
          <a:ext cx="4021231" cy="1578461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2026</a:t>
          </a:r>
          <a:r>
            <a:rPr kumimoji="1" lang="ja-JP" altLang="en-US" sz="1100">
              <a:solidFill>
                <a:srgbClr val="FF0000"/>
              </a:solidFill>
            </a:rPr>
            <a:t>向けメイン</a:t>
          </a:r>
          <a:r>
            <a:rPr kumimoji="1" lang="en-US" altLang="ja-JP" sz="1100">
              <a:solidFill>
                <a:srgbClr val="FF0000"/>
              </a:solidFill>
            </a:rPr>
            <a:t>AX</a:t>
          </a:r>
          <a:r>
            <a:rPr kumimoji="1" lang="ja-JP" altLang="en-US" sz="1100">
              <a:solidFill>
                <a:srgbClr val="FF0000"/>
              </a:solidFill>
            </a:rPr>
            <a:t>用　期待容量等算定諸元一覧より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\\172.18.25.71\</a:t>
          </a:r>
          <a:r>
            <a:rPr kumimoji="1" lang="ja-JP" altLang="en-US" sz="1100">
              <a:solidFill>
                <a:srgbClr val="FF0000"/>
              </a:solidFill>
            </a:rPr>
            <a:t>容量市場</a:t>
          </a:r>
          <a:r>
            <a:rPr kumimoji="1" lang="en-US" altLang="ja-JP" sz="1100">
              <a:solidFill>
                <a:srgbClr val="FF0000"/>
              </a:solidFill>
            </a:rPr>
            <a:t>\05_</a:t>
          </a:r>
          <a:r>
            <a:rPr kumimoji="1" lang="ja-JP" altLang="en-US" sz="1100">
              <a:solidFill>
                <a:srgbClr val="FF0000"/>
              </a:solidFill>
            </a:rPr>
            <a:t>実務体制構築</a:t>
          </a:r>
          <a:r>
            <a:rPr kumimoji="1" lang="en-US" altLang="ja-JP" sz="1100">
              <a:solidFill>
                <a:srgbClr val="FF0000"/>
              </a:solidFill>
            </a:rPr>
            <a:t>\03  </a:t>
          </a:r>
          <a:r>
            <a:rPr kumimoji="1" lang="ja-JP" altLang="en-US" sz="1100">
              <a:solidFill>
                <a:srgbClr val="FF0000"/>
              </a:solidFill>
            </a:rPr>
            <a:t>開設準備支援業務委託</a:t>
          </a:r>
          <a:r>
            <a:rPr kumimoji="1" lang="en-US" altLang="ja-JP" sz="1100">
              <a:solidFill>
                <a:srgbClr val="FF0000"/>
              </a:solidFill>
            </a:rPr>
            <a:t>\07  </a:t>
          </a:r>
          <a:r>
            <a:rPr kumimoji="1" lang="ja-JP" altLang="en-US" sz="1100">
              <a:solidFill>
                <a:srgbClr val="FF0000"/>
              </a:solidFill>
            </a:rPr>
            <a:t>メインオークション募集要綱</a:t>
          </a:r>
          <a:r>
            <a:rPr kumimoji="1" lang="en-US" altLang="ja-JP" sz="1100">
              <a:solidFill>
                <a:srgbClr val="FF0000"/>
              </a:solidFill>
            </a:rPr>
            <a:t>\02</a:t>
          </a:r>
          <a:r>
            <a:rPr kumimoji="1" lang="ja-JP" altLang="en-US" sz="1100">
              <a:solidFill>
                <a:srgbClr val="FF0000"/>
              </a:solidFill>
            </a:rPr>
            <a:t>　募集要綱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要綱別添様式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様式</a:t>
          </a:r>
          <a:r>
            <a:rPr kumimoji="1" lang="en-US" altLang="ja-JP" sz="1100">
              <a:solidFill>
                <a:srgbClr val="FF0000"/>
              </a:solidFill>
            </a:rPr>
            <a:t>2_</a:t>
          </a:r>
          <a:r>
            <a:rPr kumimoji="1" lang="ja-JP" altLang="en-US" sz="1100">
              <a:solidFill>
                <a:srgbClr val="FF0000"/>
              </a:solidFill>
            </a:rPr>
            <a:t>期待容量等算定諸元一覧（調整係数含む）</a:t>
          </a:r>
          <a:r>
            <a:rPr kumimoji="1" lang="en-US" altLang="ja-JP" sz="1100">
              <a:solidFill>
                <a:srgbClr val="FF0000"/>
              </a:solidFill>
            </a:rPr>
            <a:t>\04 2026</a:t>
          </a:r>
          <a:r>
            <a:rPr kumimoji="1" lang="ja-JP" altLang="en-US" sz="1100">
              <a:solidFill>
                <a:srgbClr val="FF0000"/>
              </a:solidFill>
            </a:rPr>
            <a:t>向け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81F2A-09A3-4F40-9EA3-1C016F07DA8A}">
  <dimension ref="B1:D47"/>
  <sheetViews>
    <sheetView tabSelected="1" zoomScale="90" zoomScaleNormal="90" workbookViewId="0"/>
  </sheetViews>
  <sheetFormatPr defaultColWidth="8.88671875" defaultRowHeight="15" x14ac:dyDescent="0.3"/>
  <cols>
    <col min="1" max="1" width="8.77734375" style="45" customWidth="1"/>
    <col min="2" max="2" width="25.6640625" style="45" bestFit="1" customWidth="1"/>
    <col min="3" max="3" width="85.77734375" style="45" customWidth="1"/>
    <col min="4" max="5" width="8.88671875" style="45"/>
    <col min="6" max="6" width="10.77734375" style="45" customWidth="1"/>
    <col min="7" max="16384" width="8.88671875" style="45"/>
  </cols>
  <sheetData>
    <row r="1" spans="2:4" ht="16.2" x14ac:dyDescent="0.3">
      <c r="B1" s="99" t="s">
        <v>165</v>
      </c>
      <c r="C1" s="99"/>
      <c r="D1" s="99"/>
    </row>
    <row r="2" spans="2:4" ht="16.2" x14ac:dyDescent="0.3">
      <c r="B2" s="69" t="s">
        <v>149</v>
      </c>
      <c r="C2" s="55"/>
      <c r="D2" s="55"/>
    </row>
    <row r="4" spans="2:4" s="56" customFormat="1" ht="19.95" customHeight="1" x14ac:dyDescent="0.2">
      <c r="B4" s="100" t="s">
        <v>115</v>
      </c>
      <c r="C4" s="101"/>
      <c r="D4" s="57" t="s">
        <v>1</v>
      </c>
    </row>
    <row r="5" spans="2:4" s="56" customFormat="1" ht="19.95" customHeight="1" x14ac:dyDescent="0.2">
      <c r="B5" s="64" t="s">
        <v>73</v>
      </c>
      <c r="C5" s="73"/>
      <c r="D5" s="67"/>
    </row>
    <row r="6" spans="2:4" s="56" customFormat="1" ht="19.95" customHeight="1" x14ac:dyDescent="0.2">
      <c r="B6" s="64" t="s">
        <v>74</v>
      </c>
      <c r="C6" s="65" t="s">
        <v>75</v>
      </c>
      <c r="D6" s="67"/>
    </row>
    <row r="7" spans="2:4" s="56" customFormat="1" ht="19.95" customHeight="1" x14ac:dyDescent="0.2">
      <c r="B7" s="64" t="s">
        <v>116</v>
      </c>
      <c r="C7" s="73"/>
      <c r="D7" s="67"/>
    </row>
    <row r="8" spans="2:4" s="56" customFormat="1" ht="19.95" customHeight="1" x14ac:dyDescent="0.2">
      <c r="B8" s="64" t="s">
        <v>78</v>
      </c>
      <c r="C8" s="73"/>
      <c r="D8" s="67"/>
    </row>
    <row r="9" spans="2:4" s="56" customFormat="1" ht="19.95" customHeight="1" x14ac:dyDescent="0.2">
      <c r="B9" s="64" t="s">
        <v>79</v>
      </c>
      <c r="C9" s="75"/>
      <c r="D9" s="67"/>
    </row>
    <row r="10" spans="2:4" s="56" customFormat="1" ht="19.95" customHeight="1" x14ac:dyDescent="0.2">
      <c r="B10" s="64" t="s">
        <v>117</v>
      </c>
      <c r="C10" s="73"/>
      <c r="D10" s="67"/>
    </row>
    <row r="11" spans="2:4" s="56" customFormat="1" ht="19.95" customHeight="1" x14ac:dyDescent="0.2">
      <c r="B11" s="64" t="s">
        <v>4</v>
      </c>
      <c r="C11" s="73"/>
      <c r="D11" s="67"/>
    </row>
    <row r="12" spans="2:4" s="56" customFormat="1" ht="19.95" customHeight="1" x14ac:dyDescent="0.2">
      <c r="B12" s="64" t="s">
        <v>92</v>
      </c>
      <c r="C12" s="73"/>
      <c r="D12" s="67"/>
    </row>
    <row r="13" spans="2:4" s="56" customFormat="1" ht="19.95" customHeight="1" x14ac:dyDescent="0.2">
      <c r="B13" s="64" t="s">
        <v>81</v>
      </c>
      <c r="C13" s="75"/>
      <c r="D13" s="67"/>
    </row>
    <row r="14" spans="2:4" s="56" customFormat="1" ht="19.95" customHeight="1" x14ac:dyDescent="0.2">
      <c r="B14" s="64" t="s">
        <v>5</v>
      </c>
      <c r="C14" s="73"/>
      <c r="D14" s="67"/>
    </row>
    <row r="15" spans="2:4" s="56" customFormat="1" ht="19.95" customHeight="1" x14ac:dyDescent="0.2">
      <c r="B15" s="64" t="s">
        <v>118</v>
      </c>
      <c r="C15" s="74"/>
      <c r="D15" s="67" t="s">
        <v>18</v>
      </c>
    </row>
    <row r="16" spans="2:4" s="56" customFormat="1" ht="19.95" customHeight="1" x14ac:dyDescent="0.2">
      <c r="B16" s="64" t="s">
        <v>119</v>
      </c>
      <c r="C16" s="73"/>
      <c r="D16" s="67"/>
    </row>
    <row r="17" spans="2:4" s="56" customFormat="1" ht="19.95" customHeight="1" x14ac:dyDescent="0.2">
      <c r="B17" s="64" t="s">
        <v>120</v>
      </c>
      <c r="C17" s="74"/>
      <c r="D17" s="67" t="s">
        <v>18</v>
      </c>
    </row>
    <row r="18" spans="2:4" s="56" customFormat="1" ht="19.95" customHeight="1" x14ac:dyDescent="0.2">
      <c r="B18" s="64" t="s">
        <v>98</v>
      </c>
      <c r="C18" s="73"/>
      <c r="D18" s="67"/>
    </row>
    <row r="19" spans="2:4" s="56" customFormat="1" ht="19.95" customHeight="1" x14ac:dyDescent="0.2">
      <c r="B19" s="64" t="s">
        <v>121</v>
      </c>
      <c r="C19" s="74"/>
      <c r="D19" s="67" t="s">
        <v>18</v>
      </c>
    </row>
    <row r="20" spans="2:4" s="56" customFormat="1" ht="19.95" customHeight="1" x14ac:dyDescent="0.2">
      <c r="B20" s="64" t="s">
        <v>101</v>
      </c>
      <c r="C20" s="73"/>
      <c r="D20" s="67"/>
    </row>
    <row r="21" spans="2:4" s="56" customFormat="1" ht="19.95" customHeight="1" x14ac:dyDescent="0.2">
      <c r="B21" s="64" t="s">
        <v>122</v>
      </c>
      <c r="C21" s="74"/>
      <c r="D21" s="67" t="s">
        <v>18</v>
      </c>
    </row>
    <row r="22" spans="2:4" s="56" customFormat="1" ht="19.95" customHeight="1" x14ac:dyDescent="0.2">
      <c r="B22" s="64" t="s">
        <v>103</v>
      </c>
      <c r="C22" s="73"/>
      <c r="D22" s="67"/>
    </row>
    <row r="23" spans="2:4" s="56" customFormat="1" ht="19.95" customHeight="1" x14ac:dyDescent="0.2">
      <c r="B23" s="64" t="s">
        <v>123</v>
      </c>
      <c r="C23" s="74"/>
      <c r="D23" s="67" t="s">
        <v>18</v>
      </c>
    </row>
    <row r="24" spans="2:4" s="56" customFormat="1" ht="19.95" customHeight="1" x14ac:dyDescent="0.2">
      <c r="B24" s="64" t="s">
        <v>124</v>
      </c>
      <c r="C24" s="73"/>
      <c r="D24" s="67"/>
    </row>
    <row r="25" spans="2:4" s="56" customFormat="1" ht="19.95" customHeight="1" x14ac:dyDescent="0.2">
      <c r="B25" s="64" t="s">
        <v>125</v>
      </c>
      <c r="C25" s="74"/>
      <c r="D25" s="67" t="s">
        <v>18</v>
      </c>
    </row>
    <row r="26" spans="2:4" s="56" customFormat="1" ht="19.95" customHeight="1" x14ac:dyDescent="0.2">
      <c r="B26" s="64" t="s">
        <v>126</v>
      </c>
      <c r="C26" s="74"/>
      <c r="D26" s="67" t="s">
        <v>18</v>
      </c>
    </row>
    <row r="27" spans="2:4" s="56" customFormat="1" ht="19.95" customHeight="1" x14ac:dyDescent="0.2"/>
    <row r="28" spans="2:4" s="56" customFormat="1" ht="19.95" customHeight="1" x14ac:dyDescent="0.2">
      <c r="B28" s="70" t="s">
        <v>127</v>
      </c>
      <c r="C28" s="71" t="s">
        <v>128</v>
      </c>
      <c r="D28" s="64"/>
    </row>
    <row r="29" spans="2:4" s="56" customFormat="1" ht="19.95" customHeight="1" x14ac:dyDescent="0.2">
      <c r="B29" s="64" t="s">
        <v>91</v>
      </c>
      <c r="C29" s="82"/>
      <c r="D29" s="72"/>
    </row>
    <row r="30" spans="2:4" s="56" customFormat="1" ht="19.95" customHeight="1" x14ac:dyDescent="0.2">
      <c r="B30" s="64" t="s">
        <v>92</v>
      </c>
      <c r="C30" s="73"/>
      <c r="D30" s="67"/>
    </row>
    <row r="31" spans="2:4" s="56" customFormat="1" ht="19.95" customHeight="1" x14ac:dyDescent="0.2">
      <c r="B31" s="64" t="s">
        <v>81</v>
      </c>
      <c r="C31" s="75"/>
      <c r="D31" s="67"/>
    </row>
    <row r="32" spans="2:4" s="56" customFormat="1" ht="19.95" customHeight="1" x14ac:dyDescent="0.2"/>
    <row r="33" s="56" customFormat="1" ht="19.95" customHeight="1" x14ac:dyDescent="0.2"/>
    <row r="34" s="56" customFormat="1" ht="19.95" customHeight="1" x14ac:dyDescent="0.2"/>
    <row r="35" s="56" customFormat="1" ht="19.95" customHeight="1" x14ac:dyDescent="0.2"/>
    <row r="36" s="56" customFormat="1" ht="19.95" customHeight="1" x14ac:dyDescent="0.2"/>
    <row r="37" s="56" customFormat="1" ht="19.95" customHeight="1" x14ac:dyDescent="0.2"/>
    <row r="38" s="56" customFormat="1" ht="19.95" customHeight="1" x14ac:dyDescent="0.2"/>
    <row r="39" s="56" customFormat="1" ht="19.95" customHeight="1" x14ac:dyDescent="0.2"/>
    <row r="40" s="56" customFormat="1" ht="19.95" customHeight="1" x14ac:dyDescent="0.2"/>
    <row r="41" s="56" customFormat="1" ht="19.95" customHeight="1" x14ac:dyDescent="0.2"/>
    <row r="42" s="56" customFormat="1" ht="19.95" customHeight="1" x14ac:dyDescent="0.2"/>
    <row r="43" s="56" customFormat="1" ht="19.95" customHeight="1" x14ac:dyDescent="0.2"/>
    <row r="44" s="56" customFormat="1" ht="19.95" customHeight="1" x14ac:dyDescent="0.2"/>
    <row r="45" s="56" customFormat="1" ht="19.95" customHeight="1" x14ac:dyDescent="0.2"/>
    <row r="46" s="56" customFormat="1" ht="19.95" customHeight="1" x14ac:dyDescent="0.2"/>
    <row r="47" s="56" customFormat="1" ht="19.95" customHeight="1" x14ac:dyDescent="0.2"/>
  </sheetData>
  <sheetProtection algorithmName="SHA-512" hashValue="43qRkzWSIdLf7tEX4K0GY56zePD72rGP9OjjesI+MmNmSta25TaliNot5Utldk0MHJWKs7jJVF28YA57LYlFwQ==" saltValue="2U6jCyhMWALNo9zr3CIwtg==" spinCount="100000" sheet="1" objects="1" scenarios="1"/>
  <mergeCells count="2">
    <mergeCell ref="B1:D1"/>
    <mergeCell ref="B4:C4"/>
  </mergeCells>
  <phoneticPr fontId="2"/>
  <conditionalFormatting sqref="C29:C31">
    <cfRule type="expression" dxfId="29" priority="9">
      <formula>$C$5="差替先掲示板への掲載"</formula>
    </cfRule>
  </conditionalFormatting>
  <conditionalFormatting sqref="C19">
    <cfRule type="expression" dxfId="28" priority="8">
      <formula>$C$18="非応札"</formula>
    </cfRule>
  </conditionalFormatting>
  <conditionalFormatting sqref="C21">
    <cfRule type="expression" dxfId="27" priority="7">
      <formula>$C$20="非応札"</formula>
    </cfRule>
  </conditionalFormatting>
  <conditionalFormatting sqref="C22">
    <cfRule type="expression" dxfId="26" priority="6">
      <formula>OR($C$18="非落札",$C$18="非応札")</formula>
    </cfRule>
  </conditionalFormatting>
  <conditionalFormatting sqref="C23">
    <cfRule type="expression" dxfId="25" priority="5">
      <formula>OR($C$18="非落札",$C$18="非応札",$C$22="非応札")</formula>
    </cfRule>
  </conditionalFormatting>
  <conditionalFormatting sqref="C24">
    <cfRule type="expression" dxfId="24" priority="4">
      <formula>OR($C$18="非落札",$C$18="非応札")</formula>
    </cfRule>
  </conditionalFormatting>
  <conditionalFormatting sqref="C25">
    <cfRule type="expression" dxfId="23" priority="3">
      <formula>OR($C$18="非落札",$C$18="非応札",$C$24="無")</formula>
    </cfRule>
  </conditionalFormatting>
  <conditionalFormatting sqref="C26">
    <cfRule type="expression" dxfId="22" priority="2">
      <formula>AND(OR($C$18="非落札",$C$18="非応札"),OR($C$20="非落札",$C$20="非応札"))</formula>
    </cfRule>
  </conditionalFormatting>
  <conditionalFormatting sqref="C17">
    <cfRule type="expression" dxfId="21" priority="1">
      <formula>$C$16="無"</formula>
    </cfRule>
  </conditionalFormatting>
  <dataValidations count="9">
    <dataValidation type="list" allowBlank="1" showInputMessage="1" showErrorMessage="1" sqref="C11" xr:uid="{5C1BFAB9-09FC-4F32-AD4E-8D7DABD40C5E}">
      <formula1>"太陽光,風力,一般（自流式）,太陽光，風力,太陽光，一般（自流式）,風力，一般（自流式）,太陽光，風力，一般（自流式）"</formula1>
    </dataValidation>
    <dataValidation type="list" allowBlank="1" showInputMessage="1" showErrorMessage="1" sqref="C18 C20 C22" xr:uid="{F75A3AB4-ECCA-404B-8752-EA2A4C21E0C1}">
      <formula1>"落札,非落札,非応札"</formula1>
    </dataValidation>
    <dataValidation type="list" allowBlank="1" showInputMessage="1" showErrorMessage="1" sqref="C24 C16" xr:uid="{56E81A32-9F42-492A-B565-6D9E075CB5A5}">
      <formula1>"有,無"</formula1>
    </dataValidation>
    <dataValidation type="list" allowBlank="1" showInputMessage="1" showErrorMessage="1" sqref="C14" xr:uid="{02E16974-B46F-4600-9242-F7A35FF151BD}">
      <formula1>"北海道,東北,東京,中部,北陸,関西,中国,四国,九州"</formula1>
    </dataValidation>
    <dataValidation type="list" allowBlank="1" showInputMessage="1" showErrorMessage="1" sqref="C7" xr:uid="{5CEF2ED4-9E8E-4C0B-922C-C22101F94C9A}">
      <formula1>"2026年度向け容量オークションで応札した結果、非落札,2026年度向け容量オークション時点で、新設電源等やむを得ない理由により、容量オークションに不参加,2026年度向け容量オークションで応札した結果、落札した元差替元電源"</formula1>
    </dataValidation>
    <dataValidation type="list" allowBlank="1" showInputMessage="1" showErrorMessage="1" sqref="C5" xr:uid="{2EEE072C-774F-4395-A772-853EF2710C1B}">
      <formula1>"差替先掲示板への掲載,電源等差替への申込"</formula1>
    </dataValidation>
    <dataValidation type="list" allowBlank="1" showInputMessage="1" showErrorMessage="1" sqref="C10" xr:uid="{D681D0BB-9854-4233-9D5A-CA79B52C988E}">
      <formula1>"変動電源（単独）,変動電源（アグリゲート）"</formula1>
    </dataValidation>
    <dataValidation type="whole" operator="greaterThanOrEqual" allowBlank="1" showInputMessage="1" showErrorMessage="1" error="1,000以上の整数を入力してください" sqref="C15" xr:uid="{2252FB57-0B54-4D3D-93E0-B47DECB14C62}">
      <formula1>1000</formula1>
    </dataValidation>
    <dataValidation type="whole" allowBlank="1" showInputMessage="1" showErrorMessage="1" error="整数を入力してください" sqref="C17 C19 C21 C23 C25 C26" xr:uid="{A4139EAE-567B-438B-A225-A7A4942F4E9A}">
      <formula1>1</formula1>
      <formula2>999999999999999</formula2>
    </dataValidation>
  </dataValidations>
  <pageMargins left="0.23622047244094488" right="0.23622047244094488" top="0.23622047244094488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6354-8146-474D-BC28-B76944837F4D}">
  <dimension ref="B1:P121"/>
  <sheetViews>
    <sheetView zoomScale="70" zoomScaleNormal="70" workbookViewId="0"/>
  </sheetViews>
  <sheetFormatPr defaultColWidth="8.88671875" defaultRowHeight="15" x14ac:dyDescent="0.3"/>
  <cols>
    <col min="1" max="1" width="5.6640625" style="45" customWidth="1"/>
    <col min="2" max="2" width="11.77734375" style="45" customWidth="1"/>
    <col min="3" max="3" width="20" style="45" customWidth="1"/>
    <col min="4" max="15" width="9.77734375" style="45" customWidth="1"/>
    <col min="16" max="16" width="8.33203125" style="45" customWidth="1"/>
    <col min="17" max="16384" width="8.88671875" style="45"/>
  </cols>
  <sheetData>
    <row r="1" spans="2:16" ht="16.2" x14ac:dyDescent="0.3">
      <c r="B1" s="99" t="s">
        <v>166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2:16" ht="16.2" x14ac:dyDescent="0.3">
      <c r="B2" s="134" t="s">
        <v>149</v>
      </c>
      <c r="C2" s="134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4" spans="2:16" s="56" customFormat="1" ht="19.95" customHeight="1" x14ac:dyDescent="0.2">
      <c r="B4" s="56" t="s">
        <v>129</v>
      </c>
    </row>
    <row r="5" spans="2:16" s="56" customFormat="1" ht="18" customHeight="1" x14ac:dyDescent="0.2">
      <c r="B5" s="115" t="s">
        <v>0</v>
      </c>
      <c r="C5" s="115"/>
      <c r="D5" s="115" t="s">
        <v>19</v>
      </c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57" t="s">
        <v>1</v>
      </c>
    </row>
    <row r="6" spans="2:16" s="56" customFormat="1" ht="18" customHeight="1" x14ac:dyDescent="0.3">
      <c r="B6" s="126" t="s">
        <v>2</v>
      </c>
      <c r="C6" s="127"/>
      <c r="D6" s="140" t="str">
        <f>IF('入力欄(基本情報)'!C13="","",'入力欄(基本情報)'!C13)</f>
        <v/>
      </c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P6" s="58"/>
    </row>
    <row r="7" spans="2:16" s="56" customFormat="1" ht="18" customHeight="1" x14ac:dyDescent="0.3">
      <c r="B7" s="126" t="s">
        <v>3</v>
      </c>
      <c r="C7" s="127"/>
      <c r="D7" s="128" t="str">
        <f>IF('入力欄(基本情報)'!C10="","",'入力欄(基本情報)'!C10)</f>
        <v/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30"/>
      <c r="P7" s="58"/>
    </row>
    <row r="8" spans="2:16" s="56" customFormat="1" ht="18" customHeight="1" x14ac:dyDescent="0.3">
      <c r="B8" s="126" t="s">
        <v>4</v>
      </c>
      <c r="C8" s="127"/>
      <c r="D8" s="128" t="str">
        <f>IF(D17&gt;0,B10&amp; ",","")&amp;IF(D25&gt;0,B18&amp;",","")&amp;IF(D33&gt;0,B26,"")</f>
        <v/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30"/>
      <c r="P8" s="58"/>
    </row>
    <row r="9" spans="2:16" s="56" customFormat="1" ht="18" customHeight="1" x14ac:dyDescent="0.3">
      <c r="B9" s="126" t="s">
        <v>5</v>
      </c>
      <c r="C9" s="127"/>
      <c r="D9" s="128" t="str">
        <f>IF('入力欄(基本情報)'!C14="","",'入力欄(基本情報)'!C14)</f>
        <v/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30"/>
      <c r="P9" s="58"/>
    </row>
    <row r="10" spans="2:16" s="56" customFormat="1" ht="18" customHeight="1" x14ac:dyDescent="0.2">
      <c r="B10" s="135" t="s">
        <v>146</v>
      </c>
      <c r="C10" s="57" t="s">
        <v>154</v>
      </c>
      <c r="D10" s="111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3"/>
      <c r="P10" s="63" t="s">
        <v>155</v>
      </c>
    </row>
    <row r="11" spans="2:16" s="56" customFormat="1" ht="18" customHeight="1" x14ac:dyDescent="0.2">
      <c r="B11" s="136"/>
      <c r="C11" s="57" t="s">
        <v>34</v>
      </c>
      <c r="D11" s="111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3"/>
      <c r="P11" s="63" t="s">
        <v>155</v>
      </c>
    </row>
    <row r="12" spans="2:16" s="56" customFormat="1" ht="18" customHeight="1" x14ac:dyDescent="0.3">
      <c r="B12" s="136"/>
      <c r="C12" s="108" t="s">
        <v>145</v>
      </c>
      <c r="D12" s="57" t="s">
        <v>6</v>
      </c>
      <c r="E12" s="57" t="s">
        <v>7</v>
      </c>
      <c r="F12" s="57" t="s">
        <v>8</v>
      </c>
      <c r="G12" s="57" t="s">
        <v>9</v>
      </c>
      <c r="H12" s="57" t="s">
        <v>10</v>
      </c>
      <c r="I12" s="57" t="s">
        <v>11</v>
      </c>
      <c r="J12" s="57" t="s">
        <v>12</v>
      </c>
      <c r="K12" s="57" t="s">
        <v>13</v>
      </c>
      <c r="L12" s="57" t="s">
        <v>14</v>
      </c>
      <c r="M12" s="57" t="s">
        <v>15</v>
      </c>
      <c r="N12" s="57" t="s">
        <v>16</v>
      </c>
      <c r="O12" s="57" t="s">
        <v>17</v>
      </c>
      <c r="P12" s="58"/>
    </row>
    <row r="13" spans="2:16" s="56" customFormat="1" ht="18" customHeight="1" x14ac:dyDescent="0.2">
      <c r="B13" s="136"/>
      <c r="C13" s="109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3" t="s">
        <v>155</v>
      </c>
    </row>
    <row r="14" spans="2:16" s="56" customFormat="1" ht="18" hidden="1" customHeight="1" x14ac:dyDescent="0.2">
      <c r="B14" s="136"/>
      <c r="C14" s="84" t="s">
        <v>162</v>
      </c>
      <c r="D14" s="85">
        <f>ROUND(D13,0)</f>
        <v>0</v>
      </c>
      <c r="E14" s="85">
        <f t="shared" ref="E14:O14" si="0">ROUND(E13,0)</f>
        <v>0</v>
      </c>
      <c r="F14" s="85">
        <f t="shared" si="0"/>
        <v>0</v>
      </c>
      <c r="G14" s="85">
        <f t="shared" si="0"/>
        <v>0</v>
      </c>
      <c r="H14" s="85">
        <f t="shared" si="0"/>
        <v>0</v>
      </c>
      <c r="I14" s="85">
        <f t="shared" si="0"/>
        <v>0</v>
      </c>
      <c r="J14" s="85">
        <f t="shared" si="0"/>
        <v>0</v>
      </c>
      <c r="K14" s="85">
        <f t="shared" si="0"/>
        <v>0</v>
      </c>
      <c r="L14" s="85">
        <f t="shared" si="0"/>
        <v>0</v>
      </c>
      <c r="M14" s="85">
        <f t="shared" si="0"/>
        <v>0</v>
      </c>
      <c r="N14" s="85">
        <f t="shared" si="0"/>
        <v>0</v>
      </c>
      <c r="O14" s="85">
        <f t="shared" si="0"/>
        <v>0</v>
      </c>
      <c r="P14" s="63"/>
    </row>
    <row r="15" spans="2:16" s="56" customFormat="1" ht="18" customHeight="1" x14ac:dyDescent="0.3">
      <c r="B15" s="136"/>
      <c r="C15" s="108" t="s">
        <v>150</v>
      </c>
      <c r="D15" s="57" t="s">
        <v>6</v>
      </c>
      <c r="E15" s="57" t="s">
        <v>7</v>
      </c>
      <c r="F15" s="57" t="s">
        <v>8</v>
      </c>
      <c r="G15" s="57" t="s">
        <v>9</v>
      </c>
      <c r="H15" s="57" t="s">
        <v>10</v>
      </c>
      <c r="I15" s="57" t="s">
        <v>11</v>
      </c>
      <c r="J15" s="57" t="s">
        <v>12</v>
      </c>
      <c r="K15" s="57" t="s">
        <v>13</v>
      </c>
      <c r="L15" s="57" t="s">
        <v>14</v>
      </c>
      <c r="M15" s="57" t="s">
        <v>15</v>
      </c>
      <c r="N15" s="57" t="s">
        <v>16</v>
      </c>
      <c r="O15" s="57" t="s">
        <v>17</v>
      </c>
      <c r="P15" s="58"/>
    </row>
    <row r="16" spans="2:16" s="56" customFormat="1" ht="18" customHeight="1" x14ac:dyDescent="0.2">
      <c r="B16" s="136"/>
      <c r="C16" s="109"/>
      <c r="D16" s="59">
        <f>'計算用(太陽光-差替先差替可能容量)'!AD38</f>
        <v>0</v>
      </c>
      <c r="E16" s="59">
        <f>'計算用(太陽光-差替先差替可能容量)'!AD39</f>
        <v>0</v>
      </c>
      <c r="F16" s="59">
        <f>'計算用(太陽光-差替先差替可能容量)'!AD40</f>
        <v>0</v>
      </c>
      <c r="G16" s="59">
        <f>'計算用(太陽光-差替先差替可能容量)'!AD41</f>
        <v>0</v>
      </c>
      <c r="H16" s="59">
        <f>'計算用(太陽光-差替先差替可能容量)'!AD42</f>
        <v>0</v>
      </c>
      <c r="I16" s="59">
        <f>'計算用(太陽光-差替先差替可能容量)'!AD43</f>
        <v>0</v>
      </c>
      <c r="J16" s="59">
        <f>'計算用(太陽光-差替先差替可能容量)'!AD44</f>
        <v>0</v>
      </c>
      <c r="K16" s="59">
        <f>'計算用(太陽光-差替先差替可能容量)'!AD45</f>
        <v>0</v>
      </c>
      <c r="L16" s="59">
        <f>'計算用(太陽光-差替先差替可能容量)'!AD46</f>
        <v>0</v>
      </c>
      <c r="M16" s="59">
        <f>'計算用(太陽光-差替先差替可能容量)'!AD47</f>
        <v>0</v>
      </c>
      <c r="N16" s="59">
        <f>'計算用(太陽光-差替先差替可能容量)'!AD48</f>
        <v>0</v>
      </c>
      <c r="O16" s="59">
        <f>'計算用(太陽光-差替先差替可能容量)'!AD49</f>
        <v>0</v>
      </c>
      <c r="P16" s="63" t="s">
        <v>155</v>
      </c>
    </row>
    <row r="17" spans="2:16" s="56" customFormat="1" ht="34.950000000000003" customHeight="1" x14ac:dyDescent="0.2">
      <c r="B17" s="137"/>
      <c r="C17" s="60" t="s">
        <v>151</v>
      </c>
      <c r="D17" s="118">
        <f>ROUND('計算用(太陽光-差替先差替可能容量)'!B99,0)</f>
        <v>0</v>
      </c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0"/>
      <c r="P17" s="63" t="s">
        <v>155</v>
      </c>
    </row>
    <row r="18" spans="2:16" s="56" customFormat="1" ht="18" customHeight="1" x14ac:dyDescent="0.2">
      <c r="B18" s="121" t="s">
        <v>51</v>
      </c>
      <c r="C18" s="61" t="s">
        <v>154</v>
      </c>
      <c r="D18" s="111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3"/>
      <c r="P18" s="63"/>
    </row>
    <row r="19" spans="2:16" s="56" customFormat="1" ht="18" customHeight="1" x14ac:dyDescent="0.2">
      <c r="B19" s="122"/>
      <c r="C19" s="61" t="s">
        <v>34</v>
      </c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3"/>
      <c r="P19" s="63" t="s">
        <v>155</v>
      </c>
    </row>
    <row r="20" spans="2:16" s="56" customFormat="1" ht="18" customHeight="1" x14ac:dyDescent="0.3">
      <c r="B20" s="122"/>
      <c r="C20" s="108" t="s">
        <v>145</v>
      </c>
      <c r="D20" s="57" t="s">
        <v>6</v>
      </c>
      <c r="E20" s="57" t="s">
        <v>7</v>
      </c>
      <c r="F20" s="57" t="s">
        <v>8</v>
      </c>
      <c r="G20" s="57" t="s">
        <v>9</v>
      </c>
      <c r="H20" s="57" t="s">
        <v>10</v>
      </c>
      <c r="I20" s="57" t="s">
        <v>11</v>
      </c>
      <c r="J20" s="57" t="s">
        <v>12</v>
      </c>
      <c r="K20" s="57" t="s">
        <v>13</v>
      </c>
      <c r="L20" s="57" t="s">
        <v>14</v>
      </c>
      <c r="M20" s="57" t="s">
        <v>15</v>
      </c>
      <c r="N20" s="57" t="s">
        <v>16</v>
      </c>
      <c r="O20" s="57" t="s">
        <v>17</v>
      </c>
      <c r="P20" s="58"/>
    </row>
    <row r="21" spans="2:16" s="56" customFormat="1" ht="18" customHeight="1" x14ac:dyDescent="0.2">
      <c r="B21" s="122"/>
      <c r="C21" s="109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3" t="s">
        <v>155</v>
      </c>
    </row>
    <row r="22" spans="2:16" s="56" customFormat="1" ht="18" hidden="1" customHeight="1" x14ac:dyDescent="0.2">
      <c r="B22" s="122"/>
      <c r="C22" s="84" t="s">
        <v>162</v>
      </c>
      <c r="D22" s="85">
        <f>ROUND(D21,0)</f>
        <v>0</v>
      </c>
      <c r="E22" s="85">
        <f t="shared" ref="E22:O22" si="1">ROUND(E21,0)</f>
        <v>0</v>
      </c>
      <c r="F22" s="85">
        <f t="shared" si="1"/>
        <v>0</v>
      </c>
      <c r="G22" s="85">
        <f t="shared" si="1"/>
        <v>0</v>
      </c>
      <c r="H22" s="85">
        <f t="shared" si="1"/>
        <v>0</v>
      </c>
      <c r="I22" s="85">
        <f t="shared" si="1"/>
        <v>0</v>
      </c>
      <c r="J22" s="85">
        <f t="shared" si="1"/>
        <v>0</v>
      </c>
      <c r="K22" s="85">
        <f t="shared" si="1"/>
        <v>0</v>
      </c>
      <c r="L22" s="85">
        <f t="shared" si="1"/>
        <v>0</v>
      </c>
      <c r="M22" s="85">
        <f t="shared" si="1"/>
        <v>0</v>
      </c>
      <c r="N22" s="85">
        <f t="shared" si="1"/>
        <v>0</v>
      </c>
      <c r="O22" s="85">
        <f t="shared" si="1"/>
        <v>0</v>
      </c>
      <c r="P22" s="63"/>
    </row>
    <row r="23" spans="2:16" s="56" customFormat="1" ht="18" customHeight="1" x14ac:dyDescent="0.3">
      <c r="B23" s="122"/>
      <c r="C23" s="108" t="s">
        <v>150</v>
      </c>
      <c r="D23" s="57" t="s">
        <v>6</v>
      </c>
      <c r="E23" s="57" t="s">
        <v>7</v>
      </c>
      <c r="F23" s="57" t="s">
        <v>8</v>
      </c>
      <c r="G23" s="57" t="s">
        <v>9</v>
      </c>
      <c r="H23" s="57" t="s">
        <v>10</v>
      </c>
      <c r="I23" s="57" t="s">
        <v>11</v>
      </c>
      <c r="J23" s="57" t="s">
        <v>12</v>
      </c>
      <c r="K23" s="57" t="s">
        <v>13</v>
      </c>
      <c r="L23" s="57" t="s">
        <v>14</v>
      </c>
      <c r="M23" s="57" t="s">
        <v>15</v>
      </c>
      <c r="N23" s="57" t="s">
        <v>16</v>
      </c>
      <c r="O23" s="57" t="s">
        <v>17</v>
      </c>
      <c r="P23" s="58"/>
    </row>
    <row r="24" spans="2:16" s="56" customFormat="1" ht="18" customHeight="1" x14ac:dyDescent="0.2">
      <c r="B24" s="122"/>
      <c r="C24" s="109"/>
      <c r="D24" s="59">
        <f>'計算用(風力-差替先差替可能容量)'!AD38</f>
        <v>0</v>
      </c>
      <c r="E24" s="59">
        <f>'計算用(風力-差替先差替可能容量)'!AD39</f>
        <v>0</v>
      </c>
      <c r="F24" s="59">
        <f>'計算用(風力-差替先差替可能容量)'!AD40</f>
        <v>0</v>
      </c>
      <c r="G24" s="59">
        <f>'計算用(風力-差替先差替可能容量)'!AD41</f>
        <v>0</v>
      </c>
      <c r="H24" s="59">
        <f>'計算用(風力-差替先差替可能容量)'!AD42</f>
        <v>0</v>
      </c>
      <c r="I24" s="59">
        <f>'計算用(風力-差替先差替可能容量)'!AD43</f>
        <v>0</v>
      </c>
      <c r="J24" s="59">
        <f>'計算用(風力-差替先差替可能容量)'!AD44</f>
        <v>0</v>
      </c>
      <c r="K24" s="59">
        <f>'計算用(風力-差替先差替可能容量)'!AD45</f>
        <v>0</v>
      </c>
      <c r="L24" s="59">
        <f>'計算用(風力-差替先差替可能容量)'!AD46</f>
        <v>0</v>
      </c>
      <c r="M24" s="59">
        <f>'計算用(風力-差替先差替可能容量)'!AD47</f>
        <v>0</v>
      </c>
      <c r="N24" s="59">
        <f>'計算用(風力-差替先差替可能容量)'!AD48</f>
        <v>0</v>
      </c>
      <c r="O24" s="59">
        <f>'計算用(風力-差替先差替可能容量)'!AD49</f>
        <v>0</v>
      </c>
      <c r="P24" s="63" t="s">
        <v>155</v>
      </c>
    </row>
    <row r="25" spans="2:16" s="56" customFormat="1" ht="34.950000000000003" customHeight="1" x14ac:dyDescent="0.2">
      <c r="B25" s="110"/>
      <c r="C25" s="60" t="s">
        <v>151</v>
      </c>
      <c r="D25" s="118">
        <f>ROUND('計算用(風力-差替先差替可能容量)'!B99,0)</f>
        <v>0</v>
      </c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20"/>
      <c r="P25" s="63" t="s">
        <v>155</v>
      </c>
    </row>
    <row r="26" spans="2:16" s="56" customFormat="1" ht="18" customHeight="1" x14ac:dyDescent="0.2">
      <c r="B26" s="108" t="s">
        <v>163</v>
      </c>
      <c r="C26" s="61" t="s">
        <v>154</v>
      </c>
      <c r="D26" s="111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3"/>
      <c r="P26" s="63"/>
    </row>
    <row r="27" spans="2:16" s="56" customFormat="1" ht="18" customHeight="1" x14ac:dyDescent="0.2">
      <c r="B27" s="138"/>
      <c r="C27" s="60" t="s">
        <v>34</v>
      </c>
      <c r="D27" s="111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3"/>
      <c r="P27" s="63" t="s">
        <v>155</v>
      </c>
    </row>
    <row r="28" spans="2:16" s="56" customFormat="1" ht="18" customHeight="1" x14ac:dyDescent="0.3">
      <c r="B28" s="138"/>
      <c r="C28" s="108" t="s">
        <v>145</v>
      </c>
      <c r="D28" s="57" t="s">
        <v>6</v>
      </c>
      <c r="E28" s="57" t="s">
        <v>7</v>
      </c>
      <c r="F28" s="57" t="s">
        <v>8</v>
      </c>
      <c r="G28" s="57" t="s">
        <v>9</v>
      </c>
      <c r="H28" s="57" t="s">
        <v>10</v>
      </c>
      <c r="I28" s="57" t="s">
        <v>11</v>
      </c>
      <c r="J28" s="57" t="s">
        <v>12</v>
      </c>
      <c r="K28" s="57" t="s">
        <v>13</v>
      </c>
      <c r="L28" s="57" t="s">
        <v>14</v>
      </c>
      <c r="M28" s="57" t="s">
        <v>15</v>
      </c>
      <c r="N28" s="57" t="s">
        <v>16</v>
      </c>
      <c r="O28" s="57" t="s">
        <v>17</v>
      </c>
      <c r="P28" s="58"/>
    </row>
    <row r="29" spans="2:16" s="56" customFormat="1" ht="18" customHeight="1" x14ac:dyDescent="0.2">
      <c r="B29" s="138"/>
      <c r="C29" s="109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3" t="s">
        <v>155</v>
      </c>
    </row>
    <row r="30" spans="2:16" s="56" customFormat="1" ht="18" hidden="1" customHeight="1" x14ac:dyDescent="0.2">
      <c r="B30" s="138"/>
      <c r="C30" s="84" t="s">
        <v>162</v>
      </c>
      <c r="D30" s="85">
        <f>ROUND(D29,0)</f>
        <v>0</v>
      </c>
      <c r="E30" s="85">
        <f t="shared" ref="E30:O30" si="2">ROUND(E29,0)</f>
        <v>0</v>
      </c>
      <c r="F30" s="85">
        <f t="shared" si="2"/>
        <v>0</v>
      </c>
      <c r="G30" s="85">
        <f t="shared" si="2"/>
        <v>0</v>
      </c>
      <c r="H30" s="85">
        <f t="shared" si="2"/>
        <v>0</v>
      </c>
      <c r="I30" s="85">
        <f t="shared" si="2"/>
        <v>0</v>
      </c>
      <c r="J30" s="85">
        <f t="shared" si="2"/>
        <v>0</v>
      </c>
      <c r="K30" s="85">
        <f t="shared" si="2"/>
        <v>0</v>
      </c>
      <c r="L30" s="85">
        <f t="shared" si="2"/>
        <v>0</v>
      </c>
      <c r="M30" s="85">
        <f t="shared" si="2"/>
        <v>0</v>
      </c>
      <c r="N30" s="85">
        <f t="shared" si="2"/>
        <v>0</v>
      </c>
      <c r="O30" s="85">
        <f t="shared" si="2"/>
        <v>0</v>
      </c>
      <c r="P30" s="63"/>
    </row>
    <row r="31" spans="2:16" s="56" customFormat="1" ht="18" customHeight="1" x14ac:dyDescent="0.3">
      <c r="B31" s="138"/>
      <c r="C31" s="108" t="s">
        <v>150</v>
      </c>
      <c r="D31" s="57" t="s">
        <v>6</v>
      </c>
      <c r="E31" s="57" t="s">
        <v>157</v>
      </c>
      <c r="F31" s="57" t="s">
        <v>8</v>
      </c>
      <c r="G31" s="57" t="s">
        <v>9</v>
      </c>
      <c r="H31" s="57" t="s">
        <v>10</v>
      </c>
      <c r="I31" s="57" t="s">
        <v>11</v>
      </c>
      <c r="J31" s="57" t="s">
        <v>12</v>
      </c>
      <c r="K31" s="57" t="s">
        <v>13</v>
      </c>
      <c r="L31" s="57" t="s">
        <v>14</v>
      </c>
      <c r="M31" s="57" t="s">
        <v>15</v>
      </c>
      <c r="N31" s="57" t="s">
        <v>16</v>
      </c>
      <c r="O31" s="57" t="s">
        <v>17</v>
      </c>
      <c r="P31" s="58"/>
    </row>
    <row r="32" spans="2:16" s="56" customFormat="1" ht="18" customHeight="1" x14ac:dyDescent="0.2">
      <c r="B32" s="138"/>
      <c r="C32" s="109"/>
      <c r="D32" s="62">
        <f>'計算用(水力-差替先差替可能容量)'!AD38</f>
        <v>0</v>
      </c>
      <c r="E32" s="62">
        <f>'計算用(水力-差替先差替可能容量)'!AD39</f>
        <v>0</v>
      </c>
      <c r="F32" s="62">
        <f>'計算用(水力-差替先差替可能容量)'!AD40</f>
        <v>0</v>
      </c>
      <c r="G32" s="62">
        <f>'計算用(水力-差替先差替可能容量)'!AD41</f>
        <v>0</v>
      </c>
      <c r="H32" s="62">
        <f>'計算用(水力-差替先差替可能容量)'!AD42</f>
        <v>0</v>
      </c>
      <c r="I32" s="62">
        <f>'計算用(水力-差替先差替可能容量)'!AD43</f>
        <v>0</v>
      </c>
      <c r="J32" s="62">
        <f>'計算用(水力-差替先差替可能容量)'!AD44</f>
        <v>0</v>
      </c>
      <c r="K32" s="62">
        <f>'計算用(水力-差替先差替可能容量)'!AD45</f>
        <v>0</v>
      </c>
      <c r="L32" s="62">
        <f>'計算用(水力-差替先差替可能容量)'!AD46</f>
        <v>0</v>
      </c>
      <c r="M32" s="62">
        <f>'計算用(水力-差替先差替可能容量)'!AD47</f>
        <v>0</v>
      </c>
      <c r="N32" s="62">
        <f>'計算用(水力-差替先差替可能容量)'!AD48</f>
        <v>0</v>
      </c>
      <c r="O32" s="62">
        <f>'計算用(水力-差替先差替可能容量)'!AD49</f>
        <v>0</v>
      </c>
      <c r="P32" s="63" t="s">
        <v>155</v>
      </c>
    </row>
    <row r="33" spans="2:16" s="56" customFormat="1" ht="34.950000000000003" customHeight="1" x14ac:dyDescent="0.2">
      <c r="B33" s="109"/>
      <c r="C33" s="60" t="s">
        <v>151</v>
      </c>
      <c r="D33" s="131">
        <f>ROUND('計算用(水力-差替先差替可能容量)'!B99,0)</f>
        <v>0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3"/>
      <c r="P33" s="63" t="s">
        <v>155</v>
      </c>
    </row>
    <row r="34" spans="2:16" s="56" customFormat="1" ht="18" customHeight="1" x14ac:dyDescent="0.3">
      <c r="B34" s="115" t="s">
        <v>147</v>
      </c>
      <c r="C34" s="115"/>
      <c r="D34" s="57" t="s">
        <v>6</v>
      </c>
      <c r="E34" s="57" t="s">
        <v>7</v>
      </c>
      <c r="F34" s="57" t="s">
        <v>8</v>
      </c>
      <c r="G34" s="57" t="s">
        <v>9</v>
      </c>
      <c r="H34" s="57" t="s">
        <v>10</v>
      </c>
      <c r="I34" s="57" t="s">
        <v>11</v>
      </c>
      <c r="J34" s="57" t="s">
        <v>12</v>
      </c>
      <c r="K34" s="57" t="s">
        <v>13</v>
      </c>
      <c r="L34" s="57" t="s">
        <v>14</v>
      </c>
      <c r="M34" s="57" t="s">
        <v>15</v>
      </c>
      <c r="N34" s="57" t="s">
        <v>16</v>
      </c>
      <c r="O34" s="57" t="s">
        <v>17</v>
      </c>
      <c r="P34" s="58"/>
    </row>
    <row r="35" spans="2:16" s="56" customFormat="1" ht="18" customHeight="1" x14ac:dyDescent="0.2">
      <c r="B35" s="115"/>
      <c r="C35" s="115"/>
      <c r="D35" s="59">
        <f>D14+D22+D30</f>
        <v>0</v>
      </c>
      <c r="E35" s="83">
        <f t="shared" ref="E35:O35" si="3">E14+E22+E30</f>
        <v>0</v>
      </c>
      <c r="F35" s="83">
        <f t="shared" si="3"/>
        <v>0</v>
      </c>
      <c r="G35" s="83">
        <f t="shared" si="3"/>
        <v>0</v>
      </c>
      <c r="H35" s="83">
        <f t="shared" si="3"/>
        <v>0</v>
      </c>
      <c r="I35" s="83">
        <f t="shared" si="3"/>
        <v>0</v>
      </c>
      <c r="J35" s="83">
        <f t="shared" si="3"/>
        <v>0</v>
      </c>
      <c r="K35" s="83">
        <f t="shared" si="3"/>
        <v>0</v>
      </c>
      <c r="L35" s="83">
        <f t="shared" si="3"/>
        <v>0</v>
      </c>
      <c r="M35" s="83">
        <f t="shared" si="3"/>
        <v>0</v>
      </c>
      <c r="N35" s="83">
        <f t="shared" si="3"/>
        <v>0</v>
      </c>
      <c r="O35" s="83">
        <f t="shared" si="3"/>
        <v>0</v>
      </c>
      <c r="P35" s="63" t="s">
        <v>18</v>
      </c>
    </row>
    <row r="36" spans="2:16" s="56" customFormat="1" ht="18" customHeight="1" x14ac:dyDescent="0.2">
      <c r="B36" s="144" t="s">
        <v>152</v>
      </c>
      <c r="C36" s="145"/>
      <c r="D36" s="57" t="s">
        <v>6</v>
      </c>
      <c r="E36" s="57" t="s">
        <v>7</v>
      </c>
      <c r="F36" s="57" t="s">
        <v>8</v>
      </c>
      <c r="G36" s="57" t="s">
        <v>9</v>
      </c>
      <c r="H36" s="57" t="s">
        <v>10</v>
      </c>
      <c r="I36" s="57" t="s">
        <v>11</v>
      </c>
      <c r="J36" s="57" t="s">
        <v>12</v>
      </c>
      <c r="K36" s="57" t="s">
        <v>13</v>
      </c>
      <c r="L36" s="57" t="s">
        <v>14</v>
      </c>
      <c r="M36" s="57" t="s">
        <v>15</v>
      </c>
      <c r="N36" s="57" t="s">
        <v>16</v>
      </c>
      <c r="O36" s="57" t="s">
        <v>17</v>
      </c>
      <c r="P36" s="63"/>
    </row>
    <row r="37" spans="2:16" s="56" customFormat="1" ht="18" customHeight="1" x14ac:dyDescent="0.2">
      <c r="B37" s="137"/>
      <c r="C37" s="146"/>
      <c r="D37" s="59">
        <f>ROUND(D16+D24+D32,0)</f>
        <v>0</v>
      </c>
      <c r="E37" s="91">
        <f t="shared" ref="E37:O37" si="4">ROUND(E16+E24+E32,0)</f>
        <v>0</v>
      </c>
      <c r="F37" s="91">
        <f t="shared" si="4"/>
        <v>0</v>
      </c>
      <c r="G37" s="91">
        <f t="shared" si="4"/>
        <v>0</v>
      </c>
      <c r="H37" s="91">
        <f t="shared" si="4"/>
        <v>0</v>
      </c>
      <c r="I37" s="91">
        <f t="shared" si="4"/>
        <v>0</v>
      </c>
      <c r="J37" s="91">
        <f t="shared" si="4"/>
        <v>0</v>
      </c>
      <c r="K37" s="91">
        <f t="shared" si="4"/>
        <v>0</v>
      </c>
      <c r="L37" s="91">
        <f t="shared" si="4"/>
        <v>0</v>
      </c>
      <c r="M37" s="91">
        <f t="shared" si="4"/>
        <v>0</v>
      </c>
      <c r="N37" s="91">
        <f t="shared" si="4"/>
        <v>0</v>
      </c>
      <c r="O37" s="91">
        <f t="shared" si="4"/>
        <v>0</v>
      </c>
      <c r="P37" s="63" t="s">
        <v>18</v>
      </c>
    </row>
    <row r="38" spans="2:16" s="56" customFormat="1" ht="34.950000000000003" customHeight="1" x14ac:dyDescent="0.2">
      <c r="B38" s="114" t="s">
        <v>153</v>
      </c>
      <c r="C38" s="115"/>
      <c r="D38" s="116">
        <f>D17+D25+D33</f>
        <v>0</v>
      </c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63" t="s">
        <v>18</v>
      </c>
    </row>
    <row r="39" spans="2:16" s="56" customFormat="1" ht="18" customHeight="1" x14ac:dyDescent="0.2"/>
    <row r="40" spans="2:16" s="56" customFormat="1" ht="18" customHeight="1" x14ac:dyDescent="0.2">
      <c r="B40" s="56" t="s">
        <v>130</v>
      </c>
    </row>
    <row r="41" spans="2:16" s="56" customFormat="1" ht="18" customHeight="1" x14ac:dyDescent="0.2">
      <c r="B41" s="64" t="s">
        <v>131</v>
      </c>
      <c r="C41" s="57" t="s">
        <v>0</v>
      </c>
      <c r="D41" s="115" t="s">
        <v>19</v>
      </c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57" t="s">
        <v>1</v>
      </c>
    </row>
    <row r="42" spans="2:16" s="56" customFormat="1" ht="18" customHeight="1" x14ac:dyDescent="0.2">
      <c r="B42" s="121" t="s">
        <v>132</v>
      </c>
      <c r="C42" s="57" t="s">
        <v>133</v>
      </c>
      <c r="D42" s="102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4"/>
      <c r="P42" s="65"/>
    </row>
    <row r="43" spans="2:16" s="56" customFormat="1" ht="18" customHeight="1" x14ac:dyDescent="0.2">
      <c r="B43" s="122"/>
      <c r="C43" s="57" t="s">
        <v>134</v>
      </c>
      <c r="D43" s="102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4"/>
      <c r="P43" s="65"/>
    </row>
    <row r="44" spans="2:16" s="56" customFormat="1" ht="18" customHeight="1" x14ac:dyDescent="0.3">
      <c r="B44" s="122"/>
      <c r="C44" s="108" t="s">
        <v>158</v>
      </c>
      <c r="D44" s="57" t="s">
        <v>6</v>
      </c>
      <c r="E44" s="57" t="s">
        <v>7</v>
      </c>
      <c r="F44" s="57" t="s">
        <v>8</v>
      </c>
      <c r="G44" s="57" t="s">
        <v>9</v>
      </c>
      <c r="H44" s="57" t="s">
        <v>10</v>
      </c>
      <c r="I44" s="57" t="s">
        <v>11</v>
      </c>
      <c r="J44" s="57" t="s">
        <v>12</v>
      </c>
      <c r="K44" s="57" t="s">
        <v>13</v>
      </c>
      <c r="L44" s="57" t="s">
        <v>14</v>
      </c>
      <c r="M44" s="57" t="s">
        <v>15</v>
      </c>
      <c r="N44" s="57" t="s">
        <v>16</v>
      </c>
      <c r="O44" s="57" t="s">
        <v>17</v>
      </c>
      <c r="P44" s="58"/>
    </row>
    <row r="45" spans="2:16" s="56" customFormat="1" ht="18" customHeight="1" x14ac:dyDescent="0.2">
      <c r="B45" s="122"/>
      <c r="C45" s="110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63" t="s">
        <v>18</v>
      </c>
    </row>
    <row r="46" spans="2:16" s="56" customFormat="1" hidden="1" x14ac:dyDescent="0.2">
      <c r="B46" s="122"/>
      <c r="C46" s="86" t="s">
        <v>162</v>
      </c>
      <c r="D46" s="90">
        <f>ROUND(D45,0)</f>
        <v>0</v>
      </c>
      <c r="E46" s="90">
        <f t="shared" ref="E46:O46" si="5">ROUND(E45,0)</f>
        <v>0</v>
      </c>
      <c r="F46" s="90">
        <f t="shared" si="5"/>
        <v>0</v>
      </c>
      <c r="G46" s="90">
        <f t="shared" si="5"/>
        <v>0</v>
      </c>
      <c r="H46" s="90">
        <f t="shared" si="5"/>
        <v>0</v>
      </c>
      <c r="I46" s="90">
        <f t="shared" si="5"/>
        <v>0</v>
      </c>
      <c r="J46" s="90">
        <f t="shared" si="5"/>
        <v>0</v>
      </c>
      <c r="K46" s="90">
        <f t="shared" si="5"/>
        <v>0</v>
      </c>
      <c r="L46" s="90">
        <f t="shared" si="5"/>
        <v>0</v>
      </c>
      <c r="M46" s="90">
        <f t="shared" si="5"/>
        <v>0</v>
      </c>
      <c r="N46" s="90">
        <f t="shared" si="5"/>
        <v>0</v>
      </c>
      <c r="O46" s="90">
        <f t="shared" si="5"/>
        <v>0</v>
      </c>
      <c r="P46" s="63"/>
    </row>
    <row r="47" spans="2:16" s="56" customFormat="1" ht="34.950000000000003" customHeight="1" x14ac:dyDescent="0.2">
      <c r="B47" s="122"/>
      <c r="C47" s="60" t="s">
        <v>159</v>
      </c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3"/>
      <c r="P47" s="63" t="s">
        <v>18</v>
      </c>
    </row>
    <row r="48" spans="2:16" s="56" customFormat="1" hidden="1" x14ac:dyDescent="0.2">
      <c r="B48" s="110"/>
      <c r="C48" s="87" t="s">
        <v>162</v>
      </c>
      <c r="D48" s="118">
        <f>ROUND(D47,0)</f>
        <v>0</v>
      </c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20"/>
      <c r="P48" s="63"/>
    </row>
    <row r="49" spans="2:16" s="56" customFormat="1" ht="18" customHeight="1" x14ac:dyDescent="0.2">
      <c r="B49" s="121" t="s">
        <v>135</v>
      </c>
      <c r="C49" s="57" t="s">
        <v>133</v>
      </c>
      <c r="D49" s="102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4"/>
      <c r="P49" s="65"/>
    </row>
    <row r="50" spans="2:16" s="56" customFormat="1" ht="18" customHeight="1" x14ac:dyDescent="0.2">
      <c r="B50" s="122"/>
      <c r="C50" s="57" t="s">
        <v>134</v>
      </c>
      <c r="D50" s="102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4"/>
      <c r="P50" s="65"/>
    </row>
    <row r="51" spans="2:16" s="56" customFormat="1" ht="18" customHeight="1" x14ac:dyDescent="0.3">
      <c r="B51" s="122"/>
      <c r="C51" s="108" t="s">
        <v>158</v>
      </c>
      <c r="D51" s="57" t="s">
        <v>6</v>
      </c>
      <c r="E51" s="57" t="s">
        <v>7</v>
      </c>
      <c r="F51" s="57" t="s">
        <v>8</v>
      </c>
      <c r="G51" s="57" t="s">
        <v>9</v>
      </c>
      <c r="H51" s="57" t="s">
        <v>10</v>
      </c>
      <c r="I51" s="57" t="s">
        <v>11</v>
      </c>
      <c r="J51" s="57" t="s">
        <v>12</v>
      </c>
      <c r="K51" s="57" t="s">
        <v>13</v>
      </c>
      <c r="L51" s="57" t="s">
        <v>14</v>
      </c>
      <c r="M51" s="57" t="s">
        <v>15</v>
      </c>
      <c r="N51" s="57" t="s">
        <v>16</v>
      </c>
      <c r="O51" s="57" t="s">
        <v>17</v>
      </c>
      <c r="P51" s="58"/>
    </row>
    <row r="52" spans="2:16" s="56" customFormat="1" ht="18" customHeight="1" x14ac:dyDescent="0.2">
      <c r="B52" s="122"/>
      <c r="C52" s="109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3" t="s">
        <v>18</v>
      </c>
    </row>
    <row r="53" spans="2:16" s="56" customFormat="1" ht="18" hidden="1" customHeight="1" x14ac:dyDescent="0.2">
      <c r="B53" s="122"/>
      <c r="C53" s="86" t="s">
        <v>162</v>
      </c>
      <c r="D53" s="85">
        <f>ROUND(D52,0)</f>
        <v>0</v>
      </c>
      <c r="E53" s="85">
        <f t="shared" ref="E53" si="6">ROUND(E52,0)</f>
        <v>0</v>
      </c>
      <c r="F53" s="85">
        <f t="shared" ref="F53" si="7">ROUND(F52,0)</f>
        <v>0</v>
      </c>
      <c r="G53" s="85">
        <f t="shared" ref="G53" si="8">ROUND(G52,0)</f>
        <v>0</v>
      </c>
      <c r="H53" s="85">
        <f t="shared" ref="H53" si="9">ROUND(H52,0)</f>
        <v>0</v>
      </c>
      <c r="I53" s="85">
        <f t="shared" ref="I53" si="10">ROUND(I52,0)</f>
        <v>0</v>
      </c>
      <c r="J53" s="85">
        <f t="shared" ref="J53" si="11">ROUND(J52,0)</f>
        <v>0</v>
      </c>
      <c r="K53" s="85">
        <f t="shared" ref="K53" si="12">ROUND(K52,0)</f>
        <v>0</v>
      </c>
      <c r="L53" s="85">
        <f t="shared" ref="L53" si="13">ROUND(L52,0)</f>
        <v>0</v>
      </c>
      <c r="M53" s="85">
        <f t="shared" ref="M53" si="14">ROUND(M52,0)</f>
        <v>0</v>
      </c>
      <c r="N53" s="85">
        <f t="shared" ref="N53" si="15">ROUND(N52,0)</f>
        <v>0</v>
      </c>
      <c r="O53" s="85">
        <f t="shared" ref="O53" si="16">ROUND(O52,0)</f>
        <v>0</v>
      </c>
      <c r="P53" s="63"/>
    </row>
    <row r="54" spans="2:16" s="56" customFormat="1" ht="34.950000000000003" customHeight="1" x14ac:dyDescent="0.2">
      <c r="B54" s="122"/>
      <c r="C54" s="60" t="s">
        <v>159</v>
      </c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3"/>
      <c r="P54" s="63" t="s">
        <v>18</v>
      </c>
    </row>
    <row r="55" spans="2:16" s="56" customFormat="1" ht="18" hidden="1" customHeight="1" x14ac:dyDescent="0.2">
      <c r="B55" s="110"/>
      <c r="C55" s="87" t="s">
        <v>162</v>
      </c>
      <c r="D55" s="123">
        <f>ROUND(D54,0)</f>
        <v>0</v>
      </c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5"/>
      <c r="P55" s="63"/>
    </row>
    <row r="56" spans="2:16" s="56" customFormat="1" ht="18" customHeight="1" x14ac:dyDescent="0.2">
      <c r="B56" s="121" t="s">
        <v>136</v>
      </c>
      <c r="C56" s="57" t="s">
        <v>133</v>
      </c>
      <c r="D56" s="102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4"/>
      <c r="P56" s="65"/>
    </row>
    <row r="57" spans="2:16" s="56" customFormat="1" ht="18" customHeight="1" x14ac:dyDescent="0.2">
      <c r="B57" s="122"/>
      <c r="C57" s="57" t="s">
        <v>134</v>
      </c>
      <c r="D57" s="102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4"/>
      <c r="P57" s="65"/>
    </row>
    <row r="58" spans="2:16" s="56" customFormat="1" ht="18.600000000000001" customHeight="1" x14ac:dyDescent="0.3">
      <c r="B58" s="122"/>
      <c r="C58" s="108" t="s">
        <v>158</v>
      </c>
      <c r="D58" s="57" t="s">
        <v>6</v>
      </c>
      <c r="E58" s="57" t="s">
        <v>7</v>
      </c>
      <c r="F58" s="57" t="s">
        <v>8</v>
      </c>
      <c r="G58" s="57" t="s">
        <v>9</v>
      </c>
      <c r="H58" s="57" t="s">
        <v>10</v>
      </c>
      <c r="I58" s="57" t="s">
        <v>11</v>
      </c>
      <c r="J58" s="57" t="s">
        <v>12</v>
      </c>
      <c r="K58" s="57" t="s">
        <v>13</v>
      </c>
      <c r="L58" s="57" t="s">
        <v>14</v>
      </c>
      <c r="M58" s="57" t="s">
        <v>15</v>
      </c>
      <c r="N58" s="57" t="s">
        <v>16</v>
      </c>
      <c r="O58" s="57" t="s">
        <v>17</v>
      </c>
      <c r="P58" s="58"/>
    </row>
    <row r="59" spans="2:16" s="56" customFormat="1" ht="18" customHeight="1" x14ac:dyDescent="0.2">
      <c r="B59" s="122"/>
      <c r="C59" s="110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3" t="s">
        <v>18</v>
      </c>
    </row>
    <row r="60" spans="2:16" s="56" customFormat="1" ht="18" hidden="1" customHeight="1" x14ac:dyDescent="0.2">
      <c r="B60" s="122"/>
      <c r="C60" s="86" t="s">
        <v>162</v>
      </c>
      <c r="D60" s="85">
        <f>ROUND(D59,0)</f>
        <v>0</v>
      </c>
      <c r="E60" s="85">
        <f t="shared" ref="E60" si="17">ROUND(E59,0)</f>
        <v>0</v>
      </c>
      <c r="F60" s="85">
        <f t="shared" ref="F60" si="18">ROUND(F59,0)</f>
        <v>0</v>
      </c>
      <c r="G60" s="85">
        <f t="shared" ref="G60" si="19">ROUND(G59,0)</f>
        <v>0</v>
      </c>
      <c r="H60" s="85">
        <f t="shared" ref="H60" si="20">ROUND(H59,0)</f>
        <v>0</v>
      </c>
      <c r="I60" s="85">
        <f t="shared" ref="I60" si="21">ROUND(I59,0)</f>
        <v>0</v>
      </c>
      <c r="J60" s="85">
        <f t="shared" ref="J60" si="22">ROUND(J59,0)</f>
        <v>0</v>
      </c>
      <c r="K60" s="85">
        <f t="shared" ref="K60" si="23">ROUND(K59,0)</f>
        <v>0</v>
      </c>
      <c r="L60" s="85">
        <f t="shared" ref="L60" si="24">ROUND(L59,0)</f>
        <v>0</v>
      </c>
      <c r="M60" s="85">
        <f t="shared" ref="M60" si="25">ROUND(M59,0)</f>
        <v>0</v>
      </c>
      <c r="N60" s="85">
        <f t="shared" ref="N60" si="26">ROUND(N59,0)</f>
        <v>0</v>
      </c>
      <c r="O60" s="85">
        <f t="shared" ref="O60" si="27">ROUND(O59,0)</f>
        <v>0</v>
      </c>
      <c r="P60" s="63"/>
    </row>
    <row r="61" spans="2:16" s="56" customFormat="1" ht="34.950000000000003" customHeight="1" x14ac:dyDescent="0.2">
      <c r="B61" s="122"/>
      <c r="C61" s="78" t="s">
        <v>159</v>
      </c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3"/>
      <c r="P61" s="63" t="s">
        <v>18</v>
      </c>
    </row>
    <row r="62" spans="2:16" s="56" customFormat="1" ht="18" hidden="1" customHeight="1" x14ac:dyDescent="0.2">
      <c r="B62" s="110"/>
      <c r="C62" s="87" t="s">
        <v>162</v>
      </c>
      <c r="D62" s="123">
        <f>ROUND(D61,0)</f>
        <v>0</v>
      </c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5"/>
      <c r="P62" s="63"/>
    </row>
    <row r="63" spans="2:16" s="56" customFormat="1" ht="18" customHeight="1" x14ac:dyDescent="0.2">
      <c r="B63" s="121" t="s">
        <v>137</v>
      </c>
      <c r="C63" s="57" t="s">
        <v>133</v>
      </c>
      <c r="D63" s="102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4"/>
      <c r="P63" s="65"/>
    </row>
    <row r="64" spans="2:16" s="56" customFormat="1" ht="18" customHeight="1" x14ac:dyDescent="0.2">
      <c r="B64" s="122"/>
      <c r="C64" s="57" t="s">
        <v>134</v>
      </c>
      <c r="D64" s="102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4"/>
      <c r="P64" s="65"/>
    </row>
    <row r="65" spans="2:16" s="56" customFormat="1" ht="18" customHeight="1" x14ac:dyDescent="0.3">
      <c r="B65" s="122"/>
      <c r="C65" s="108" t="s">
        <v>158</v>
      </c>
      <c r="D65" s="57" t="s">
        <v>6</v>
      </c>
      <c r="E65" s="57" t="s">
        <v>7</v>
      </c>
      <c r="F65" s="57" t="s">
        <v>8</v>
      </c>
      <c r="G65" s="57" t="s">
        <v>9</v>
      </c>
      <c r="H65" s="57" t="s">
        <v>10</v>
      </c>
      <c r="I65" s="57" t="s">
        <v>11</v>
      </c>
      <c r="J65" s="57" t="s">
        <v>12</v>
      </c>
      <c r="K65" s="57" t="s">
        <v>13</v>
      </c>
      <c r="L65" s="57" t="s">
        <v>14</v>
      </c>
      <c r="M65" s="57" t="s">
        <v>15</v>
      </c>
      <c r="N65" s="57" t="s">
        <v>16</v>
      </c>
      <c r="O65" s="57" t="s">
        <v>17</v>
      </c>
      <c r="P65" s="58"/>
    </row>
    <row r="66" spans="2:16" s="56" customFormat="1" ht="18" customHeight="1" x14ac:dyDescent="0.2">
      <c r="B66" s="122"/>
      <c r="C66" s="110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3" t="s">
        <v>18</v>
      </c>
    </row>
    <row r="67" spans="2:16" s="56" customFormat="1" ht="18" hidden="1" customHeight="1" x14ac:dyDescent="0.2">
      <c r="B67" s="122"/>
      <c r="C67" s="86" t="s">
        <v>162</v>
      </c>
      <c r="D67" s="85">
        <f>ROUND(D66,0)</f>
        <v>0</v>
      </c>
      <c r="E67" s="85">
        <f t="shared" ref="E67" si="28">ROUND(E66,0)</f>
        <v>0</v>
      </c>
      <c r="F67" s="85">
        <f t="shared" ref="F67" si="29">ROUND(F66,0)</f>
        <v>0</v>
      </c>
      <c r="G67" s="85">
        <f t="shared" ref="G67" si="30">ROUND(G66,0)</f>
        <v>0</v>
      </c>
      <c r="H67" s="85">
        <f t="shared" ref="H67" si="31">ROUND(H66,0)</f>
        <v>0</v>
      </c>
      <c r="I67" s="85">
        <f t="shared" ref="I67" si="32">ROUND(I66,0)</f>
        <v>0</v>
      </c>
      <c r="J67" s="85">
        <f t="shared" ref="J67" si="33">ROUND(J66,0)</f>
        <v>0</v>
      </c>
      <c r="K67" s="85">
        <f t="shared" ref="K67" si="34">ROUND(K66,0)</f>
        <v>0</v>
      </c>
      <c r="L67" s="85">
        <f t="shared" ref="L67" si="35">ROUND(L66,0)</f>
        <v>0</v>
      </c>
      <c r="M67" s="85">
        <f t="shared" ref="M67" si="36">ROUND(M66,0)</f>
        <v>0</v>
      </c>
      <c r="N67" s="85">
        <f t="shared" ref="N67" si="37">ROUND(N66,0)</f>
        <v>0</v>
      </c>
      <c r="O67" s="85">
        <f t="shared" ref="O67" si="38">ROUND(O66,0)</f>
        <v>0</v>
      </c>
      <c r="P67" s="63"/>
    </row>
    <row r="68" spans="2:16" s="56" customFormat="1" ht="34.950000000000003" customHeight="1" x14ac:dyDescent="0.2">
      <c r="B68" s="122"/>
      <c r="C68" s="78" t="s">
        <v>159</v>
      </c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3"/>
      <c r="P68" s="63" t="s">
        <v>18</v>
      </c>
    </row>
    <row r="69" spans="2:16" s="56" customFormat="1" ht="18" hidden="1" customHeight="1" x14ac:dyDescent="0.2">
      <c r="B69" s="110"/>
      <c r="C69" s="87" t="s">
        <v>162</v>
      </c>
      <c r="D69" s="123">
        <f>ROUND(D68,0)</f>
        <v>0</v>
      </c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5"/>
      <c r="P69" s="63"/>
    </row>
    <row r="70" spans="2:16" s="56" customFormat="1" ht="18" customHeight="1" x14ac:dyDescent="0.2">
      <c r="B70" s="121" t="s">
        <v>138</v>
      </c>
      <c r="C70" s="57" t="s">
        <v>133</v>
      </c>
      <c r="D70" s="102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4"/>
      <c r="P70" s="65"/>
    </row>
    <row r="71" spans="2:16" s="56" customFormat="1" ht="18" customHeight="1" x14ac:dyDescent="0.2">
      <c r="B71" s="122"/>
      <c r="C71" s="57" t="s">
        <v>134</v>
      </c>
      <c r="D71" s="102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4"/>
      <c r="P71" s="65"/>
    </row>
    <row r="72" spans="2:16" s="56" customFormat="1" ht="18" customHeight="1" x14ac:dyDescent="0.3">
      <c r="B72" s="122"/>
      <c r="C72" s="108" t="s">
        <v>158</v>
      </c>
      <c r="D72" s="57" t="s">
        <v>6</v>
      </c>
      <c r="E72" s="57" t="s">
        <v>7</v>
      </c>
      <c r="F72" s="57" t="s">
        <v>8</v>
      </c>
      <c r="G72" s="57" t="s">
        <v>9</v>
      </c>
      <c r="H72" s="57" t="s">
        <v>10</v>
      </c>
      <c r="I72" s="57" t="s">
        <v>11</v>
      </c>
      <c r="J72" s="57" t="s">
        <v>12</v>
      </c>
      <c r="K72" s="57" t="s">
        <v>13</v>
      </c>
      <c r="L72" s="57" t="s">
        <v>14</v>
      </c>
      <c r="M72" s="57" t="s">
        <v>15</v>
      </c>
      <c r="N72" s="57" t="s">
        <v>16</v>
      </c>
      <c r="O72" s="57" t="s">
        <v>17</v>
      </c>
      <c r="P72" s="58"/>
    </row>
    <row r="73" spans="2:16" s="56" customFormat="1" ht="18" customHeight="1" x14ac:dyDescent="0.2">
      <c r="B73" s="122"/>
      <c r="C73" s="110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3" t="s">
        <v>18</v>
      </c>
    </row>
    <row r="74" spans="2:16" s="56" customFormat="1" ht="18" hidden="1" customHeight="1" x14ac:dyDescent="0.2">
      <c r="B74" s="122"/>
      <c r="C74" s="86" t="s">
        <v>162</v>
      </c>
      <c r="D74" s="85">
        <f>ROUND(D73,0)</f>
        <v>0</v>
      </c>
      <c r="E74" s="85">
        <f t="shared" ref="E74" si="39">ROUND(E73,0)</f>
        <v>0</v>
      </c>
      <c r="F74" s="85">
        <f t="shared" ref="F74" si="40">ROUND(F73,0)</f>
        <v>0</v>
      </c>
      <c r="G74" s="85">
        <f t="shared" ref="G74" si="41">ROUND(G73,0)</f>
        <v>0</v>
      </c>
      <c r="H74" s="85">
        <f t="shared" ref="H74" si="42">ROUND(H73,0)</f>
        <v>0</v>
      </c>
      <c r="I74" s="85">
        <f t="shared" ref="I74" si="43">ROUND(I73,0)</f>
        <v>0</v>
      </c>
      <c r="J74" s="85">
        <f t="shared" ref="J74" si="44">ROUND(J73,0)</f>
        <v>0</v>
      </c>
      <c r="K74" s="85">
        <f t="shared" ref="K74" si="45">ROUND(K73,0)</f>
        <v>0</v>
      </c>
      <c r="L74" s="85">
        <f t="shared" ref="L74" si="46">ROUND(L73,0)</f>
        <v>0</v>
      </c>
      <c r="M74" s="85">
        <f t="shared" ref="M74" si="47">ROUND(M73,0)</f>
        <v>0</v>
      </c>
      <c r="N74" s="85">
        <f t="shared" ref="N74" si="48">ROUND(N73,0)</f>
        <v>0</v>
      </c>
      <c r="O74" s="85">
        <f t="shared" ref="O74" si="49">ROUND(O73,0)</f>
        <v>0</v>
      </c>
      <c r="P74" s="63"/>
    </row>
    <row r="75" spans="2:16" s="56" customFormat="1" ht="34.950000000000003" customHeight="1" x14ac:dyDescent="0.2">
      <c r="B75" s="122"/>
      <c r="C75" s="78" t="s">
        <v>159</v>
      </c>
      <c r="D75" s="11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3"/>
      <c r="P75" s="63" t="s">
        <v>18</v>
      </c>
    </row>
    <row r="76" spans="2:16" s="56" customFormat="1" ht="18" hidden="1" customHeight="1" x14ac:dyDescent="0.2">
      <c r="B76" s="110"/>
      <c r="C76" s="87" t="s">
        <v>162</v>
      </c>
      <c r="D76" s="123">
        <f>ROUND(D75,0)</f>
        <v>0</v>
      </c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5"/>
      <c r="P76" s="63"/>
    </row>
    <row r="77" spans="2:16" s="56" customFormat="1" ht="18" customHeight="1" x14ac:dyDescent="0.2">
      <c r="B77" s="121" t="s">
        <v>139</v>
      </c>
      <c r="C77" s="57" t="s">
        <v>133</v>
      </c>
      <c r="D77" s="102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4"/>
      <c r="P77" s="65"/>
    </row>
    <row r="78" spans="2:16" s="56" customFormat="1" ht="18" customHeight="1" x14ac:dyDescent="0.2">
      <c r="B78" s="122"/>
      <c r="C78" s="57" t="s">
        <v>134</v>
      </c>
      <c r="D78" s="102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4"/>
      <c r="P78" s="65"/>
    </row>
    <row r="79" spans="2:16" s="56" customFormat="1" ht="18" customHeight="1" x14ac:dyDescent="0.3">
      <c r="B79" s="122"/>
      <c r="C79" s="108" t="s">
        <v>158</v>
      </c>
      <c r="D79" s="57" t="s">
        <v>6</v>
      </c>
      <c r="E79" s="57" t="s">
        <v>7</v>
      </c>
      <c r="F79" s="57" t="s">
        <v>8</v>
      </c>
      <c r="G79" s="57" t="s">
        <v>9</v>
      </c>
      <c r="H79" s="57" t="s">
        <v>10</v>
      </c>
      <c r="I79" s="57" t="s">
        <v>11</v>
      </c>
      <c r="J79" s="57" t="s">
        <v>12</v>
      </c>
      <c r="K79" s="57" t="s">
        <v>13</v>
      </c>
      <c r="L79" s="57" t="s">
        <v>14</v>
      </c>
      <c r="M79" s="57" t="s">
        <v>15</v>
      </c>
      <c r="N79" s="57" t="s">
        <v>16</v>
      </c>
      <c r="O79" s="57" t="s">
        <v>17</v>
      </c>
      <c r="P79" s="58"/>
    </row>
    <row r="80" spans="2:16" s="56" customFormat="1" ht="18" customHeight="1" x14ac:dyDescent="0.2">
      <c r="B80" s="122"/>
      <c r="C80" s="110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3" t="s">
        <v>18</v>
      </c>
    </row>
    <row r="81" spans="2:16" s="56" customFormat="1" ht="18" hidden="1" customHeight="1" x14ac:dyDescent="0.2">
      <c r="B81" s="122"/>
      <c r="C81" s="86" t="s">
        <v>162</v>
      </c>
      <c r="D81" s="85">
        <f>ROUND(D80,0)</f>
        <v>0</v>
      </c>
      <c r="E81" s="85">
        <f t="shared" ref="E81" si="50">ROUND(E80,0)</f>
        <v>0</v>
      </c>
      <c r="F81" s="85">
        <f t="shared" ref="F81" si="51">ROUND(F80,0)</f>
        <v>0</v>
      </c>
      <c r="G81" s="85">
        <f t="shared" ref="G81" si="52">ROUND(G80,0)</f>
        <v>0</v>
      </c>
      <c r="H81" s="85">
        <f t="shared" ref="H81" si="53">ROUND(H80,0)</f>
        <v>0</v>
      </c>
      <c r="I81" s="85">
        <f t="shared" ref="I81" si="54">ROUND(I80,0)</f>
        <v>0</v>
      </c>
      <c r="J81" s="85">
        <f t="shared" ref="J81" si="55">ROUND(J80,0)</f>
        <v>0</v>
      </c>
      <c r="K81" s="85">
        <f t="shared" ref="K81" si="56">ROUND(K80,0)</f>
        <v>0</v>
      </c>
      <c r="L81" s="85">
        <f t="shared" ref="L81" si="57">ROUND(L80,0)</f>
        <v>0</v>
      </c>
      <c r="M81" s="85">
        <f t="shared" ref="M81" si="58">ROUND(M80,0)</f>
        <v>0</v>
      </c>
      <c r="N81" s="85">
        <f t="shared" ref="N81" si="59">ROUND(N80,0)</f>
        <v>0</v>
      </c>
      <c r="O81" s="85">
        <f t="shared" ref="O81" si="60">ROUND(O80,0)</f>
        <v>0</v>
      </c>
      <c r="P81" s="63"/>
    </row>
    <row r="82" spans="2:16" s="56" customFormat="1" ht="34.950000000000003" customHeight="1" x14ac:dyDescent="0.2">
      <c r="B82" s="122"/>
      <c r="C82" s="78" t="s">
        <v>159</v>
      </c>
      <c r="D82" s="11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3"/>
      <c r="P82" s="63" t="s">
        <v>18</v>
      </c>
    </row>
    <row r="83" spans="2:16" s="56" customFormat="1" ht="18" hidden="1" customHeight="1" x14ac:dyDescent="0.2">
      <c r="B83" s="110"/>
      <c r="C83" s="87" t="s">
        <v>162</v>
      </c>
      <c r="D83" s="123">
        <f>ROUND(D82,0)</f>
        <v>0</v>
      </c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5"/>
      <c r="P83" s="63"/>
    </row>
    <row r="84" spans="2:16" s="56" customFormat="1" ht="18" customHeight="1" x14ac:dyDescent="0.2">
      <c r="B84" s="121" t="s">
        <v>140</v>
      </c>
      <c r="C84" s="57" t="s">
        <v>133</v>
      </c>
      <c r="D84" s="102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4"/>
      <c r="P84" s="65"/>
    </row>
    <row r="85" spans="2:16" s="56" customFormat="1" ht="18" customHeight="1" x14ac:dyDescent="0.2">
      <c r="B85" s="122"/>
      <c r="C85" s="57" t="s">
        <v>134</v>
      </c>
      <c r="D85" s="102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4"/>
      <c r="P85" s="65"/>
    </row>
    <row r="86" spans="2:16" s="56" customFormat="1" ht="18" customHeight="1" x14ac:dyDescent="0.3">
      <c r="B86" s="122"/>
      <c r="C86" s="108" t="s">
        <v>158</v>
      </c>
      <c r="D86" s="57" t="s">
        <v>6</v>
      </c>
      <c r="E86" s="57" t="s">
        <v>7</v>
      </c>
      <c r="F86" s="57" t="s">
        <v>8</v>
      </c>
      <c r="G86" s="57" t="s">
        <v>9</v>
      </c>
      <c r="H86" s="57" t="s">
        <v>10</v>
      </c>
      <c r="I86" s="57" t="s">
        <v>11</v>
      </c>
      <c r="J86" s="57" t="s">
        <v>12</v>
      </c>
      <c r="K86" s="57" t="s">
        <v>13</v>
      </c>
      <c r="L86" s="57" t="s">
        <v>14</v>
      </c>
      <c r="M86" s="57" t="s">
        <v>15</v>
      </c>
      <c r="N86" s="57" t="s">
        <v>16</v>
      </c>
      <c r="O86" s="57" t="s">
        <v>17</v>
      </c>
      <c r="P86" s="58"/>
    </row>
    <row r="87" spans="2:16" s="56" customFormat="1" ht="18" customHeight="1" x14ac:dyDescent="0.2">
      <c r="B87" s="122"/>
      <c r="C87" s="110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3" t="s">
        <v>18</v>
      </c>
    </row>
    <row r="88" spans="2:16" s="56" customFormat="1" ht="18" hidden="1" customHeight="1" x14ac:dyDescent="0.2">
      <c r="B88" s="122"/>
      <c r="C88" s="86" t="s">
        <v>162</v>
      </c>
      <c r="D88" s="85">
        <f>ROUND(D87,0)</f>
        <v>0</v>
      </c>
      <c r="E88" s="85">
        <f t="shared" ref="E88" si="61">ROUND(E87,0)</f>
        <v>0</v>
      </c>
      <c r="F88" s="85">
        <f t="shared" ref="F88" si="62">ROUND(F87,0)</f>
        <v>0</v>
      </c>
      <c r="G88" s="85">
        <f t="shared" ref="G88" si="63">ROUND(G87,0)</f>
        <v>0</v>
      </c>
      <c r="H88" s="85">
        <f t="shared" ref="H88" si="64">ROUND(H87,0)</f>
        <v>0</v>
      </c>
      <c r="I88" s="85">
        <f t="shared" ref="I88" si="65">ROUND(I87,0)</f>
        <v>0</v>
      </c>
      <c r="J88" s="85">
        <f t="shared" ref="J88" si="66">ROUND(J87,0)</f>
        <v>0</v>
      </c>
      <c r="K88" s="85">
        <f t="shared" ref="K88" si="67">ROUND(K87,0)</f>
        <v>0</v>
      </c>
      <c r="L88" s="85">
        <f t="shared" ref="L88" si="68">ROUND(L87,0)</f>
        <v>0</v>
      </c>
      <c r="M88" s="85">
        <f t="shared" ref="M88" si="69">ROUND(M87,0)</f>
        <v>0</v>
      </c>
      <c r="N88" s="85">
        <f t="shared" ref="N88" si="70">ROUND(N87,0)</f>
        <v>0</v>
      </c>
      <c r="O88" s="85">
        <f t="shared" ref="O88" si="71">ROUND(O87,0)</f>
        <v>0</v>
      </c>
      <c r="P88" s="63"/>
    </row>
    <row r="89" spans="2:16" s="56" customFormat="1" ht="34.950000000000003" customHeight="1" x14ac:dyDescent="0.2">
      <c r="B89" s="122"/>
      <c r="C89" s="78" t="s">
        <v>159</v>
      </c>
      <c r="D89" s="111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3"/>
      <c r="P89" s="63" t="s">
        <v>18</v>
      </c>
    </row>
    <row r="90" spans="2:16" s="56" customFormat="1" ht="18" hidden="1" customHeight="1" x14ac:dyDescent="0.2">
      <c r="B90" s="110"/>
      <c r="C90" s="87" t="s">
        <v>162</v>
      </c>
      <c r="D90" s="123">
        <f>ROUND(D89,0)</f>
        <v>0</v>
      </c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5"/>
      <c r="P90" s="63"/>
    </row>
    <row r="91" spans="2:16" s="56" customFormat="1" ht="18" customHeight="1" x14ac:dyDescent="0.2">
      <c r="B91" s="121" t="s">
        <v>141</v>
      </c>
      <c r="C91" s="57" t="s">
        <v>133</v>
      </c>
      <c r="D91" s="102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4"/>
      <c r="P91" s="65"/>
    </row>
    <row r="92" spans="2:16" s="56" customFormat="1" ht="18" customHeight="1" x14ac:dyDescent="0.2">
      <c r="B92" s="122"/>
      <c r="C92" s="57" t="s">
        <v>134</v>
      </c>
      <c r="D92" s="102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4"/>
      <c r="P92" s="65"/>
    </row>
    <row r="93" spans="2:16" s="56" customFormat="1" ht="18" customHeight="1" x14ac:dyDescent="0.3">
      <c r="B93" s="122"/>
      <c r="C93" s="108" t="s">
        <v>158</v>
      </c>
      <c r="D93" s="57" t="s">
        <v>6</v>
      </c>
      <c r="E93" s="57" t="s">
        <v>7</v>
      </c>
      <c r="F93" s="57" t="s">
        <v>8</v>
      </c>
      <c r="G93" s="57" t="s">
        <v>9</v>
      </c>
      <c r="H93" s="57" t="s">
        <v>10</v>
      </c>
      <c r="I93" s="57" t="s">
        <v>11</v>
      </c>
      <c r="J93" s="57" t="s">
        <v>12</v>
      </c>
      <c r="K93" s="57" t="s">
        <v>13</v>
      </c>
      <c r="L93" s="57" t="s">
        <v>14</v>
      </c>
      <c r="M93" s="57" t="s">
        <v>15</v>
      </c>
      <c r="N93" s="57" t="s">
        <v>16</v>
      </c>
      <c r="O93" s="57" t="s">
        <v>17</v>
      </c>
      <c r="P93" s="58"/>
    </row>
    <row r="94" spans="2:16" s="56" customFormat="1" ht="18" customHeight="1" x14ac:dyDescent="0.2">
      <c r="B94" s="122"/>
      <c r="C94" s="110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3" t="s">
        <v>18</v>
      </c>
    </row>
    <row r="95" spans="2:16" s="56" customFormat="1" ht="18" hidden="1" customHeight="1" x14ac:dyDescent="0.2">
      <c r="B95" s="122"/>
      <c r="C95" s="86" t="s">
        <v>162</v>
      </c>
      <c r="D95" s="85">
        <f>ROUND(D94,0)</f>
        <v>0</v>
      </c>
      <c r="E95" s="85">
        <f t="shared" ref="E95" si="72">ROUND(E94,0)</f>
        <v>0</v>
      </c>
      <c r="F95" s="85">
        <f t="shared" ref="F95" si="73">ROUND(F94,0)</f>
        <v>0</v>
      </c>
      <c r="G95" s="85">
        <f t="shared" ref="G95" si="74">ROUND(G94,0)</f>
        <v>0</v>
      </c>
      <c r="H95" s="85">
        <f t="shared" ref="H95" si="75">ROUND(H94,0)</f>
        <v>0</v>
      </c>
      <c r="I95" s="85">
        <f t="shared" ref="I95" si="76">ROUND(I94,0)</f>
        <v>0</v>
      </c>
      <c r="J95" s="85">
        <f t="shared" ref="J95" si="77">ROUND(J94,0)</f>
        <v>0</v>
      </c>
      <c r="K95" s="85">
        <f t="shared" ref="K95" si="78">ROUND(K94,0)</f>
        <v>0</v>
      </c>
      <c r="L95" s="85">
        <f t="shared" ref="L95" si="79">ROUND(L94,0)</f>
        <v>0</v>
      </c>
      <c r="M95" s="85">
        <f t="shared" ref="M95" si="80">ROUND(M94,0)</f>
        <v>0</v>
      </c>
      <c r="N95" s="85">
        <f t="shared" ref="N95" si="81">ROUND(N94,0)</f>
        <v>0</v>
      </c>
      <c r="O95" s="85">
        <f t="shared" ref="O95" si="82">ROUND(O94,0)</f>
        <v>0</v>
      </c>
      <c r="P95" s="63"/>
    </row>
    <row r="96" spans="2:16" s="56" customFormat="1" ht="34.950000000000003" customHeight="1" x14ac:dyDescent="0.2">
      <c r="B96" s="122"/>
      <c r="C96" s="78" t="s">
        <v>159</v>
      </c>
      <c r="D96" s="111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3"/>
      <c r="P96" s="63" t="s">
        <v>18</v>
      </c>
    </row>
    <row r="97" spans="2:16" s="56" customFormat="1" ht="18" hidden="1" customHeight="1" x14ac:dyDescent="0.2">
      <c r="B97" s="110"/>
      <c r="C97" s="87" t="s">
        <v>162</v>
      </c>
      <c r="D97" s="123">
        <f>ROUND(D96,0)</f>
        <v>0</v>
      </c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5"/>
      <c r="P97" s="63"/>
    </row>
    <row r="98" spans="2:16" s="56" customFormat="1" ht="18" customHeight="1" x14ac:dyDescent="0.2">
      <c r="B98" s="121" t="s">
        <v>142</v>
      </c>
      <c r="C98" s="57" t="s">
        <v>133</v>
      </c>
      <c r="D98" s="102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4"/>
      <c r="P98" s="65"/>
    </row>
    <row r="99" spans="2:16" s="56" customFormat="1" ht="18" customHeight="1" x14ac:dyDescent="0.2">
      <c r="B99" s="122"/>
      <c r="C99" s="57" t="s">
        <v>134</v>
      </c>
      <c r="D99" s="102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4"/>
      <c r="P99" s="65"/>
    </row>
    <row r="100" spans="2:16" s="56" customFormat="1" ht="18" customHeight="1" x14ac:dyDescent="0.3">
      <c r="B100" s="122"/>
      <c r="C100" s="108" t="s">
        <v>158</v>
      </c>
      <c r="D100" s="57" t="s">
        <v>6</v>
      </c>
      <c r="E100" s="57" t="s">
        <v>7</v>
      </c>
      <c r="F100" s="57" t="s">
        <v>8</v>
      </c>
      <c r="G100" s="57" t="s">
        <v>9</v>
      </c>
      <c r="H100" s="57" t="s">
        <v>10</v>
      </c>
      <c r="I100" s="57" t="s">
        <v>11</v>
      </c>
      <c r="J100" s="57" t="s">
        <v>12</v>
      </c>
      <c r="K100" s="57" t="s">
        <v>13</v>
      </c>
      <c r="L100" s="57" t="s">
        <v>14</v>
      </c>
      <c r="M100" s="57" t="s">
        <v>15</v>
      </c>
      <c r="N100" s="57" t="s">
        <v>16</v>
      </c>
      <c r="O100" s="57" t="s">
        <v>17</v>
      </c>
      <c r="P100" s="58"/>
    </row>
    <row r="101" spans="2:16" s="56" customFormat="1" ht="18" customHeight="1" x14ac:dyDescent="0.2">
      <c r="B101" s="122"/>
      <c r="C101" s="110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3" t="s">
        <v>18</v>
      </c>
    </row>
    <row r="102" spans="2:16" s="56" customFormat="1" ht="18" hidden="1" customHeight="1" x14ac:dyDescent="0.2">
      <c r="B102" s="122"/>
      <c r="C102" s="86" t="s">
        <v>162</v>
      </c>
      <c r="D102" s="85">
        <f>ROUND(D101,0)</f>
        <v>0</v>
      </c>
      <c r="E102" s="85">
        <f t="shared" ref="E102" si="83">ROUND(E101,0)</f>
        <v>0</v>
      </c>
      <c r="F102" s="85">
        <f t="shared" ref="F102" si="84">ROUND(F101,0)</f>
        <v>0</v>
      </c>
      <c r="G102" s="85">
        <f t="shared" ref="G102" si="85">ROUND(G101,0)</f>
        <v>0</v>
      </c>
      <c r="H102" s="85">
        <f t="shared" ref="H102" si="86">ROUND(H101,0)</f>
        <v>0</v>
      </c>
      <c r="I102" s="85">
        <f t="shared" ref="I102" si="87">ROUND(I101,0)</f>
        <v>0</v>
      </c>
      <c r="J102" s="85">
        <f t="shared" ref="J102" si="88">ROUND(J101,0)</f>
        <v>0</v>
      </c>
      <c r="K102" s="85">
        <f t="shared" ref="K102" si="89">ROUND(K101,0)</f>
        <v>0</v>
      </c>
      <c r="L102" s="85">
        <f t="shared" ref="L102" si="90">ROUND(L101,0)</f>
        <v>0</v>
      </c>
      <c r="M102" s="85">
        <f t="shared" ref="M102" si="91">ROUND(M101,0)</f>
        <v>0</v>
      </c>
      <c r="N102" s="85">
        <f t="shared" ref="N102" si="92">ROUND(N101,0)</f>
        <v>0</v>
      </c>
      <c r="O102" s="85">
        <f t="shared" ref="O102" si="93">ROUND(O101,0)</f>
        <v>0</v>
      </c>
      <c r="P102" s="63"/>
    </row>
    <row r="103" spans="2:16" s="56" customFormat="1" ht="34.950000000000003" customHeight="1" x14ac:dyDescent="0.2">
      <c r="B103" s="122"/>
      <c r="C103" s="78" t="s">
        <v>159</v>
      </c>
      <c r="D103" s="111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3"/>
      <c r="P103" s="63" t="s">
        <v>18</v>
      </c>
    </row>
    <row r="104" spans="2:16" s="56" customFormat="1" ht="18" hidden="1" customHeight="1" x14ac:dyDescent="0.2">
      <c r="B104" s="110"/>
      <c r="C104" s="87" t="s">
        <v>162</v>
      </c>
      <c r="D104" s="123">
        <f>ROUND(D103,0)</f>
        <v>0</v>
      </c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5"/>
      <c r="P104" s="63"/>
    </row>
    <row r="105" spans="2:16" s="56" customFormat="1" ht="18" customHeight="1" x14ac:dyDescent="0.3">
      <c r="B105" s="115" t="s">
        <v>164</v>
      </c>
      <c r="C105" s="108" t="s">
        <v>158</v>
      </c>
      <c r="D105" s="57" t="s">
        <v>6</v>
      </c>
      <c r="E105" s="57" t="s">
        <v>7</v>
      </c>
      <c r="F105" s="57" t="s">
        <v>8</v>
      </c>
      <c r="G105" s="57" t="s">
        <v>9</v>
      </c>
      <c r="H105" s="57" t="s">
        <v>10</v>
      </c>
      <c r="I105" s="57" t="s">
        <v>11</v>
      </c>
      <c r="J105" s="57" t="s">
        <v>12</v>
      </c>
      <c r="K105" s="57" t="s">
        <v>13</v>
      </c>
      <c r="L105" s="57" t="s">
        <v>14</v>
      </c>
      <c r="M105" s="57" t="s">
        <v>15</v>
      </c>
      <c r="N105" s="57" t="s">
        <v>16</v>
      </c>
      <c r="O105" s="57" t="s">
        <v>17</v>
      </c>
      <c r="P105" s="58"/>
    </row>
    <row r="106" spans="2:16" s="56" customFormat="1" ht="18" customHeight="1" x14ac:dyDescent="0.2">
      <c r="B106" s="115"/>
      <c r="C106" s="110"/>
      <c r="D106" s="59">
        <f t="shared" ref="D106:O106" si="94">SUM(D46,D53,D60,D67,D74,D81,D88,D95,D102)</f>
        <v>0</v>
      </c>
      <c r="E106" s="83">
        <f t="shared" si="94"/>
        <v>0</v>
      </c>
      <c r="F106" s="83">
        <f>SUM(F46,F53,F60,F67,F74,F81,F88,F95,F102)</f>
        <v>0</v>
      </c>
      <c r="G106" s="83">
        <f t="shared" si="94"/>
        <v>0</v>
      </c>
      <c r="H106" s="83">
        <f t="shared" si="94"/>
        <v>0</v>
      </c>
      <c r="I106" s="83">
        <f t="shared" si="94"/>
        <v>0</v>
      </c>
      <c r="J106" s="83">
        <f t="shared" si="94"/>
        <v>0</v>
      </c>
      <c r="K106" s="83">
        <f t="shared" si="94"/>
        <v>0</v>
      </c>
      <c r="L106" s="83">
        <f t="shared" si="94"/>
        <v>0</v>
      </c>
      <c r="M106" s="83">
        <f t="shared" si="94"/>
        <v>0</v>
      </c>
      <c r="N106" s="83">
        <f t="shared" si="94"/>
        <v>0</v>
      </c>
      <c r="O106" s="83">
        <f t="shared" si="94"/>
        <v>0</v>
      </c>
      <c r="P106" s="63" t="s">
        <v>18</v>
      </c>
    </row>
    <row r="107" spans="2:16" s="56" customFormat="1" ht="34.950000000000003" customHeight="1" x14ac:dyDescent="0.2">
      <c r="B107" s="115"/>
      <c r="C107" s="78" t="s">
        <v>159</v>
      </c>
      <c r="D107" s="143">
        <f>SUM(D48,D55,D62,D69,D76,D83,D90,D97,D104)</f>
        <v>0</v>
      </c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63" t="s">
        <v>18</v>
      </c>
    </row>
    <row r="108" spans="2:16" s="56" customFormat="1" ht="18" customHeight="1" x14ac:dyDescent="0.2">
      <c r="B108" s="44"/>
    </row>
    <row r="109" spans="2:16" s="56" customFormat="1" ht="18" customHeight="1" x14ac:dyDescent="0.2">
      <c r="B109" s="66" t="s">
        <v>143</v>
      </c>
    </row>
    <row r="110" spans="2:16" s="56" customFormat="1" ht="18" customHeight="1" x14ac:dyDescent="0.2">
      <c r="B110" s="115" t="s">
        <v>0</v>
      </c>
      <c r="C110" s="115"/>
      <c r="D110" s="115" t="s">
        <v>19</v>
      </c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57" t="s">
        <v>1</v>
      </c>
    </row>
    <row r="111" spans="2:16" s="56" customFormat="1" ht="18" customHeight="1" x14ac:dyDescent="0.2">
      <c r="B111" s="115" t="s">
        <v>144</v>
      </c>
      <c r="C111" s="115"/>
      <c r="D111" s="102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4"/>
      <c r="P111" s="67"/>
    </row>
    <row r="112" spans="2:16" s="56" customFormat="1" ht="18" customHeight="1" x14ac:dyDescent="0.2">
      <c r="B112" s="126" t="s">
        <v>133</v>
      </c>
      <c r="C112" s="127"/>
      <c r="D112" s="128" t="str">
        <f>IF('入力欄(基本情報)'!C29="","",'入力欄(基本情報)'!C29)</f>
        <v/>
      </c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30"/>
      <c r="P112" s="65"/>
    </row>
    <row r="113" spans="2:16" s="56" customFormat="1" ht="18" customHeight="1" x14ac:dyDescent="0.2">
      <c r="B113" s="126" t="s">
        <v>134</v>
      </c>
      <c r="C113" s="127"/>
      <c r="D113" s="128" t="str">
        <f>IF('入力欄(基本情報)'!C30="","",'入力欄(基本情報)'!C30)</f>
        <v/>
      </c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30"/>
      <c r="P113" s="65"/>
    </row>
    <row r="114" spans="2:16" s="56" customFormat="1" ht="18" customHeight="1" x14ac:dyDescent="0.3">
      <c r="B114" s="114" t="s">
        <v>160</v>
      </c>
      <c r="C114" s="114"/>
      <c r="D114" s="76" t="s">
        <v>6</v>
      </c>
      <c r="E114" s="76" t="s">
        <v>7</v>
      </c>
      <c r="F114" s="76" t="s">
        <v>8</v>
      </c>
      <c r="G114" s="76" t="s">
        <v>9</v>
      </c>
      <c r="H114" s="76" t="s">
        <v>10</v>
      </c>
      <c r="I114" s="76" t="s">
        <v>11</v>
      </c>
      <c r="J114" s="76" t="s">
        <v>12</v>
      </c>
      <c r="K114" s="76" t="s">
        <v>13</v>
      </c>
      <c r="L114" s="76" t="s">
        <v>14</v>
      </c>
      <c r="M114" s="76" t="s">
        <v>15</v>
      </c>
      <c r="N114" s="76" t="s">
        <v>16</v>
      </c>
      <c r="O114" s="76" t="s">
        <v>17</v>
      </c>
      <c r="P114" s="58"/>
    </row>
    <row r="115" spans="2:16" s="56" customFormat="1" ht="18" customHeight="1" x14ac:dyDescent="0.2">
      <c r="B115" s="114"/>
      <c r="C115" s="114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63" t="s">
        <v>18</v>
      </c>
    </row>
    <row r="116" spans="2:16" s="56" customFormat="1" ht="18" hidden="1" customHeight="1" x14ac:dyDescent="0.2">
      <c r="B116" s="147" t="s">
        <v>162</v>
      </c>
      <c r="C116" s="148"/>
      <c r="D116" s="85">
        <f>ROUND(D115,0)</f>
        <v>0</v>
      </c>
      <c r="E116" s="85">
        <f t="shared" ref="E116:O116" si="95">ROUND(E115,0)</f>
        <v>0</v>
      </c>
      <c r="F116" s="85">
        <f t="shared" si="95"/>
        <v>0</v>
      </c>
      <c r="G116" s="85">
        <f t="shared" si="95"/>
        <v>0</v>
      </c>
      <c r="H116" s="85">
        <f t="shared" si="95"/>
        <v>0</v>
      </c>
      <c r="I116" s="85">
        <f t="shared" si="95"/>
        <v>0</v>
      </c>
      <c r="J116" s="85">
        <f t="shared" si="95"/>
        <v>0</v>
      </c>
      <c r="K116" s="85">
        <f t="shared" si="95"/>
        <v>0</v>
      </c>
      <c r="L116" s="85">
        <f t="shared" si="95"/>
        <v>0</v>
      </c>
      <c r="M116" s="85">
        <f t="shared" si="95"/>
        <v>0</v>
      </c>
      <c r="N116" s="85">
        <f t="shared" si="95"/>
        <v>0</v>
      </c>
      <c r="O116" s="85">
        <f t="shared" si="95"/>
        <v>0</v>
      </c>
      <c r="P116" s="63"/>
    </row>
    <row r="117" spans="2:16" s="56" customFormat="1" ht="34.950000000000003" customHeight="1" x14ac:dyDescent="0.2">
      <c r="B117" s="114" t="s">
        <v>161</v>
      </c>
      <c r="C117" s="114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63" t="s">
        <v>18</v>
      </c>
    </row>
    <row r="118" spans="2:16" s="56" customFormat="1" ht="18" hidden="1" customHeight="1" x14ac:dyDescent="0.2">
      <c r="B118" s="105" t="s">
        <v>162</v>
      </c>
      <c r="C118" s="105"/>
      <c r="D118" s="106">
        <f>ROUND(D117,0)</f>
        <v>0</v>
      </c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65"/>
    </row>
    <row r="119" spans="2:16" s="56" customFormat="1" ht="19.95" customHeight="1" x14ac:dyDescent="0.2"/>
    <row r="120" spans="2:16" s="56" customFormat="1" ht="19.95" customHeight="1" x14ac:dyDescent="0.2"/>
    <row r="121" spans="2:16" s="56" customFormat="1" ht="19.95" customHeight="1" x14ac:dyDescent="0.2"/>
  </sheetData>
  <sheetProtection algorithmName="SHA-512" hashValue="vyutKvqGHLumkeW0YngEJvNbBovMGQE4HOXPXAiMuwDZg+FZgEvAXu6FclJlTnhCMt+3oAdT5KsOnX5UMZAQxA==" saltValue="8NY1gR4Xi4d8ltOcpp9iUw==" spinCount="100000" sheet="1" objects="1" scenarios="1"/>
  <mergeCells count="106">
    <mergeCell ref="B116:C116"/>
    <mergeCell ref="D69:O69"/>
    <mergeCell ref="B63:B69"/>
    <mergeCell ref="D76:O76"/>
    <mergeCell ref="B70:B76"/>
    <mergeCell ref="B77:B83"/>
    <mergeCell ref="D83:O83"/>
    <mergeCell ref="B84:B90"/>
    <mergeCell ref="D90:O90"/>
    <mergeCell ref="D97:O97"/>
    <mergeCell ref="B91:B97"/>
    <mergeCell ref="D99:O99"/>
    <mergeCell ref="C100:C101"/>
    <mergeCell ref="D103:O103"/>
    <mergeCell ref="D78:O78"/>
    <mergeCell ref="C79:C80"/>
    <mergeCell ref="B112:C112"/>
    <mergeCell ref="D112:O112"/>
    <mergeCell ref="B113:C113"/>
    <mergeCell ref="D113:O113"/>
    <mergeCell ref="B110:C110"/>
    <mergeCell ref="D110:O110"/>
    <mergeCell ref="B114:C115"/>
    <mergeCell ref="B111:C111"/>
    <mergeCell ref="B117:C117"/>
    <mergeCell ref="D117:O117"/>
    <mergeCell ref="B105:B107"/>
    <mergeCell ref="C31:C32"/>
    <mergeCell ref="D42:O42"/>
    <mergeCell ref="D6:O6"/>
    <mergeCell ref="B6:C6"/>
    <mergeCell ref="D82:O82"/>
    <mergeCell ref="D91:O91"/>
    <mergeCell ref="D92:O92"/>
    <mergeCell ref="D50:O50"/>
    <mergeCell ref="D54:O54"/>
    <mergeCell ref="D56:O56"/>
    <mergeCell ref="D57:O57"/>
    <mergeCell ref="C105:C106"/>
    <mergeCell ref="D107:O107"/>
    <mergeCell ref="B36:C37"/>
    <mergeCell ref="C58:C59"/>
    <mergeCell ref="D61:O61"/>
    <mergeCell ref="C93:C94"/>
    <mergeCell ref="D77:O77"/>
    <mergeCell ref="D104:O104"/>
    <mergeCell ref="B98:B104"/>
    <mergeCell ref="B42:B48"/>
    <mergeCell ref="B1:P1"/>
    <mergeCell ref="B5:C5"/>
    <mergeCell ref="D5:O5"/>
    <mergeCell ref="B7:C7"/>
    <mergeCell ref="D7:O7"/>
    <mergeCell ref="D33:O33"/>
    <mergeCell ref="B8:C8"/>
    <mergeCell ref="D8:O8"/>
    <mergeCell ref="B9:C9"/>
    <mergeCell ref="D9:O9"/>
    <mergeCell ref="D11:O11"/>
    <mergeCell ref="B2:C2"/>
    <mergeCell ref="B10:B17"/>
    <mergeCell ref="D10:O10"/>
    <mergeCell ref="B18:B25"/>
    <mergeCell ref="D18:O18"/>
    <mergeCell ref="B26:B33"/>
    <mergeCell ref="C12:C13"/>
    <mergeCell ref="C15:C16"/>
    <mergeCell ref="D19:O19"/>
    <mergeCell ref="D27:O27"/>
    <mergeCell ref="D25:O25"/>
    <mergeCell ref="D17:O17"/>
    <mergeCell ref="C20:C21"/>
    <mergeCell ref="B49:B55"/>
    <mergeCell ref="D55:O55"/>
    <mergeCell ref="B56:B62"/>
    <mergeCell ref="D62:O62"/>
    <mergeCell ref="D96:O96"/>
    <mergeCell ref="D98:O98"/>
    <mergeCell ref="D84:O84"/>
    <mergeCell ref="D85:O85"/>
    <mergeCell ref="C86:C87"/>
    <mergeCell ref="D89:O89"/>
    <mergeCell ref="D111:O111"/>
    <mergeCell ref="B118:C118"/>
    <mergeCell ref="D118:O118"/>
    <mergeCell ref="C23:C24"/>
    <mergeCell ref="D63:O63"/>
    <mergeCell ref="D64:O64"/>
    <mergeCell ref="C65:C66"/>
    <mergeCell ref="D68:O68"/>
    <mergeCell ref="D70:O70"/>
    <mergeCell ref="D71:O71"/>
    <mergeCell ref="C72:C73"/>
    <mergeCell ref="D75:O75"/>
    <mergeCell ref="D26:O26"/>
    <mergeCell ref="D49:O49"/>
    <mergeCell ref="C28:C29"/>
    <mergeCell ref="B38:C38"/>
    <mergeCell ref="D38:O38"/>
    <mergeCell ref="D41:O41"/>
    <mergeCell ref="D43:O43"/>
    <mergeCell ref="C44:C45"/>
    <mergeCell ref="D47:O47"/>
    <mergeCell ref="C51:C52"/>
    <mergeCell ref="B34:C35"/>
    <mergeCell ref="D48:O48"/>
  </mergeCells>
  <phoneticPr fontId="2"/>
  <conditionalFormatting sqref="D35:O35 D37:O37">
    <cfRule type="cellIs" dxfId="20" priority="140" operator="greaterThan">
      <formula>#REF!</formula>
    </cfRule>
  </conditionalFormatting>
  <conditionalFormatting sqref="D13:O13">
    <cfRule type="cellIs" dxfId="19" priority="90" operator="greaterThan">
      <formula>$D$11</formula>
    </cfRule>
  </conditionalFormatting>
  <conditionalFormatting sqref="D11:O11">
    <cfRule type="cellIs" dxfId="18" priority="89" operator="greaterThan">
      <formula>$D$10</formula>
    </cfRule>
  </conditionalFormatting>
  <conditionalFormatting sqref="D27:O27">
    <cfRule type="cellIs" dxfId="17" priority="85" operator="greaterThan">
      <formula>$D$26</formula>
    </cfRule>
  </conditionalFormatting>
  <conditionalFormatting sqref="D29:O29">
    <cfRule type="cellIs" dxfId="16" priority="84" operator="greaterThan">
      <formula>$D$27</formula>
    </cfRule>
  </conditionalFormatting>
  <conditionalFormatting sqref="D19:O19">
    <cfRule type="cellIs" dxfId="15" priority="60" operator="greaterThan">
      <formula>$D$18</formula>
    </cfRule>
  </conditionalFormatting>
  <conditionalFormatting sqref="D21">
    <cfRule type="cellIs" dxfId="14" priority="59" operator="greaterThan">
      <formula>$D$19</formula>
    </cfRule>
  </conditionalFormatting>
  <conditionalFormatting sqref="E21">
    <cfRule type="cellIs" dxfId="13" priority="58" operator="greaterThan">
      <formula>$D$19</formula>
    </cfRule>
  </conditionalFormatting>
  <conditionalFormatting sqref="F21">
    <cfRule type="cellIs" dxfId="12" priority="57" operator="greaterThan">
      <formula>$D$19</formula>
    </cfRule>
  </conditionalFormatting>
  <conditionalFormatting sqref="G21">
    <cfRule type="cellIs" dxfId="11" priority="56" operator="greaterThan">
      <formula>$D$19</formula>
    </cfRule>
  </conditionalFormatting>
  <conditionalFormatting sqref="H21">
    <cfRule type="cellIs" dxfId="10" priority="55" operator="greaterThan">
      <formula>$D$19</formula>
    </cfRule>
  </conditionalFormatting>
  <conditionalFormatting sqref="I21">
    <cfRule type="cellIs" dxfId="9" priority="54" operator="greaterThan">
      <formula>$D$19</formula>
    </cfRule>
  </conditionalFormatting>
  <conditionalFormatting sqref="J21">
    <cfRule type="cellIs" dxfId="8" priority="53" operator="greaterThan">
      <formula>$D$19</formula>
    </cfRule>
  </conditionalFormatting>
  <conditionalFormatting sqref="K21">
    <cfRule type="cellIs" dxfId="7" priority="52" operator="greaterThan">
      <formula>$D$19</formula>
    </cfRule>
  </conditionalFormatting>
  <conditionalFormatting sqref="L21">
    <cfRule type="cellIs" dxfId="6" priority="51" operator="greaterThan">
      <formula>$D$19</formula>
    </cfRule>
  </conditionalFormatting>
  <conditionalFormatting sqref="M21">
    <cfRule type="cellIs" dxfId="5" priority="50" operator="greaterThan">
      <formula>$D$19</formula>
    </cfRule>
  </conditionalFormatting>
  <conditionalFormatting sqref="N21">
    <cfRule type="cellIs" dxfId="4" priority="49" operator="greaterThan">
      <formula>$D$19</formula>
    </cfRule>
  </conditionalFormatting>
  <conditionalFormatting sqref="O21">
    <cfRule type="cellIs" dxfId="3" priority="48" operator="greaterThan">
      <formula>$D$19</formula>
    </cfRule>
  </conditionalFormatting>
  <conditionalFormatting sqref="D117:O117">
    <cfRule type="cellIs" dxfId="2" priority="33" operator="greaterThan">
      <formula>$D$38-$D$107</formula>
    </cfRule>
  </conditionalFormatting>
  <conditionalFormatting sqref="B114:P115 B117:P117 B116 P116">
    <cfRule type="expression" dxfId="1" priority="32">
      <formula>#REF!&lt;&gt;"安定電源（純揚水除く）"</formula>
    </cfRule>
  </conditionalFormatting>
  <conditionalFormatting sqref="D115:O115">
    <cfRule type="cellIs" dxfId="0" priority="150" operator="greaterThan">
      <formula>D37-D106</formula>
    </cfRule>
  </conditionalFormatting>
  <dataValidations count="10">
    <dataValidation type="whole" operator="lessThanOrEqual" allowBlank="1" showInputMessage="1" showErrorMessage="1" error="送電可能電力以下の整数値を入力してください" sqref="D13:O13" xr:uid="{722984FA-6A45-4D8D-AB6C-D4EEDB78D86E}">
      <formula1>$D$11</formula1>
    </dataValidation>
    <dataValidation type="whole" operator="lessThanOrEqual" allowBlank="1" showInputMessage="1" showErrorMessage="1" error="送電可能電力以下の整数値を入力してください" sqref="D21:O21" xr:uid="{867382A7-83D2-4BF3-B387-127D01C63473}">
      <formula1>$D$19</formula1>
    </dataValidation>
    <dataValidation type="whole" operator="lessThanOrEqual" allowBlank="1" showInputMessage="1" showErrorMessage="1" error="送電可能電力以下の整数値を入力してください" sqref="D29:O29" xr:uid="{2DB8909B-BDB7-4AE2-BBEA-07B65833516C}">
      <formula1>$D$27</formula1>
    </dataValidation>
    <dataValidation operator="lessThanOrEqual" allowBlank="1" showInputMessage="1" showErrorMessage="1" error="設備容量以下の整数値で入力してください" sqref="D35:O35 D37:O37" xr:uid="{584A45FA-95FE-4654-A153-AA3DD3BE436E}"/>
    <dataValidation type="whole" operator="lessThanOrEqual" allowBlank="1" showInputMessage="1" showErrorMessage="1" error="設備容量以下の整数値を入力してください" sqref="D11:O11 D27:O27 D19:O19" xr:uid="{E1B7A7DF-85B8-436A-82A7-DF9FAC93A30C}">
      <formula1>D10</formula1>
    </dataValidation>
    <dataValidation type="whole" allowBlank="1" showInputMessage="1" showErrorMessage="1" error="整数値を入力してください" sqref="D10:O10 D18:O18 D96:O96 D26:O26 D103:O103 D54:O54 D61:O61 D68:O68 D75:O75 D82:O82 D89:O89 D45:O45 D47:O47 D52:O52 D59:O59 D66:O66 D73:O73 D80:O80 D87:O87 D94:O94 D101:O101" xr:uid="{09003FD4-8BE9-4B64-841A-762F97B91D48}">
      <formula1>1</formula1>
      <formula2>999999999999999</formula2>
    </dataValidation>
    <dataValidation operator="lessThanOrEqual" allowBlank="1" showInputMessage="1" showErrorMessage="1" error="送電可能電力以下の整数値を入力してください" sqref="D14:O14 D22:O22 D30:O30" xr:uid="{9553C485-A80D-4F33-9238-84EC84378341}"/>
    <dataValidation allowBlank="1" showInputMessage="1" showErrorMessage="1" error="整数値を入力してください" sqref="D104:O104 D48:O48 D53:O53 D55:O55 D60:O60 D62:O62 D67:O67 D69:O69 D74:O74 D76:O76 D81:O81 D83:O83 D88:O88 D90:O90 D95:O95 D97:O97 D102:O102 D46:O46" xr:uid="{71202083-AF52-4BEF-98C4-7F3115471F72}"/>
    <dataValidation operator="lessThanOrEqual" allowBlank="1" showInputMessage="1" showErrorMessage="1" error="差替可能な整数値を入力してください" sqref="D116:O116" xr:uid="{AA689F65-4DA2-450E-83A5-5C3A49136935}"/>
    <dataValidation type="whole" operator="lessThanOrEqual" allowBlank="1" showInputMessage="1" showErrorMessage="1" error="差替可能な整数値を入力してください" sqref="D115:O115" xr:uid="{B929352F-BFD8-4E12-993C-86D719946724}">
      <formula1>D37-D106</formula1>
    </dataValidation>
  </dataValidations>
  <pageMargins left="0.23622047244094491" right="0.23622047244094491" top="0.86614173228346458" bottom="0.74803149606299213" header="0.31496062992125984" footer="0.31496062992125984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B1891-9AE9-467C-A317-3CC6087D7C22}">
  <sheetPr codeName="Sheet8"/>
  <dimension ref="A1:Q55"/>
  <sheetViews>
    <sheetView zoomScale="70" zoomScaleNormal="70" workbookViewId="0">
      <selection sqref="A1:D1"/>
    </sheetView>
  </sheetViews>
  <sheetFormatPr defaultColWidth="8.88671875" defaultRowHeight="15" x14ac:dyDescent="0.3"/>
  <cols>
    <col min="1" max="3" width="14.77734375" style="46" customWidth="1"/>
    <col min="4" max="4" width="16.77734375" style="46" customWidth="1"/>
    <col min="5" max="16" width="10.77734375" style="44" customWidth="1"/>
    <col min="17" max="16384" width="8.88671875" style="45"/>
  </cols>
  <sheetData>
    <row r="1" spans="1:17" ht="16.2" x14ac:dyDescent="0.3">
      <c r="A1" s="99" t="s">
        <v>167</v>
      </c>
      <c r="B1" s="99"/>
      <c r="C1" s="99"/>
      <c r="D1" s="99"/>
    </row>
    <row r="2" spans="1:17" ht="16.2" x14ac:dyDescent="0.3">
      <c r="A2" s="149"/>
      <c r="B2" s="149"/>
      <c r="C2" s="149"/>
    </row>
    <row r="4" spans="1:17" ht="16.2" x14ac:dyDescent="0.3">
      <c r="A4" s="150" t="s">
        <v>168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</row>
    <row r="5" spans="1:17" ht="16.2" x14ac:dyDescent="0.3">
      <c r="A5" s="47"/>
      <c r="B5" s="47"/>
      <c r="C5" s="47"/>
      <c r="D5" s="47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</row>
    <row r="6" spans="1:17" ht="16.2" x14ac:dyDescent="0.3">
      <c r="A6" s="150" t="s">
        <v>72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</row>
    <row r="10" spans="1:17" ht="15.6" thickBot="1" x14ac:dyDescent="0.35"/>
    <row r="11" spans="1:17" ht="15.6" thickBot="1" x14ac:dyDescent="0.35">
      <c r="A11" s="151" t="s">
        <v>0</v>
      </c>
      <c r="B11" s="151"/>
      <c r="C11" s="151"/>
      <c r="D11" s="151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</row>
    <row r="12" spans="1:17" ht="15.6" thickBot="1" x14ac:dyDescent="0.35">
      <c r="A12" s="153" t="s">
        <v>73</v>
      </c>
      <c r="B12" s="153"/>
      <c r="C12" s="153"/>
      <c r="D12" s="153"/>
      <c r="E12" s="154" t="str">
        <f>IF('入力欄(基本情報)'!C5="","",'入力欄(基本情報)'!C5)</f>
        <v/>
      </c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</row>
    <row r="13" spans="1:17" ht="15.6" thickBot="1" x14ac:dyDescent="0.35">
      <c r="A13" s="153" t="s">
        <v>74</v>
      </c>
      <c r="B13" s="153"/>
      <c r="C13" s="153"/>
      <c r="D13" s="153"/>
      <c r="E13" s="154" t="s">
        <v>148</v>
      </c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</row>
    <row r="14" spans="1:17" ht="15.6" thickBot="1" x14ac:dyDescent="0.35">
      <c r="A14" s="153" t="s">
        <v>76</v>
      </c>
      <c r="B14" s="153"/>
      <c r="C14" s="153"/>
      <c r="D14" s="153"/>
      <c r="E14" s="154" t="str">
        <f>IF('入力欄(基本情報)'!C7="","",'入力欄(基本情報)'!C7)</f>
        <v/>
      </c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</row>
    <row r="15" spans="1:17" ht="15.6" thickBot="1" x14ac:dyDescent="0.35">
      <c r="A15" s="155" t="s">
        <v>77</v>
      </c>
      <c r="B15" s="155"/>
      <c r="C15" s="155"/>
      <c r="D15" s="155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</row>
    <row r="16" spans="1:17" ht="15.6" thickBot="1" x14ac:dyDescent="0.35">
      <c r="A16" s="153" t="s">
        <v>78</v>
      </c>
      <c r="B16" s="153"/>
      <c r="C16" s="153"/>
      <c r="D16" s="153"/>
      <c r="E16" s="154" t="str">
        <f>IF('入力欄(基本情報)'!C8="","",'入力欄(基本情報)'!C8)</f>
        <v/>
      </c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</row>
    <row r="17" spans="1:16" ht="15.6" thickBot="1" x14ac:dyDescent="0.35">
      <c r="A17" s="153" t="s">
        <v>79</v>
      </c>
      <c r="B17" s="153"/>
      <c r="C17" s="153"/>
      <c r="D17" s="153"/>
      <c r="E17" s="154" t="str">
        <f>IF('入力欄(基本情報)'!C9="","",'入力欄(基本情報)'!C9)</f>
        <v/>
      </c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</row>
    <row r="18" spans="1:16" ht="15.6" thickBot="1" x14ac:dyDescent="0.35">
      <c r="A18" s="153" t="s">
        <v>80</v>
      </c>
      <c r="B18" s="153"/>
      <c r="C18" s="153"/>
      <c r="D18" s="153"/>
      <c r="E18" s="154" t="str">
        <f>IF('入力欄(基本情報)'!C12="","",'入力欄(基本情報)'!C12)</f>
        <v/>
      </c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</row>
    <row r="19" spans="1:16" ht="15.6" thickBot="1" x14ac:dyDescent="0.35">
      <c r="A19" s="153" t="s">
        <v>81</v>
      </c>
      <c r="B19" s="153"/>
      <c r="C19" s="153"/>
      <c r="D19" s="153"/>
      <c r="E19" s="154" t="str">
        <f>IF('入力欄(基本情報)'!C13="","",'入力欄(基本情報)'!C13)</f>
        <v/>
      </c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</row>
    <row r="20" spans="1:16" ht="15.6" thickBot="1" x14ac:dyDescent="0.35">
      <c r="A20" s="153" t="s">
        <v>82</v>
      </c>
      <c r="B20" s="153"/>
      <c r="C20" s="153"/>
      <c r="D20" s="153"/>
      <c r="E20" s="154" t="s">
        <v>169</v>
      </c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</row>
    <row r="21" spans="1:16" ht="15.6" thickBot="1" x14ac:dyDescent="0.35">
      <c r="A21" s="153" t="s">
        <v>83</v>
      </c>
      <c r="B21" s="153"/>
      <c r="C21" s="153"/>
      <c r="D21" s="153"/>
      <c r="E21" s="154" t="str">
        <f>IF('入力欄(基本情報)'!C10="","",'入力欄(基本情報)'!C10)</f>
        <v/>
      </c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</row>
    <row r="22" spans="1:16" ht="15.6" thickBot="1" x14ac:dyDescent="0.35">
      <c r="A22" s="153" t="s">
        <v>4</v>
      </c>
      <c r="B22" s="153"/>
      <c r="C22" s="153"/>
      <c r="D22" s="153"/>
      <c r="E22" s="154" t="str">
        <f>IF('入力欄(差替情報)'!D8="","",'入力欄(差替情報)'!D8)</f>
        <v/>
      </c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</row>
    <row r="23" spans="1:16" ht="15.6" thickBot="1" x14ac:dyDescent="0.35">
      <c r="A23" s="153" t="s">
        <v>5</v>
      </c>
      <c r="B23" s="153"/>
      <c r="C23" s="153"/>
      <c r="D23" s="153"/>
      <c r="E23" s="154" t="str">
        <f>IF('入力欄(基本情報)'!C14="","",'入力欄(基本情報)'!C14)</f>
        <v/>
      </c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</row>
    <row r="24" spans="1:16" ht="49.2" customHeight="1" thickBot="1" x14ac:dyDescent="0.35">
      <c r="A24" s="161" t="s">
        <v>84</v>
      </c>
      <c r="B24" s="151"/>
      <c r="C24" s="157" t="s">
        <v>85</v>
      </c>
      <c r="D24" s="153"/>
      <c r="E24" s="154" t="str">
        <f>IF('入力欄(基本情報)'!C30="","",'入力欄(基本情報)'!C30)</f>
        <v/>
      </c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</row>
    <row r="25" spans="1:16" ht="15.6" thickBot="1" x14ac:dyDescent="0.35">
      <c r="A25" s="151"/>
      <c r="B25" s="151"/>
      <c r="C25" s="151" t="s">
        <v>86</v>
      </c>
      <c r="D25" s="151"/>
      <c r="E25" s="154" t="str">
        <f>IF('入力欄(基本情報)'!C31="","",'入力欄(基本情報)'!C31)</f>
        <v/>
      </c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</row>
    <row r="26" spans="1:16" ht="15.6" thickBot="1" x14ac:dyDescent="0.35">
      <c r="A26" s="153" t="s">
        <v>87</v>
      </c>
      <c r="B26" s="153"/>
      <c r="C26" s="153"/>
      <c r="D26" s="153"/>
      <c r="E26" s="154" t="str">
        <f>IF('入力欄(差替情報)'!D111="","",'入力欄(差替情報)'!D111)</f>
        <v/>
      </c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</row>
    <row r="27" spans="1:16" ht="15.6" thickBot="1" x14ac:dyDescent="0.35">
      <c r="A27" s="151"/>
      <c r="B27" s="151"/>
      <c r="C27" s="151"/>
      <c r="D27" s="151"/>
      <c r="E27" s="50" t="s">
        <v>6</v>
      </c>
      <c r="F27" s="50" t="s">
        <v>7</v>
      </c>
      <c r="G27" s="50" t="s">
        <v>8</v>
      </c>
      <c r="H27" s="50" t="s">
        <v>9</v>
      </c>
      <c r="I27" s="50" t="s">
        <v>10</v>
      </c>
      <c r="J27" s="50" t="s">
        <v>11</v>
      </c>
      <c r="K27" s="50" t="s">
        <v>12</v>
      </c>
      <c r="L27" s="50" t="s">
        <v>13</v>
      </c>
      <c r="M27" s="50" t="s">
        <v>14</v>
      </c>
      <c r="N27" s="50" t="s">
        <v>15</v>
      </c>
      <c r="O27" s="50" t="s">
        <v>16</v>
      </c>
      <c r="P27" s="50" t="s">
        <v>17</v>
      </c>
    </row>
    <row r="28" spans="1:16" ht="15.6" customHeight="1" thickBot="1" x14ac:dyDescent="0.35">
      <c r="A28" s="155" t="s">
        <v>88</v>
      </c>
      <c r="B28" s="155"/>
      <c r="C28" s="155"/>
      <c r="D28" s="155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</row>
    <row r="29" spans="1:16" ht="15.6" thickBot="1" x14ac:dyDescent="0.35">
      <c r="A29" s="153" t="s">
        <v>89</v>
      </c>
      <c r="B29" s="153"/>
      <c r="C29" s="153"/>
      <c r="D29" s="153"/>
      <c r="E29" s="79">
        <f>'入力欄(差替情報)'!D116</f>
        <v>0</v>
      </c>
      <c r="F29" s="79">
        <f>'入力欄(差替情報)'!E116</f>
        <v>0</v>
      </c>
      <c r="G29" s="79">
        <f>'入力欄(差替情報)'!F116</f>
        <v>0</v>
      </c>
      <c r="H29" s="79">
        <f>'入力欄(差替情報)'!G116</f>
        <v>0</v>
      </c>
      <c r="I29" s="79">
        <f>'入力欄(差替情報)'!H116</f>
        <v>0</v>
      </c>
      <c r="J29" s="79">
        <f>'入力欄(差替情報)'!I116</f>
        <v>0</v>
      </c>
      <c r="K29" s="79">
        <f>'入力欄(差替情報)'!J116</f>
        <v>0</v>
      </c>
      <c r="L29" s="79">
        <f>'入力欄(差替情報)'!K116</f>
        <v>0</v>
      </c>
      <c r="M29" s="79">
        <f>'入力欄(差替情報)'!L116</f>
        <v>0</v>
      </c>
      <c r="N29" s="79">
        <f>'入力欄(差替情報)'!M116</f>
        <v>0</v>
      </c>
      <c r="O29" s="79">
        <f>'入力欄(差替情報)'!N116</f>
        <v>0</v>
      </c>
      <c r="P29" s="79">
        <f>'入力欄(差替情報)'!O116</f>
        <v>0</v>
      </c>
    </row>
    <row r="30" spans="1:16" ht="15.6" thickBot="1" x14ac:dyDescent="0.35">
      <c r="A30" s="162" t="s">
        <v>90</v>
      </c>
      <c r="B30" s="155"/>
      <c r="C30" s="52" t="s">
        <v>91</v>
      </c>
      <c r="D30" s="52" t="s">
        <v>92</v>
      </c>
      <c r="E30" s="163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5"/>
    </row>
    <row r="31" spans="1:16" ht="15.6" thickBot="1" x14ac:dyDescent="0.35">
      <c r="A31" s="155"/>
      <c r="B31" s="155"/>
      <c r="C31" s="53"/>
      <c r="D31" s="53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6" ht="15.6" thickBot="1" x14ac:dyDescent="0.35">
      <c r="A32" s="157" t="s">
        <v>93</v>
      </c>
      <c r="B32" s="153"/>
      <c r="C32" s="50" t="s">
        <v>91</v>
      </c>
      <c r="D32" s="50" t="s">
        <v>92</v>
      </c>
      <c r="E32" s="158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60"/>
    </row>
    <row r="33" spans="1:16" ht="15.6" thickBot="1" x14ac:dyDescent="0.35">
      <c r="A33" s="153"/>
      <c r="B33" s="153"/>
      <c r="C33" s="54"/>
      <c r="D33" s="54"/>
      <c r="E33" s="79">
        <f>IF('入力欄(差替情報)'!D106="","",'入力欄(差替情報)'!D106)</f>
        <v>0</v>
      </c>
      <c r="F33" s="79">
        <f>IF('入力欄(差替情報)'!E106="","",'入力欄(差替情報)'!E106)</f>
        <v>0</v>
      </c>
      <c r="G33" s="79">
        <f>IF('入力欄(差替情報)'!F106="","",'入力欄(差替情報)'!F106)</f>
        <v>0</v>
      </c>
      <c r="H33" s="79">
        <f>IF('入力欄(差替情報)'!G106="","",'入力欄(差替情報)'!G106)</f>
        <v>0</v>
      </c>
      <c r="I33" s="79">
        <f>IF('入力欄(差替情報)'!H106="","",'入力欄(差替情報)'!H106)</f>
        <v>0</v>
      </c>
      <c r="J33" s="79">
        <f>IF('入力欄(差替情報)'!I106="","",'入力欄(差替情報)'!I106)</f>
        <v>0</v>
      </c>
      <c r="K33" s="79">
        <f>IF('入力欄(差替情報)'!J106="","",'入力欄(差替情報)'!J106)</f>
        <v>0</v>
      </c>
      <c r="L33" s="79">
        <f>IF('入力欄(差替情報)'!K106="","",'入力欄(差替情報)'!K106)</f>
        <v>0</v>
      </c>
      <c r="M33" s="79">
        <f>IF('入力欄(差替情報)'!L106="","",'入力欄(差替情報)'!L106)</f>
        <v>0</v>
      </c>
      <c r="N33" s="79">
        <f>IF('入力欄(差替情報)'!M106="","",'入力欄(差替情報)'!M106)</f>
        <v>0</v>
      </c>
      <c r="O33" s="79">
        <f>IF('入力欄(差替情報)'!N106="","",'入力欄(差替情報)'!N106)</f>
        <v>0</v>
      </c>
      <c r="P33" s="79">
        <f>IF('入力欄(差替情報)'!O106="","",'入力欄(差替情報)'!O106)</f>
        <v>0</v>
      </c>
    </row>
    <row r="34" spans="1:16" ht="15.6" thickBot="1" x14ac:dyDescent="0.35">
      <c r="A34" s="161" t="s">
        <v>94</v>
      </c>
      <c r="B34" s="151"/>
      <c r="C34" s="153" t="s">
        <v>95</v>
      </c>
      <c r="D34" s="153"/>
      <c r="E34" s="154" t="str">
        <f>IF('入力欄(基本情報)'!C15="","",'入力欄(基本情報)'!C15)</f>
        <v/>
      </c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</row>
    <row r="35" spans="1:16" ht="15.6" thickBot="1" x14ac:dyDescent="0.35">
      <c r="A35" s="151"/>
      <c r="B35" s="151"/>
      <c r="C35" s="153" t="s">
        <v>96</v>
      </c>
      <c r="D35" s="153"/>
      <c r="E35" s="154" t="str">
        <f>IF('入力欄(基本情報)'!C17="","",'入力欄(基本情報)'!C17)</f>
        <v/>
      </c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</row>
    <row r="36" spans="1:16" ht="15.6" thickBot="1" x14ac:dyDescent="0.35">
      <c r="A36" s="151"/>
      <c r="B36" s="151"/>
      <c r="C36" s="153" t="s">
        <v>97</v>
      </c>
      <c r="D36" s="153"/>
      <c r="E36" s="154" t="str">
        <f>IF('入力欄(基本情報)'!C26="","",'入力欄(基本情報)'!C26)</f>
        <v/>
      </c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</row>
    <row r="37" spans="1:16" ht="15.6" thickBot="1" x14ac:dyDescent="0.35">
      <c r="A37" s="151"/>
      <c r="B37" s="151"/>
      <c r="C37" s="153" t="s">
        <v>98</v>
      </c>
      <c r="D37" s="153"/>
      <c r="E37" s="154" t="str">
        <f>IF('入力欄(基本情報)'!C18="","",'入力欄(基本情報)'!C18)</f>
        <v/>
      </c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</row>
    <row r="38" spans="1:16" ht="15.6" thickBot="1" x14ac:dyDescent="0.35">
      <c r="A38" s="151"/>
      <c r="B38" s="151"/>
      <c r="C38" s="153" t="s">
        <v>99</v>
      </c>
      <c r="D38" s="153"/>
      <c r="E38" s="154" t="str">
        <f>IF('入力欄(基本情報)'!C19="","",'入力欄(基本情報)'!C19)</f>
        <v/>
      </c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</row>
    <row r="39" spans="1:16" ht="15.6" thickBot="1" x14ac:dyDescent="0.35">
      <c r="A39" s="151"/>
      <c r="B39" s="151"/>
      <c r="C39" s="153" t="s">
        <v>100</v>
      </c>
      <c r="D39" s="153"/>
      <c r="E39" s="154" t="str">
        <f>IF('入力欄(基本情報)'!C25="","",'入力欄(基本情報)'!C25)</f>
        <v/>
      </c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</row>
    <row r="40" spans="1:16" ht="15.6" thickBot="1" x14ac:dyDescent="0.35">
      <c r="A40" s="151"/>
      <c r="B40" s="151"/>
      <c r="C40" s="153" t="s">
        <v>101</v>
      </c>
      <c r="D40" s="153"/>
      <c r="E40" s="154" t="str">
        <f>IF('入力欄(基本情報)'!C20="","",'入力欄(基本情報)'!C20)</f>
        <v/>
      </c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</row>
    <row r="41" spans="1:16" ht="15.6" thickBot="1" x14ac:dyDescent="0.35">
      <c r="A41" s="151"/>
      <c r="B41" s="151"/>
      <c r="C41" s="153" t="s">
        <v>102</v>
      </c>
      <c r="D41" s="153"/>
      <c r="E41" s="154" t="str">
        <f>IF('入力欄(基本情報)'!C21="","",'入力欄(基本情報)'!C21)</f>
        <v/>
      </c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1:16" ht="15.6" thickBot="1" x14ac:dyDescent="0.35">
      <c r="A42" s="151"/>
      <c r="B42" s="151"/>
      <c r="C42" s="153" t="s">
        <v>103</v>
      </c>
      <c r="D42" s="153"/>
      <c r="E42" s="154" t="str">
        <f>IF('入力欄(基本情報)'!C22="","",'入力欄(基本情報)'!C22)</f>
        <v/>
      </c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</row>
    <row r="43" spans="1:16" ht="15.6" thickBot="1" x14ac:dyDescent="0.35">
      <c r="A43" s="151"/>
      <c r="B43" s="151"/>
      <c r="C43" s="153" t="s">
        <v>104</v>
      </c>
      <c r="D43" s="153"/>
      <c r="E43" s="154" t="str">
        <f>IF('入力欄(基本情報)'!C23="","",'入力欄(基本情報)'!C23)</f>
        <v/>
      </c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</row>
    <row r="44" spans="1:16" ht="15.6" thickBot="1" x14ac:dyDescent="0.35">
      <c r="A44" s="151"/>
      <c r="B44" s="151"/>
      <c r="C44" s="151"/>
      <c r="D44" s="151"/>
      <c r="E44" s="50" t="s">
        <v>6</v>
      </c>
      <c r="F44" s="50" t="s">
        <v>7</v>
      </c>
      <c r="G44" s="50" t="s">
        <v>8</v>
      </c>
      <c r="H44" s="50" t="s">
        <v>9</v>
      </c>
      <c r="I44" s="50" t="s">
        <v>10</v>
      </c>
      <c r="J44" s="50" t="s">
        <v>11</v>
      </c>
      <c r="K44" s="50" t="s">
        <v>12</v>
      </c>
      <c r="L44" s="50" t="s">
        <v>13</v>
      </c>
      <c r="M44" s="50" t="s">
        <v>14</v>
      </c>
      <c r="N44" s="50" t="s">
        <v>15</v>
      </c>
      <c r="O44" s="50" t="s">
        <v>16</v>
      </c>
      <c r="P44" s="50" t="s">
        <v>17</v>
      </c>
    </row>
    <row r="45" spans="1:16" ht="15.6" thickBot="1" x14ac:dyDescent="0.35">
      <c r="A45" s="155" t="s">
        <v>156</v>
      </c>
      <c r="B45" s="155"/>
      <c r="C45" s="155"/>
      <c r="D45" s="155"/>
      <c r="E45" s="79">
        <f>IF('入力欄(差替情報)'!D37="","",'入力欄(差替情報)'!D37)</f>
        <v>0</v>
      </c>
      <c r="F45" s="79">
        <f>IF('入力欄(差替情報)'!E37="","",'入力欄(差替情報)'!E37)</f>
        <v>0</v>
      </c>
      <c r="G45" s="79">
        <f>IF('入力欄(差替情報)'!F37="","",'入力欄(差替情報)'!F37)</f>
        <v>0</v>
      </c>
      <c r="H45" s="79">
        <f>IF('入力欄(差替情報)'!G37="","",'入力欄(差替情報)'!G37)</f>
        <v>0</v>
      </c>
      <c r="I45" s="79">
        <f>IF('入力欄(差替情報)'!H37="","",'入力欄(差替情報)'!H37)</f>
        <v>0</v>
      </c>
      <c r="J45" s="79">
        <f>IF('入力欄(差替情報)'!I37="","",'入力欄(差替情報)'!I37)</f>
        <v>0</v>
      </c>
      <c r="K45" s="79">
        <f>IF('入力欄(差替情報)'!J37="","",'入力欄(差替情報)'!J37)</f>
        <v>0</v>
      </c>
      <c r="L45" s="79">
        <f>IF('入力欄(差替情報)'!K37="","",'入力欄(差替情報)'!K37)</f>
        <v>0</v>
      </c>
      <c r="M45" s="79">
        <f>IF('入力欄(差替情報)'!L37="","",'入力欄(差替情報)'!L37)</f>
        <v>0</v>
      </c>
      <c r="N45" s="79">
        <f>IF('入力欄(差替情報)'!M37="","",'入力欄(差替情報)'!M37)</f>
        <v>0</v>
      </c>
      <c r="O45" s="79">
        <f>IF('入力欄(差替情報)'!N37="","",'入力欄(差替情報)'!N37)</f>
        <v>0</v>
      </c>
      <c r="P45" s="79">
        <f>IF('入力欄(差替情報)'!O37="","",'入力欄(差替情報)'!O37)</f>
        <v>0</v>
      </c>
    </row>
    <row r="46" spans="1:16" ht="15.6" thickBot="1" x14ac:dyDescent="0.35">
      <c r="A46" s="155" t="s">
        <v>105</v>
      </c>
      <c r="B46" s="155"/>
      <c r="C46" s="155"/>
      <c r="D46" s="155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</row>
    <row r="47" spans="1:16" ht="15.6" thickBot="1" x14ac:dyDescent="0.35">
      <c r="A47" s="155" t="s">
        <v>106</v>
      </c>
      <c r="B47" s="155"/>
      <c r="C47" s="155"/>
      <c r="D47" s="155"/>
      <c r="E47" s="81">
        <f>E52</f>
        <v>0</v>
      </c>
      <c r="F47" s="81">
        <f t="shared" ref="F47:N47" si="0">F52</f>
        <v>0</v>
      </c>
      <c r="G47" s="81">
        <f t="shared" si="0"/>
        <v>0</v>
      </c>
      <c r="H47" s="81">
        <f t="shared" si="0"/>
        <v>0</v>
      </c>
      <c r="I47" s="81">
        <f t="shared" si="0"/>
        <v>0</v>
      </c>
      <c r="J47" s="81">
        <f t="shared" si="0"/>
        <v>0</v>
      </c>
      <c r="K47" s="81">
        <f t="shared" si="0"/>
        <v>0</v>
      </c>
      <c r="L47" s="81">
        <f t="shared" si="0"/>
        <v>0</v>
      </c>
      <c r="M47" s="81">
        <f t="shared" si="0"/>
        <v>0</v>
      </c>
      <c r="N47" s="81">
        <f t="shared" si="0"/>
        <v>0</v>
      </c>
      <c r="O47" s="81">
        <f t="shared" ref="O47:P47" si="1">O52</f>
        <v>0</v>
      </c>
      <c r="P47" s="81">
        <f t="shared" si="1"/>
        <v>0</v>
      </c>
    </row>
    <row r="48" spans="1:16" ht="15.6" thickBot="1" x14ac:dyDescent="0.35">
      <c r="A48" s="155" t="s">
        <v>107</v>
      </c>
      <c r="B48" s="155"/>
      <c r="C48" s="155"/>
      <c r="D48" s="155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</row>
    <row r="49" spans="1:16" ht="15.6" thickBot="1" x14ac:dyDescent="0.35">
      <c r="A49" s="155" t="s">
        <v>108</v>
      </c>
      <c r="B49" s="155"/>
      <c r="C49" s="155"/>
      <c r="D49" s="155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</row>
    <row r="50" spans="1:16" ht="15.6" thickBot="1" x14ac:dyDescent="0.35">
      <c r="A50" s="155" t="s">
        <v>109</v>
      </c>
      <c r="B50" s="155"/>
      <c r="C50" s="155"/>
      <c r="D50" s="155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</row>
    <row r="51" spans="1:16" ht="15.6" thickBot="1" x14ac:dyDescent="0.35">
      <c r="A51" s="155" t="s">
        <v>110</v>
      </c>
      <c r="B51" s="155"/>
      <c r="C51" s="155"/>
      <c r="D51" s="155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</row>
    <row r="52" spans="1:16" ht="15.6" thickBot="1" x14ac:dyDescent="0.35">
      <c r="A52" s="155" t="s">
        <v>111</v>
      </c>
      <c r="B52" s="155"/>
      <c r="C52" s="155"/>
      <c r="D52" s="155"/>
      <c r="E52" s="81">
        <f>E29+E33</f>
        <v>0</v>
      </c>
      <c r="F52" s="89">
        <f t="shared" ref="F52:P52" si="2">F29+F33</f>
        <v>0</v>
      </c>
      <c r="G52" s="89">
        <f t="shared" si="2"/>
        <v>0</v>
      </c>
      <c r="H52" s="89">
        <f t="shared" si="2"/>
        <v>0</v>
      </c>
      <c r="I52" s="89">
        <f t="shared" si="2"/>
        <v>0</v>
      </c>
      <c r="J52" s="89">
        <f t="shared" si="2"/>
        <v>0</v>
      </c>
      <c r="K52" s="89">
        <f t="shared" si="2"/>
        <v>0</v>
      </c>
      <c r="L52" s="89">
        <f t="shared" si="2"/>
        <v>0</v>
      </c>
      <c r="M52" s="89">
        <f t="shared" si="2"/>
        <v>0</v>
      </c>
      <c r="N52" s="89">
        <f t="shared" si="2"/>
        <v>0</v>
      </c>
      <c r="O52" s="89">
        <f t="shared" si="2"/>
        <v>0</v>
      </c>
      <c r="P52" s="89">
        <f t="shared" si="2"/>
        <v>0</v>
      </c>
    </row>
    <row r="53" spans="1:16" ht="15.6" thickBot="1" x14ac:dyDescent="0.35">
      <c r="A53" s="155" t="s">
        <v>112</v>
      </c>
      <c r="B53" s="155"/>
      <c r="C53" s="155"/>
      <c r="D53" s="155"/>
      <c r="E53" s="167">
        <f>'入力欄(差替情報)'!D107+'入力欄(差替情報)'!D118</f>
        <v>0</v>
      </c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</row>
    <row r="54" spans="1:16" ht="15.6" thickBot="1" x14ac:dyDescent="0.35">
      <c r="A54" s="155" t="s">
        <v>113</v>
      </c>
      <c r="B54" s="155"/>
      <c r="C54" s="155"/>
      <c r="D54" s="155"/>
      <c r="E54" s="81">
        <f>E45-E52</f>
        <v>0</v>
      </c>
      <c r="F54" s="81">
        <f t="shared" ref="F54:O54" si="3">F45-F52</f>
        <v>0</v>
      </c>
      <c r="G54" s="81">
        <f t="shared" si="3"/>
        <v>0</v>
      </c>
      <c r="H54" s="81">
        <f t="shared" si="3"/>
        <v>0</v>
      </c>
      <c r="I54" s="81">
        <f t="shared" si="3"/>
        <v>0</v>
      </c>
      <c r="J54" s="81">
        <f t="shared" si="3"/>
        <v>0</v>
      </c>
      <c r="K54" s="81">
        <f t="shared" si="3"/>
        <v>0</v>
      </c>
      <c r="L54" s="81">
        <f t="shared" si="3"/>
        <v>0</v>
      </c>
      <c r="M54" s="81">
        <f t="shared" si="3"/>
        <v>0</v>
      </c>
      <c r="N54" s="81">
        <f t="shared" si="3"/>
        <v>0</v>
      </c>
      <c r="O54" s="81">
        <f t="shared" si="3"/>
        <v>0</v>
      </c>
      <c r="P54" s="81">
        <f>P45-P52</f>
        <v>0</v>
      </c>
    </row>
    <row r="55" spans="1:16" ht="15.6" thickBot="1" x14ac:dyDescent="0.35">
      <c r="A55" s="155" t="s">
        <v>114</v>
      </c>
      <c r="B55" s="155"/>
      <c r="C55" s="155"/>
      <c r="D55" s="155"/>
      <c r="E55" s="167">
        <f>IF('入力欄(差替情報)'!D38-E53="","",'入力欄(差替情報)'!D38-E53)</f>
        <v>0</v>
      </c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</row>
  </sheetData>
  <sheetProtection algorithmName="SHA-512" hashValue="/TiDdM7o+iirTWUHSJdiOIZ3gWjjRzCWrSSoxIKq6YETbKiBOMCE0RrevYOMcjB2n0IB0Q8YagSrg+ANCLhpWQ==" saltValue="zCiIXzhWkj1vCk1AcMTAVw==" spinCount="100000" sheet="1" objects="1" scenarios="1"/>
  <mergeCells count="81">
    <mergeCell ref="A55:D55"/>
    <mergeCell ref="E55:P55"/>
    <mergeCell ref="A51:D51"/>
    <mergeCell ref="E51:P51"/>
    <mergeCell ref="A52:D52"/>
    <mergeCell ref="A53:D53"/>
    <mergeCell ref="E53:P53"/>
    <mergeCell ref="A54:D54"/>
    <mergeCell ref="E40:P40"/>
    <mergeCell ref="A50:D50"/>
    <mergeCell ref="C42:D42"/>
    <mergeCell ref="E42:P42"/>
    <mergeCell ref="C43:D43"/>
    <mergeCell ref="E43:P43"/>
    <mergeCell ref="A44:D44"/>
    <mergeCell ref="A45:D45"/>
    <mergeCell ref="A46:D46"/>
    <mergeCell ref="A47:D47"/>
    <mergeCell ref="A48:D48"/>
    <mergeCell ref="A49:D49"/>
    <mergeCell ref="E49:P49"/>
    <mergeCell ref="C41:D41"/>
    <mergeCell ref="E41:P41"/>
    <mergeCell ref="A34:B43"/>
    <mergeCell ref="C34:D34"/>
    <mergeCell ref="E34:P34"/>
    <mergeCell ref="C35:D35"/>
    <mergeCell ref="E35:P35"/>
    <mergeCell ref="C36:D36"/>
    <mergeCell ref="E36:P36"/>
    <mergeCell ref="E37:P37"/>
    <mergeCell ref="C38:D38"/>
    <mergeCell ref="E38:P38"/>
    <mergeCell ref="C39:D39"/>
    <mergeCell ref="E39:P39"/>
    <mergeCell ref="C40:D40"/>
    <mergeCell ref="A32:B33"/>
    <mergeCell ref="E32:P32"/>
    <mergeCell ref="A24:B25"/>
    <mergeCell ref="C24:D24"/>
    <mergeCell ref="E24:P24"/>
    <mergeCell ref="C25:D25"/>
    <mergeCell ref="E25:P25"/>
    <mergeCell ref="A26:D26"/>
    <mergeCell ref="E26:P26"/>
    <mergeCell ref="A27:D27"/>
    <mergeCell ref="A28:D28"/>
    <mergeCell ref="A29:D29"/>
    <mergeCell ref="A30:B31"/>
    <mergeCell ref="E30:P30"/>
    <mergeCell ref="C37:D37"/>
    <mergeCell ref="A21:D21"/>
    <mergeCell ref="E21:P21"/>
    <mergeCell ref="A22:D22"/>
    <mergeCell ref="E22:P22"/>
    <mergeCell ref="A23:D23"/>
    <mergeCell ref="E23:P23"/>
    <mergeCell ref="A18:D18"/>
    <mergeCell ref="E18:P18"/>
    <mergeCell ref="A19:D19"/>
    <mergeCell ref="E19:P19"/>
    <mergeCell ref="A20:D20"/>
    <mergeCell ref="E20:P20"/>
    <mergeCell ref="A15:D15"/>
    <mergeCell ref="E15:P15"/>
    <mergeCell ref="A16:D16"/>
    <mergeCell ref="E16:P16"/>
    <mergeCell ref="A17:D17"/>
    <mergeCell ref="E17:P17"/>
    <mergeCell ref="A12:D12"/>
    <mergeCell ref="E12:P12"/>
    <mergeCell ref="A13:D13"/>
    <mergeCell ref="E13:P13"/>
    <mergeCell ref="A14:D14"/>
    <mergeCell ref="E14:P14"/>
    <mergeCell ref="A1:D1"/>
    <mergeCell ref="A2:C2"/>
    <mergeCell ref="A4:Q4"/>
    <mergeCell ref="A6:Q6"/>
    <mergeCell ref="A11:D11"/>
    <mergeCell ref="E11:P11"/>
  </mergeCells>
  <phoneticPr fontId="2"/>
  <dataValidations count="7">
    <dataValidation type="list" allowBlank="1" showInputMessage="1" showErrorMessage="1" sqref="E23:P23" xr:uid="{0D1FC11B-E416-439C-82FA-FAAFFCE3F4A5}">
      <formula1>"北海道,東北,東京,中部,北陸,関西,中国,四国,九州"</formula1>
    </dataValidation>
    <dataValidation type="list" allowBlank="1" showInputMessage="1" showErrorMessage="1" sqref="E15:P15" xr:uid="{102B3EA3-D208-4992-AD3A-324412ABED75}">
      <formula1>"発電機トラブル,経済的な電源等差替"</formula1>
    </dataValidation>
    <dataValidation type="list" allowBlank="1" showInputMessage="1" showErrorMessage="1" error="リストより選択してください" sqref="E37:P37 E40:P40" xr:uid="{B082D4E5-6C77-4DDB-9B34-4E2D61D4C78C}">
      <formula1>"落札,非落札,非応札"</formula1>
    </dataValidation>
    <dataValidation type="list" allowBlank="1" showInputMessage="1" showErrorMessage="1" sqref="E42:P42" xr:uid="{3617D83F-5965-431E-8854-15D1EC2A1CEE}">
      <formula1>"落札,非落札,非応札"</formula1>
    </dataValidation>
    <dataValidation type="list" allowBlank="1" showInputMessage="1" showErrorMessage="1" error="リストより選択してください" sqref="E14:P14" xr:uid="{81936D69-A18A-4FCA-91D6-58540075DA4C}">
      <formula1>"2026年度向け容量オークションで応札した結果、非落札,2026年度向け容量オークション時点で、新設電源等やむを得ない理由により、容量オークションに不参加,2026年度向け容量オークションで応札した結果、落札した元差替元電源"</formula1>
    </dataValidation>
    <dataValidation type="list" allowBlank="1" showInputMessage="1" showErrorMessage="1" error="リストより選択してください" sqref="E13:P13" xr:uid="{4990FB97-E945-40CE-B1ED-E062EF46109C}">
      <formula1>"差替先電源等,差替元電源"</formula1>
    </dataValidation>
    <dataValidation type="list" allowBlank="1" showInputMessage="1" showErrorMessage="1" error="リストより選択してください" sqref="E12:P12" xr:uid="{E1BA3775-7C97-4BDA-B345-C153CD85FEDA}">
      <formula1>"差替先掲示板への掲載,電源等差替への申込"</formula1>
    </dataValidation>
  </dataValidations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70748-52D4-4CC0-A905-BB6629A8E19C}">
  <sheetPr codeName="Sheet14">
    <tabColor rgb="FF0070C0"/>
  </sheetPr>
  <dimension ref="B2:C15"/>
  <sheetViews>
    <sheetView workbookViewId="0">
      <selection sqref="A1:D1"/>
    </sheetView>
  </sheetViews>
  <sheetFormatPr defaultColWidth="8.88671875" defaultRowHeight="15" x14ac:dyDescent="0.3"/>
  <cols>
    <col min="1" max="1" width="2.77734375" style="1" customWidth="1"/>
    <col min="2" max="2" width="3.77734375" style="1" customWidth="1"/>
    <col min="3" max="16384" width="8.88671875" style="1"/>
  </cols>
  <sheetData>
    <row r="2" spans="2:3" x14ac:dyDescent="0.3">
      <c r="B2" s="1" t="s">
        <v>71</v>
      </c>
    </row>
    <row r="3" spans="2:3" x14ac:dyDescent="0.3">
      <c r="B3" s="1" t="s">
        <v>58</v>
      </c>
      <c r="C3" s="37" t="s">
        <v>68</v>
      </c>
    </row>
    <row r="4" spans="2:3" x14ac:dyDescent="0.3">
      <c r="B4" s="1" t="s">
        <v>58</v>
      </c>
      <c r="C4" s="37" t="s">
        <v>69</v>
      </c>
    </row>
    <row r="5" spans="2:3" x14ac:dyDescent="0.3">
      <c r="C5" s="37" t="s">
        <v>70</v>
      </c>
    </row>
    <row r="7" spans="2:3" x14ac:dyDescent="0.3">
      <c r="B7" s="1" t="s">
        <v>59</v>
      </c>
    </row>
    <row r="8" spans="2:3" x14ac:dyDescent="0.3">
      <c r="C8" s="37" t="s">
        <v>60</v>
      </c>
    </row>
    <row r="9" spans="2:3" x14ac:dyDescent="0.3">
      <c r="C9" s="37" t="s">
        <v>61</v>
      </c>
    </row>
    <row r="10" spans="2:3" x14ac:dyDescent="0.3">
      <c r="C10" s="37" t="s">
        <v>62</v>
      </c>
    </row>
    <row r="11" spans="2:3" x14ac:dyDescent="0.3">
      <c r="C11" s="37" t="s">
        <v>63</v>
      </c>
    </row>
    <row r="12" spans="2:3" x14ac:dyDescent="0.3">
      <c r="C12" s="37" t="s">
        <v>67</v>
      </c>
    </row>
    <row r="13" spans="2:3" x14ac:dyDescent="0.3">
      <c r="C13" s="37" t="s">
        <v>64</v>
      </c>
    </row>
    <row r="14" spans="2:3" x14ac:dyDescent="0.3">
      <c r="C14" s="37" t="s">
        <v>65</v>
      </c>
    </row>
    <row r="15" spans="2:3" x14ac:dyDescent="0.3">
      <c r="C15" s="37" t="s">
        <v>66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F92B-096B-4E0A-A946-EF9FFD022684}">
  <sheetPr codeName="Sheet26">
    <tabColor rgb="FF0070C0"/>
  </sheetPr>
  <dimension ref="A1:AE101"/>
  <sheetViews>
    <sheetView zoomScale="70" zoomScaleNormal="70" workbookViewId="0">
      <selection sqref="A1:D1"/>
    </sheetView>
  </sheetViews>
  <sheetFormatPr defaultColWidth="9" defaultRowHeight="15" x14ac:dyDescent="0.3"/>
  <cols>
    <col min="1" max="1" width="29.109375" style="1" customWidth="1"/>
    <col min="2" max="3" width="9.77734375" style="1" customWidth="1"/>
    <col min="4" max="4" width="13.33203125" style="1" bestFit="1" customWidth="1"/>
    <col min="5" max="10" width="9.77734375" style="1" bestFit="1" customWidth="1"/>
    <col min="11" max="11" width="9.88671875" style="1" customWidth="1"/>
    <col min="12" max="12" width="10" style="1" bestFit="1" customWidth="1"/>
    <col min="13" max="13" width="17.88671875" style="1" customWidth="1"/>
    <col min="14" max="14" width="9.33203125" style="1" bestFit="1" customWidth="1"/>
    <col min="15" max="15" width="7.33203125" style="1" bestFit="1" customWidth="1"/>
    <col min="16" max="17" width="9" style="1"/>
    <col min="18" max="28" width="10.88671875" style="1" customWidth="1"/>
    <col min="29" max="29" width="9" style="1"/>
    <col min="30" max="30" width="10.88671875" style="1" customWidth="1"/>
    <col min="31" max="16384" width="9" style="1"/>
  </cols>
  <sheetData>
    <row r="1" spans="1:19" x14ac:dyDescent="0.3">
      <c r="A1" s="32"/>
      <c r="J1" s="5" t="s">
        <v>29</v>
      </c>
      <c r="L1" s="3"/>
      <c r="M1" s="4" t="s">
        <v>54</v>
      </c>
    </row>
    <row r="2" spans="1:19" x14ac:dyDescent="0.3">
      <c r="B2" s="6" t="s">
        <v>20</v>
      </c>
      <c r="C2" s="6" t="s">
        <v>21</v>
      </c>
      <c r="D2" s="6" t="s">
        <v>22</v>
      </c>
      <c r="E2" s="6" t="s">
        <v>23</v>
      </c>
      <c r="F2" s="6" t="s">
        <v>24</v>
      </c>
      <c r="G2" s="6" t="s">
        <v>25</v>
      </c>
      <c r="H2" s="6" t="s">
        <v>26</v>
      </c>
      <c r="I2" s="6" t="s">
        <v>27</v>
      </c>
      <c r="J2" s="6" t="s">
        <v>28</v>
      </c>
    </row>
    <row r="3" spans="1:19" x14ac:dyDescent="0.3">
      <c r="A3" s="1" t="s">
        <v>170</v>
      </c>
    </row>
    <row r="4" spans="1:19" x14ac:dyDescent="0.3">
      <c r="A4" s="5" t="s">
        <v>6</v>
      </c>
      <c r="B4" s="92">
        <v>4730.6208550782821</v>
      </c>
      <c r="C4" s="92">
        <v>11661.199433115416</v>
      </c>
      <c r="D4" s="92">
        <v>41245.61530691394</v>
      </c>
      <c r="E4" s="92">
        <v>18582.035492957744</v>
      </c>
      <c r="F4" s="92">
        <v>4647.4253189823876</v>
      </c>
      <c r="G4" s="92">
        <v>18187.937185104052</v>
      </c>
      <c r="H4" s="92">
        <v>7633.4257824771967</v>
      </c>
      <c r="I4" s="92">
        <v>3836.9040080971658</v>
      </c>
      <c r="J4" s="92">
        <v>12401.453801830394</v>
      </c>
      <c r="L4" s="10"/>
      <c r="M4" s="10"/>
      <c r="N4" s="10"/>
      <c r="O4" s="10"/>
      <c r="P4" s="10"/>
      <c r="Q4" s="10"/>
      <c r="R4" s="10"/>
      <c r="S4" s="10"/>
    </row>
    <row r="5" spans="1:19" x14ac:dyDescent="0.3">
      <c r="A5" s="5" t="s">
        <v>7</v>
      </c>
      <c r="B5" s="92">
        <v>4298.7080810919306</v>
      </c>
      <c r="C5" s="92">
        <v>10837.007450910263</v>
      </c>
      <c r="D5" s="92">
        <v>39351.826052342774</v>
      </c>
      <c r="E5" s="92">
        <v>18772.884084507041</v>
      </c>
      <c r="F5" s="92">
        <v>4331.6301330724073</v>
      </c>
      <c r="G5" s="92">
        <v>18373.016703176341</v>
      </c>
      <c r="H5" s="92">
        <v>7544.427413788153</v>
      </c>
      <c r="I5" s="92">
        <v>3825.7462348178137</v>
      </c>
      <c r="J5" s="92">
        <v>12587.866200031533</v>
      </c>
      <c r="L5" s="10"/>
      <c r="M5" s="10"/>
      <c r="N5" s="10"/>
      <c r="O5" s="10"/>
      <c r="P5" s="10"/>
      <c r="Q5" s="10"/>
      <c r="R5" s="10"/>
      <c r="S5" s="10"/>
    </row>
    <row r="6" spans="1:19" x14ac:dyDescent="0.3">
      <c r="A6" s="5" t="s">
        <v>8</v>
      </c>
      <c r="B6" s="92">
        <v>4274.7184825371332</v>
      </c>
      <c r="C6" s="92">
        <v>11731.162688018527</v>
      </c>
      <c r="D6" s="92">
        <v>44945.265332731906</v>
      </c>
      <c r="E6" s="92">
        <v>20540.685774647889</v>
      </c>
      <c r="F6" s="92">
        <v>4784.4775694716245</v>
      </c>
      <c r="G6" s="92">
        <v>21043.251193866374</v>
      </c>
      <c r="H6" s="92">
        <v>8280.3301202419589</v>
      </c>
      <c r="I6" s="92">
        <v>4372.2871255060727</v>
      </c>
      <c r="J6" s="92">
        <v>14320.519117973359</v>
      </c>
      <c r="L6" s="10"/>
      <c r="M6" s="10"/>
      <c r="N6" s="10"/>
      <c r="O6" s="10"/>
      <c r="P6" s="10"/>
      <c r="Q6" s="10"/>
      <c r="R6" s="10"/>
      <c r="S6" s="10"/>
    </row>
    <row r="7" spans="1:19" x14ac:dyDescent="0.3">
      <c r="A7" s="5" t="s">
        <v>9</v>
      </c>
      <c r="B7" s="92">
        <v>4858.2626435952898</v>
      </c>
      <c r="C7" s="92">
        <v>14024.512179206346</v>
      </c>
      <c r="D7" s="92">
        <v>57506.830910157922</v>
      </c>
      <c r="E7" s="92">
        <v>24960.2</v>
      </c>
      <c r="F7" s="92">
        <v>5839.5990000000002</v>
      </c>
      <c r="G7" s="92">
        <v>27108.210000000003</v>
      </c>
      <c r="H7" s="92">
        <v>10531.053</v>
      </c>
      <c r="I7" s="92">
        <v>5509.97</v>
      </c>
      <c r="J7" s="92">
        <v>18336.038</v>
      </c>
      <c r="L7" s="10"/>
      <c r="M7" s="10"/>
      <c r="N7" s="10"/>
      <c r="O7" s="10"/>
      <c r="P7" s="10"/>
      <c r="Q7" s="10"/>
      <c r="R7" s="10"/>
      <c r="S7" s="10"/>
    </row>
    <row r="8" spans="1:19" x14ac:dyDescent="0.3">
      <c r="A8" s="5" t="s">
        <v>10</v>
      </c>
      <c r="B8" s="92">
        <v>4990.1900000000005</v>
      </c>
      <c r="C8" s="92">
        <v>14404.82</v>
      </c>
      <c r="D8" s="92">
        <v>57504.579999999994</v>
      </c>
      <c r="E8" s="92">
        <v>24960.2</v>
      </c>
      <c r="F8" s="92">
        <v>5839.5990000000002</v>
      </c>
      <c r="G8" s="92">
        <v>27108.210000000003</v>
      </c>
      <c r="H8" s="92">
        <v>10531.053</v>
      </c>
      <c r="I8" s="92">
        <v>5509.97</v>
      </c>
      <c r="J8" s="92">
        <v>18336.038</v>
      </c>
      <c r="L8" s="10"/>
      <c r="M8" s="10"/>
      <c r="N8" s="10"/>
      <c r="O8" s="10"/>
      <c r="P8" s="10"/>
      <c r="Q8" s="10"/>
      <c r="R8" s="10"/>
      <c r="S8" s="10"/>
    </row>
    <row r="9" spans="1:19" x14ac:dyDescent="0.3">
      <c r="A9" s="5" t="s">
        <v>11</v>
      </c>
      <c r="B9" s="92">
        <v>4678.376248497957</v>
      </c>
      <c r="C9" s="92">
        <v>12960.544171105321</v>
      </c>
      <c r="D9" s="92">
        <v>48843.978396830418</v>
      </c>
      <c r="E9" s="92">
        <v>23523.861126760563</v>
      </c>
      <c r="F9" s="92">
        <v>5202.5426372451966</v>
      </c>
      <c r="G9" s="92">
        <v>23164.206473165388</v>
      </c>
      <c r="H9" s="92">
        <v>9406.7975024262778</v>
      </c>
      <c r="I9" s="92">
        <v>4818.4380566801619</v>
      </c>
      <c r="J9" s="92">
        <v>15811.354236702995</v>
      </c>
      <c r="L9" s="10"/>
      <c r="M9" s="10"/>
      <c r="N9" s="10"/>
      <c r="O9" s="10"/>
      <c r="P9" s="10"/>
      <c r="Q9" s="10"/>
      <c r="R9" s="10"/>
      <c r="S9" s="10"/>
    </row>
    <row r="10" spans="1:19" x14ac:dyDescent="0.3">
      <c r="A10" s="5" t="s">
        <v>12</v>
      </c>
      <c r="B10" s="92">
        <v>4705.4212765957445</v>
      </c>
      <c r="C10" s="92">
        <v>11474.00183178447</v>
      </c>
      <c r="D10" s="92">
        <v>41232.139845966405</v>
      </c>
      <c r="E10" s="92">
        <v>19927.984507042253</v>
      </c>
      <c r="F10" s="92">
        <v>4498.4728727984339</v>
      </c>
      <c r="G10" s="92">
        <v>18908.447447973715</v>
      </c>
      <c r="H10" s="92">
        <v>7876.7471211129296</v>
      </c>
      <c r="I10" s="92">
        <v>4037.6739271255065</v>
      </c>
      <c r="J10" s="92">
        <v>13478.920938344123</v>
      </c>
      <c r="L10" s="10"/>
      <c r="M10" s="10"/>
      <c r="N10" s="10"/>
      <c r="O10" s="10"/>
      <c r="P10" s="10"/>
      <c r="Q10" s="10"/>
      <c r="R10" s="10"/>
      <c r="S10" s="10"/>
    </row>
    <row r="11" spans="1:19" x14ac:dyDescent="0.3">
      <c r="A11" s="5" t="s">
        <v>13</v>
      </c>
      <c r="B11" s="92">
        <v>5388.0798554797275</v>
      </c>
      <c r="C11" s="92">
        <v>12862.884230541467</v>
      </c>
      <c r="D11" s="92">
        <v>42933.709788452594</v>
      </c>
      <c r="E11" s="92">
        <v>19546.297323943661</v>
      </c>
      <c r="F11" s="92">
        <v>4927.4699178082192</v>
      </c>
      <c r="G11" s="92">
        <v>19215.253493975903</v>
      </c>
      <c r="H11" s="92">
        <v>8609.8219744259732</v>
      </c>
      <c r="I11" s="92">
        <v>4126.9061133603236</v>
      </c>
      <c r="J11" s="92">
        <v>13782.435963936248</v>
      </c>
      <c r="L11" s="10"/>
      <c r="M11" s="10"/>
      <c r="N11" s="10"/>
      <c r="O11" s="10"/>
      <c r="P11" s="10"/>
      <c r="Q11" s="10"/>
      <c r="R11" s="10"/>
      <c r="S11" s="10"/>
    </row>
    <row r="12" spans="1:19" x14ac:dyDescent="0.3">
      <c r="A12" s="5" t="s">
        <v>14</v>
      </c>
      <c r="B12" s="92">
        <v>5796.0030309112808</v>
      </c>
      <c r="C12" s="92">
        <v>14408.422049690715</v>
      </c>
      <c r="D12" s="92">
        <v>47420.719322482837</v>
      </c>
      <c r="E12" s="92">
        <v>22167.87323943662</v>
      </c>
      <c r="F12" s="92">
        <v>5636.6425636007825</v>
      </c>
      <c r="G12" s="92">
        <v>23420.548105147864</v>
      </c>
      <c r="H12" s="92">
        <v>10350.93537276634</v>
      </c>
      <c r="I12" s="92">
        <v>5141.8934817813761</v>
      </c>
      <c r="J12" s="92">
        <v>17320.580575733864</v>
      </c>
      <c r="L12" s="10"/>
      <c r="M12" s="10"/>
      <c r="N12" s="10"/>
      <c r="O12" s="10"/>
      <c r="P12" s="10"/>
      <c r="Q12" s="10"/>
      <c r="R12" s="10"/>
      <c r="S12" s="10"/>
    </row>
    <row r="13" spans="1:19" x14ac:dyDescent="0.3">
      <c r="A13" s="5" t="s">
        <v>15</v>
      </c>
      <c r="B13" s="92">
        <v>5977.16</v>
      </c>
      <c r="C13" s="92">
        <v>15104.856</v>
      </c>
      <c r="D13" s="92">
        <v>50938.213634065585</v>
      </c>
      <c r="E13" s="92">
        <v>23523.861126760563</v>
      </c>
      <c r="F13" s="92">
        <v>6089.48</v>
      </c>
      <c r="G13" s="92">
        <v>24891.255345016427</v>
      </c>
      <c r="H13" s="92">
        <v>10460.698660990993</v>
      </c>
      <c r="I13" s="92">
        <v>5141.8934817813761</v>
      </c>
      <c r="J13" s="92">
        <v>17526.029404614837</v>
      </c>
      <c r="L13" s="10"/>
      <c r="M13" s="10"/>
      <c r="N13" s="10"/>
      <c r="O13" s="10"/>
      <c r="P13" s="10"/>
      <c r="Q13" s="10"/>
      <c r="R13" s="10"/>
      <c r="S13" s="10"/>
    </row>
    <row r="14" spans="1:19" x14ac:dyDescent="0.3">
      <c r="A14" s="5" t="s">
        <v>16</v>
      </c>
      <c r="B14" s="92">
        <v>5929.1708028904059</v>
      </c>
      <c r="C14" s="92">
        <v>14864.192082026326</v>
      </c>
      <c r="D14" s="92">
        <v>50940.242552779899</v>
      </c>
      <c r="E14" s="92">
        <v>23523.861126760563</v>
      </c>
      <c r="F14" s="92">
        <v>6089.48</v>
      </c>
      <c r="G14" s="92">
        <v>24891.255345016427</v>
      </c>
      <c r="H14" s="92">
        <v>10460.698660990993</v>
      </c>
      <c r="I14" s="92">
        <v>5141.8934817813761</v>
      </c>
      <c r="J14" s="92">
        <v>17526.029404614837</v>
      </c>
      <c r="L14" s="10"/>
      <c r="M14" s="10"/>
      <c r="N14" s="10"/>
      <c r="O14" s="10"/>
      <c r="P14" s="10"/>
      <c r="Q14" s="10"/>
      <c r="R14" s="10"/>
      <c r="S14" s="10"/>
    </row>
    <row r="15" spans="1:19" x14ac:dyDescent="0.3">
      <c r="A15" s="5" t="s">
        <v>17</v>
      </c>
      <c r="B15" s="92">
        <v>5413.2794339622642</v>
      </c>
      <c r="C15" s="92">
        <v>13504.852988742634</v>
      </c>
      <c r="D15" s="92">
        <v>46397.938230576066</v>
      </c>
      <c r="E15" s="92">
        <v>20831.973098591548</v>
      </c>
      <c r="F15" s="92">
        <v>5439.8983326810176</v>
      </c>
      <c r="G15" s="92">
        <v>21278.805125958377</v>
      </c>
      <c r="H15" s="92">
        <v>9193.1186217685499</v>
      </c>
      <c r="I15" s="92">
        <v>4506.1304048582997</v>
      </c>
      <c r="J15" s="92">
        <v>14837.045139024798</v>
      </c>
      <c r="L15" s="10"/>
      <c r="M15" s="10"/>
      <c r="N15" s="10"/>
      <c r="O15" s="10"/>
      <c r="P15" s="10"/>
      <c r="Q15" s="10"/>
      <c r="R15" s="10"/>
      <c r="S15" s="10"/>
    </row>
    <row r="16" spans="1:19" x14ac:dyDescent="0.3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23" x14ac:dyDescent="0.3">
      <c r="A17" s="1" t="s">
        <v>35</v>
      </c>
      <c r="B17" s="93">
        <v>171587.27328555813</v>
      </c>
      <c r="C17" s="2"/>
      <c r="D17" s="2"/>
      <c r="E17" s="2"/>
      <c r="F17" s="2"/>
      <c r="G17" s="2"/>
      <c r="H17" s="2"/>
      <c r="I17" s="2"/>
      <c r="J17" s="2"/>
      <c r="K17" s="2"/>
    </row>
    <row r="18" spans="1:23" x14ac:dyDescent="0.3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23" x14ac:dyDescent="0.3">
      <c r="A19" s="1" t="s">
        <v>42</v>
      </c>
      <c r="B19" s="94"/>
      <c r="C19" s="94"/>
      <c r="D19" s="94"/>
      <c r="E19" s="94"/>
      <c r="F19" s="94"/>
      <c r="G19" s="94"/>
      <c r="H19" s="94"/>
      <c r="I19" s="94"/>
      <c r="J19" s="94"/>
    </row>
    <row r="21" spans="1:23" x14ac:dyDescent="0.3">
      <c r="A21" s="1" t="s">
        <v>43</v>
      </c>
      <c r="B21" s="94"/>
      <c r="C21" s="95">
        <f>B21</f>
        <v>0</v>
      </c>
      <c r="D21" s="95">
        <f t="shared" ref="D21:J21" si="0">C21</f>
        <v>0</v>
      </c>
      <c r="E21" s="95">
        <f t="shared" si="0"/>
        <v>0</v>
      </c>
      <c r="F21" s="95">
        <f t="shared" si="0"/>
        <v>0</v>
      </c>
      <c r="G21" s="95">
        <f t="shared" si="0"/>
        <v>0</v>
      </c>
      <c r="H21" s="95">
        <f t="shared" si="0"/>
        <v>0</v>
      </c>
      <c r="I21" s="95">
        <f t="shared" si="0"/>
        <v>0</v>
      </c>
      <c r="J21" s="95">
        <f t="shared" si="0"/>
        <v>0</v>
      </c>
      <c r="L21" s="7"/>
    </row>
    <row r="22" spans="1:23" x14ac:dyDescent="0.3">
      <c r="L22" s="7"/>
    </row>
    <row r="23" spans="1:23" x14ac:dyDescent="0.3">
      <c r="A23" s="1" t="s">
        <v>53</v>
      </c>
      <c r="B23" s="15" t="s">
        <v>36</v>
      </c>
      <c r="N23" s="1" t="s">
        <v>55</v>
      </c>
    </row>
    <row r="24" spans="1:23" x14ac:dyDescent="0.3">
      <c r="A24" s="5" t="s">
        <v>6</v>
      </c>
      <c r="B24" s="96">
        <v>1.6456907411568512E-2</v>
      </c>
      <c r="C24" s="96">
        <v>4.9377935807161655E-2</v>
      </c>
      <c r="D24" s="96">
        <v>2.2315477267476576E-2</v>
      </c>
      <c r="E24" s="96">
        <v>6.1026302097206685E-2</v>
      </c>
      <c r="F24" s="96">
        <v>8.8067714870789321E-2</v>
      </c>
      <c r="G24" s="96">
        <v>6.0388164615290077E-2</v>
      </c>
      <c r="H24" s="96">
        <v>4.2974945084337655E-2</v>
      </c>
      <c r="I24" s="96">
        <v>6.5669292532255702E-2</v>
      </c>
      <c r="J24" s="96">
        <v>9.435877456134471E-3</v>
      </c>
      <c r="N24" s="26" t="e">
        <f>HLOOKUP('入力欄(差替情報)'!D9,$B$2:$J$35,23,0)</f>
        <v>#N/A</v>
      </c>
      <c r="Q24" s="38"/>
      <c r="R24" s="38"/>
      <c r="S24" s="38"/>
      <c r="T24" s="38"/>
      <c r="U24" s="38"/>
      <c r="V24" s="38"/>
      <c r="W24" s="38"/>
    </row>
    <row r="25" spans="1:23" x14ac:dyDescent="0.3">
      <c r="A25" s="5" t="s">
        <v>7</v>
      </c>
      <c r="B25" s="96">
        <v>3.9723090388527935E-2</v>
      </c>
      <c r="C25" s="96">
        <v>0.14057536408580712</v>
      </c>
      <c r="D25" s="96">
        <v>0.1005814351369055</v>
      </c>
      <c r="E25" s="96">
        <v>0.1337613825950397</v>
      </c>
      <c r="F25" s="96">
        <v>0.20940398747043507</v>
      </c>
      <c r="G25" s="96">
        <v>0.14747102491002459</v>
      </c>
      <c r="H25" s="96">
        <v>0.15652052623186716</v>
      </c>
      <c r="I25" s="96">
        <v>0.19391416049409416</v>
      </c>
      <c r="J25" s="96">
        <v>6.2907923397942891E-2</v>
      </c>
      <c r="N25" s="26" t="e">
        <f>HLOOKUP('入力欄(差替情報)'!D9,$B$2:$J$35,24,0)</f>
        <v>#N/A</v>
      </c>
      <c r="Q25" s="38"/>
      <c r="R25" s="38"/>
      <c r="S25" s="38"/>
      <c r="T25" s="38"/>
      <c r="U25" s="38"/>
      <c r="V25" s="38"/>
      <c r="W25" s="38"/>
    </row>
    <row r="26" spans="1:23" x14ac:dyDescent="0.3">
      <c r="A26" s="5" t="s">
        <v>8</v>
      </c>
      <c r="B26" s="96">
        <v>6.283514515653052E-2</v>
      </c>
      <c r="C26" s="96">
        <v>0.18558168874667283</v>
      </c>
      <c r="D26" s="96">
        <v>0.14729963528819989</v>
      </c>
      <c r="E26" s="96">
        <v>0.17807546211594644</v>
      </c>
      <c r="F26" s="96">
        <v>0.24709580912002738</v>
      </c>
      <c r="G26" s="96">
        <v>0.17730666522323962</v>
      </c>
      <c r="H26" s="96">
        <v>0.16344546885994371</v>
      </c>
      <c r="I26" s="96">
        <v>0.1871348611052939</v>
      </c>
      <c r="J26" s="96">
        <v>8.3366111823275732E-2</v>
      </c>
      <c r="N26" s="26" t="e">
        <f>HLOOKUP('入力欄(差替情報)'!D9,$B$2:$J$35,25,0)</f>
        <v>#N/A</v>
      </c>
      <c r="Q26" s="38"/>
      <c r="R26" s="38"/>
      <c r="S26" s="38"/>
      <c r="T26" s="38"/>
      <c r="U26" s="38"/>
      <c r="V26" s="38"/>
      <c r="W26" s="38"/>
    </row>
    <row r="27" spans="1:23" x14ac:dyDescent="0.3">
      <c r="A27" s="5" t="s">
        <v>9</v>
      </c>
      <c r="B27" s="96">
        <v>7.1439497760515835E-2</v>
      </c>
      <c r="C27" s="96">
        <v>0.18192108086357026</v>
      </c>
      <c r="D27" s="96">
        <v>0.20996204241391517</v>
      </c>
      <c r="E27" s="96">
        <v>0.22120703309409098</v>
      </c>
      <c r="F27" s="96">
        <v>0.28721242724488938</v>
      </c>
      <c r="G27" s="96">
        <v>0.24060535645069187</v>
      </c>
      <c r="H27" s="96">
        <v>0.26215881314680234</v>
      </c>
      <c r="I27" s="96">
        <v>0.29107069303430971</v>
      </c>
      <c r="J27" s="96">
        <v>0.10318769993819618</v>
      </c>
      <c r="N27" s="26" t="e">
        <f>HLOOKUP('入力欄(差替情報)'!D9,$B$2:$J$35,26,0)</f>
        <v>#N/A</v>
      </c>
      <c r="Q27" s="38"/>
      <c r="R27" s="38"/>
      <c r="S27" s="38"/>
      <c r="T27" s="38"/>
      <c r="U27" s="38"/>
      <c r="V27" s="38"/>
      <c r="W27" s="38"/>
    </row>
    <row r="28" spans="1:23" x14ac:dyDescent="0.3">
      <c r="A28" s="5" t="s">
        <v>10</v>
      </c>
      <c r="B28" s="96">
        <v>7.6543753625651842E-2</v>
      </c>
      <c r="C28" s="96">
        <v>0.23393291862880083</v>
      </c>
      <c r="D28" s="96">
        <v>0.23387412235674346</v>
      </c>
      <c r="E28" s="96">
        <v>0.22409087827581989</v>
      </c>
      <c r="F28" s="96">
        <v>0.30136718243958693</v>
      </c>
      <c r="G28" s="96">
        <v>0.25546149400676676</v>
      </c>
      <c r="H28" s="96">
        <v>0.2467169973383207</v>
      </c>
      <c r="I28" s="96">
        <v>0.29877499849491035</v>
      </c>
      <c r="J28" s="96">
        <v>0.10750418924460843</v>
      </c>
      <c r="N28" s="26" t="e">
        <f>HLOOKUP('入力欄(差替情報)'!D9,$B$2:$J$35,27,0)</f>
        <v>#N/A</v>
      </c>
      <c r="Q28" s="38"/>
      <c r="R28" s="38"/>
      <c r="S28" s="38"/>
      <c r="T28" s="38"/>
      <c r="U28" s="38"/>
      <c r="V28" s="38"/>
      <c r="W28" s="38"/>
    </row>
    <row r="29" spans="1:23" x14ac:dyDescent="0.3">
      <c r="A29" s="5" t="s">
        <v>11</v>
      </c>
      <c r="B29" s="96">
        <v>5.415225972172507E-2</v>
      </c>
      <c r="C29" s="96">
        <v>0.149223274599592</v>
      </c>
      <c r="D29" s="96">
        <v>0.14901992854702756</v>
      </c>
      <c r="E29" s="96">
        <v>0.15083570535934801</v>
      </c>
      <c r="F29" s="96">
        <v>0.20931529760772388</v>
      </c>
      <c r="G29" s="96">
        <v>0.16507325041334259</v>
      </c>
      <c r="H29" s="96">
        <v>0.15661490854436072</v>
      </c>
      <c r="I29" s="96">
        <v>0.19957779500013456</v>
      </c>
      <c r="J29" s="96">
        <v>7.8625544166286365E-2</v>
      </c>
      <c r="N29" s="26" t="e">
        <f>HLOOKUP('入力欄(差替情報)'!D9,$B$2:$J$35,28,0)</f>
        <v>#N/A</v>
      </c>
      <c r="Q29" s="38"/>
      <c r="R29" s="38"/>
      <c r="S29" s="38"/>
      <c r="T29" s="38"/>
      <c r="U29" s="38"/>
      <c r="V29" s="38"/>
      <c r="W29" s="38"/>
    </row>
    <row r="30" spans="1:23" x14ac:dyDescent="0.3">
      <c r="A30" s="5" t="s">
        <v>12</v>
      </c>
      <c r="B30" s="96">
        <v>8.1714683902859072E-3</v>
      </c>
      <c r="C30" s="96">
        <v>9.408194546616501E-2</v>
      </c>
      <c r="D30" s="96">
        <v>6.3765450841487686E-2</v>
      </c>
      <c r="E30" s="96">
        <v>0.1066772570188972</v>
      </c>
      <c r="F30" s="96">
        <v>0.13174317796765303</v>
      </c>
      <c r="G30" s="96">
        <v>0.12068178803770337</v>
      </c>
      <c r="H30" s="96">
        <v>0.11526533085921002</v>
      </c>
      <c r="I30" s="96">
        <v>0.14528656182811372</v>
      </c>
      <c r="J30" s="96">
        <v>5.0463584146619195E-2</v>
      </c>
      <c r="N30" s="26" t="e">
        <f>HLOOKUP('入力欄(差替情報)'!D9,$B$2:$J$35,29,0)</f>
        <v>#N/A</v>
      </c>
      <c r="Q30" s="38"/>
      <c r="R30" s="38"/>
      <c r="S30" s="38"/>
      <c r="T30" s="38"/>
      <c r="U30" s="38"/>
      <c r="V30" s="38"/>
      <c r="W30" s="38"/>
    </row>
    <row r="31" spans="1:23" x14ac:dyDescent="0.3">
      <c r="A31" s="5" t="s">
        <v>13</v>
      </c>
      <c r="B31" s="96">
        <v>3.7679528233212295E-3</v>
      </c>
      <c r="C31" s="96">
        <v>1.1271183269092669E-2</v>
      </c>
      <c r="D31" s="96">
        <v>4.3045688331479707E-3</v>
      </c>
      <c r="E31" s="96">
        <v>3.7059229555090204E-3</v>
      </c>
      <c r="F31" s="96">
        <v>6.4672116283964656E-3</v>
      </c>
      <c r="G31" s="96">
        <v>3.9763949839913808E-3</v>
      </c>
      <c r="H31" s="96">
        <v>3.8400901619796554E-3</v>
      </c>
      <c r="I31" s="96">
        <v>4.8628756460640564E-3</v>
      </c>
      <c r="J31" s="96">
        <v>1.3277185333991704E-3</v>
      </c>
      <c r="N31" s="26" t="e">
        <f>HLOOKUP('入力欄(差替情報)'!D9,$B$2:$J$35,30,0)</f>
        <v>#N/A</v>
      </c>
      <c r="Q31" s="38"/>
      <c r="R31" s="38"/>
      <c r="S31" s="38"/>
      <c r="T31" s="38"/>
      <c r="U31" s="38"/>
      <c r="V31" s="38"/>
      <c r="W31" s="38"/>
    </row>
    <row r="32" spans="1:23" x14ac:dyDescent="0.3">
      <c r="A32" s="5" t="s">
        <v>14</v>
      </c>
      <c r="B32" s="96">
        <v>5.5693912613807347E-3</v>
      </c>
      <c r="C32" s="96">
        <v>4.7156069421668643E-3</v>
      </c>
      <c r="D32" s="96">
        <v>2.6135123733669143E-3</v>
      </c>
      <c r="E32" s="96">
        <v>6.1010767677070775E-2</v>
      </c>
      <c r="F32" s="96">
        <v>3.2000780922496745E-2</v>
      </c>
      <c r="G32" s="96">
        <v>5.5013679329874873E-2</v>
      </c>
      <c r="H32" s="96">
        <v>4.7788533251392047E-2</v>
      </c>
      <c r="I32" s="96">
        <v>7.3369329748455087E-2</v>
      </c>
      <c r="J32" s="96">
        <v>1.5361117072137805E-2</v>
      </c>
      <c r="N32" s="26" t="e">
        <f>HLOOKUP('入力欄(差替情報)'!D9,$B$2:$J$35,31,0)</f>
        <v>#N/A</v>
      </c>
      <c r="Q32" s="38"/>
      <c r="R32" s="38"/>
      <c r="S32" s="38"/>
      <c r="T32" s="38"/>
      <c r="U32" s="38"/>
      <c r="V32" s="38"/>
      <c r="W32" s="38"/>
    </row>
    <row r="33" spans="1:30" x14ac:dyDescent="0.3">
      <c r="A33" s="5" t="s">
        <v>15</v>
      </c>
      <c r="B33" s="96">
        <v>1.1174717240497572E-2</v>
      </c>
      <c r="C33" s="96">
        <v>5.4911753065400311E-2</v>
      </c>
      <c r="D33" s="96">
        <v>3.1056170490082701E-2</v>
      </c>
      <c r="E33" s="96">
        <v>7.0526217630627927E-2</v>
      </c>
      <c r="F33" s="96">
        <v>2.6633232137810332E-2</v>
      </c>
      <c r="G33" s="96">
        <v>4.8154461637032325E-2</v>
      </c>
      <c r="H33" s="96">
        <v>5.4577129493724244E-2</v>
      </c>
      <c r="I33" s="96">
        <v>6.483222818271675E-2</v>
      </c>
      <c r="J33" s="96">
        <v>2.7661037437928488E-2</v>
      </c>
      <c r="N33" s="26" t="e">
        <f>HLOOKUP('入力欄(差替情報)'!D9,$B$2:$J$35,32,0)</f>
        <v>#N/A</v>
      </c>
      <c r="Q33" s="38"/>
      <c r="R33" s="38"/>
      <c r="S33" s="38"/>
      <c r="T33" s="38"/>
      <c r="U33" s="38"/>
      <c r="V33" s="38"/>
      <c r="W33" s="38"/>
    </row>
    <row r="34" spans="1:30" x14ac:dyDescent="0.3">
      <c r="A34" s="5" t="s">
        <v>16</v>
      </c>
      <c r="B34" s="96">
        <v>1.2300047319158526E-2</v>
      </c>
      <c r="C34" s="96">
        <v>5.0529737766469834E-3</v>
      </c>
      <c r="D34" s="96">
        <v>3.2885792752613604E-3</v>
      </c>
      <c r="E34" s="96">
        <v>2.2836958831804696E-2</v>
      </c>
      <c r="F34" s="96">
        <v>9.1179363866072029E-3</v>
      </c>
      <c r="G34" s="96">
        <v>2.7591632419143346E-2</v>
      </c>
      <c r="H34" s="96">
        <v>2.3641608169433264E-2</v>
      </c>
      <c r="I34" s="96">
        <v>3.2494055179177847E-2</v>
      </c>
      <c r="J34" s="96">
        <v>8.2513051068681294E-3</v>
      </c>
      <c r="N34" s="26" t="e">
        <f>HLOOKUP('入力欄(差替情報)'!D9,$B$2:$J$35,33,0)</f>
        <v>#N/A</v>
      </c>
      <c r="Q34" s="1" t="s">
        <v>56</v>
      </c>
    </row>
    <row r="35" spans="1:30" x14ac:dyDescent="0.3">
      <c r="A35" s="5" t="s">
        <v>17</v>
      </c>
      <c r="B35" s="96">
        <v>1.1059679613775955E-2</v>
      </c>
      <c r="C35" s="96">
        <v>2.4578584565414261E-2</v>
      </c>
      <c r="D35" s="96">
        <v>1.0478677785994765E-2</v>
      </c>
      <c r="E35" s="96">
        <v>2.1749557617989027E-2</v>
      </c>
      <c r="F35" s="96">
        <v>4.1091789617096371E-2</v>
      </c>
      <c r="G35" s="96">
        <v>2.7839827396156126E-2</v>
      </c>
      <c r="H35" s="96">
        <v>2.4886120995559181E-2</v>
      </c>
      <c r="I35" s="96">
        <v>3.6067338812732594E-2</v>
      </c>
      <c r="J35" s="96">
        <v>8.2951762666096281E-3</v>
      </c>
      <c r="N35" s="26" t="e">
        <f>HLOOKUP('入力欄(差替情報)'!D9,$B$2:$J$35,34,0)</f>
        <v>#N/A</v>
      </c>
      <c r="Z35" s="5" t="s">
        <v>29</v>
      </c>
    </row>
    <row r="36" spans="1:30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N36" s="1" t="s">
        <v>55</v>
      </c>
      <c r="Q36" s="5"/>
      <c r="R36" s="6" t="s">
        <v>20</v>
      </c>
      <c r="S36" s="6" t="s">
        <v>21</v>
      </c>
      <c r="T36" s="6" t="s">
        <v>22</v>
      </c>
      <c r="U36" s="6" t="s">
        <v>23</v>
      </c>
      <c r="V36" s="6" t="s">
        <v>24</v>
      </c>
      <c r="W36" s="6" t="s">
        <v>25</v>
      </c>
      <c r="X36" s="6" t="s">
        <v>26</v>
      </c>
      <c r="Y36" s="6" t="s">
        <v>27</v>
      </c>
      <c r="Z36" s="6" t="s">
        <v>28</v>
      </c>
      <c r="AD36" s="1" t="s">
        <v>55</v>
      </c>
    </row>
    <row r="37" spans="1:30" x14ac:dyDescent="0.3">
      <c r="A37" s="5"/>
      <c r="B37" s="16" t="s">
        <v>39</v>
      </c>
      <c r="C37" s="5"/>
      <c r="D37" s="5"/>
      <c r="E37" s="5"/>
      <c r="F37" s="5"/>
      <c r="G37" s="5"/>
      <c r="H37" s="5"/>
      <c r="I37" s="5"/>
      <c r="J37" s="5"/>
      <c r="K37" s="21" t="s">
        <v>30</v>
      </c>
      <c r="L37" s="21" t="s">
        <v>40</v>
      </c>
      <c r="N37" s="21" t="s">
        <v>30</v>
      </c>
      <c r="Q37" s="5"/>
      <c r="R37" s="16" t="s">
        <v>39</v>
      </c>
      <c r="S37" s="5"/>
      <c r="T37" s="5"/>
      <c r="U37" s="5"/>
      <c r="V37" s="5"/>
      <c r="W37" s="5"/>
      <c r="X37" s="5"/>
      <c r="Y37" s="5"/>
      <c r="Z37" s="5"/>
      <c r="AA37" s="21" t="s">
        <v>30</v>
      </c>
      <c r="AB37" s="21" t="s">
        <v>40</v>
      </c>
      <c r="AD37" s="21" t="s">
        <v>30</v>
      </c>
    </row>
    <row r="38" spans="1:30" x14ac:dyDescent="0.3">
      <c r="A38" s="5" t="s">
        <v>6</v>
      </c>
      <c r="B38" s="29">
        <f>IF('入力欄(差替情報)'!$D$9=B$2,B24*'入力欄(差替情報)'!$D$14/1000,0)</f>
        <v>0</v>
      </c>
      <c r="C38" s="29">
        <f>IF('入力欄(差替情報)'!$D$9=C$2,C24*'入力欄(差替情報)'!$D$14/1000,0)</f>
        <v>0</v>
      </c>
      <c r="D38" s="29">
        <f>IF('入力欄(差替情報)'!$D$9=D$2,D24*'入力欄(差替情報)'!$D$14/1000,0)</f>
        <v>0</v>
      </c>
      <c r="E38" s="29">
        <f>IF('入力欄(差替情報)'!$D$9=E$2,E24*'入力欄(差替情報)'!$D$14/1000,0)</f>
        <v>0</v>
      </c>
      <c r="F38" s="29">
        <f>IF('入力欄(差替情報)'!$D$9=F$2,F24*'入力欄(差替情報)'!$D$14/1000,0)</f>
        <v>0</v>
      </c>
      <c r="G38" s="29">
        <f>IF('入力欄(差替情報)'!$D$9=G$2,G24*'入力欄(差替情報)'!$D$14/1000,0)</f>
        <v>0</v>
      </c>
      <c r="H38" s="29">
        <f>IF('入力欄(差替情報)'!$D$9=H$2,H24*'入力欄(差替情報)'!$D$14/1000,0)</f>
        <v>0</v>
      </c>
      <c r="I38" s="29">
        <f>IF('入力欄(差替情報)'!$D$9=I$2,I24*'入力欄(差替情報)'!$D$14/1000,0)</f>
        <v>0</v>
      </c>
      <c r="J38" s="29">
        <f>IF('入力欄(差替情報)'!$D$9=J$2,J24*'入力欄(差替情報)'!$D$14/1000,0)</f>
        <v>0</v>
      </c>
      <c r="K38" s="30">
        <f>SUM(B38:J38)</f>
        <v>0</v>
      </c>
      <c r="L38" s="31">
        <f>MIN($K$38:$K$49)</f>
        <v>0</v>
      </c>
      <c r="N38" s="28">
        <f>K38*1000</f>
        <v>0</v>
      </c>
      <c r="Q38" s="5" t="s">
        <v>6</v>
      </c>
      <c r="R38" s="29">
        <f>IF('入力欄(差替情報)'!$D$9=B$2,B24*'入力欄(差替情報)'!$D$14/1000,0)</f>
        <v>0</v>
      </c>
      <c r="S38" s="29">
        <f>IF('入力欄(差替情報)'!$D$9=C$2,C24*'入力欄(差替情報)'!$D$14/1000,0)</f>
        <v>0</v>
      </c>
      <c r="T38" s="29">
        <f>IF('入力欄(差替情報)'!$D$9=D$2,D24*'入力欄(差替情報)'!$D$14/1000,0)</f>
        <v>0</v>
      </c>
      <c r="U38" s="29">
        <f>IF('入力欄(差替情報)'!$D$9=E$2,E24*'入力欄(差替情報)'!$D$14/1000,0)</f>
        <v>0</v>
      </c>
      <c r="V38" s="29">
        <f>IF('入力欄(差替情報)'!$D$9=F$2,F24*'入力欄(差替情報)'!$D$14/1000,0)</f>
        <v>0</v>
      </c>
      <c r="W38" s="29">
        <f>IF('入力欄(差替情報)'!$D$9=G$2,G24*'入力欄(差替情報)'!$D$14/1000,0)</f>
        <v>0</v>
      </c>
      <c r="X38" s="29">
        <f>IF('入力欄(差替情報)'!$D$9=H$2,H24*'入力欄(差替情報)'!$D$14/1000,0)</f>
        <v>0</v>
      </c>
      <c r="Y38" s="29">
        <f>IF('入力欄(差替情報)'!$D$9=I$2,I24*'入力欄(差替情報)'!$D$14/1000,0)</f>
        <v>0</v>
      </c>
      <c r="Z38" s="29">
        <f>IF('入力欄(差替情報)'!$D$9=J$2,J24*'入力欄(差替情報)'!$D$14/1000,0)</f>
        <v>0</v>
      </c>
      <c r="AA38" s="30">
        <f>SUM(R38:Z38)</f>
        <v>0</v>
      </c>
      <c r="AB38" s="31">
        <f>MIN($AA$38:$AA$49)</f>
        <v>0</v>
      </c>
      <c r="AD38" s="28">
        <f>AA38*1000</f>
        <v>0</v>
      </c>
    </row>
    <row r="39" spans="1:30" x14ac:dyDescent="0.3">
      <c r="A39" s="5" t="s">
        <v>7</v>
      </c>
      <c r="B39" s="29">
        <f>IF('入力欄(差替情報)'!$D$9=B$2,B25*'入力欄(差替情報)'!$E$14/1000,0)</f>
        <v>0</v>
      </c>
      <c r="C39" s="29">
        <f>IF('入力欄(差替情報)'!$D$9=C$2,C25*'入力欄(差替情報)'!$E$14/1000,0)</f>
        <v>0</v>
      </c>
      <c r="D39" s="29">
        <f>IF('入力欄(差替情報)'!$D$9=D$2,D25*'入力欄(差替情報)'!$E$14/1000,0)</f>
        <v>0</v>
      </c>
      <c r="E39" s="29">
        <f>IF('入力欄(差替情報)'!$D$9=E$2,E25*'入力欄(差替情報)'!$E$14/1000,0)</f>
        <v>0</v>
      </c>
      <c r="F39" s="29">
        <f>IF('入力欄(差替情報)'!$D$9=F$2,F25*'入力欄(差替情報)'!$E$14/1000,0)</f>
        <v>0</v>
      </c>
      <c r="G39" s="29">
        <f>IF('入力欄(差替情報)'!$D$9=G$2,G25*'入力欄(差替情報)'!$E$14/1000,0)</f>
        <v>0</v>
      </c>
      <c r="H39" s="29">
        <f>IF('入力欄(差替情報)'!$D$9=H$2,H25*'入力欄(差替情報)'!$E$14/1000,0)</f>
        <v>0</v>
      </c>
      <c r="I39" s="29">
        <f>IF('入力欄(差替情報)'!$D$9=I$2,I25*'入力欄(差替情報)'!$E$14/1000,0)</f>
        <v>0</v>
      </c>
      <c r="J39" s="29">
        <f>IF('入力欄(差替情報)'!$D$9=J$2,J25*'入力欄(差替情報)'!$E$14/1000,0)</f>
        <v>0</v>
      </c>
      <c r="K39" s="30">
        <f t="shared" ref="K39:K49" si="1">SUM(B39:J39)</f>
        <v>0</v>
      </c>
      <c r="L39" s="31">
        <f t="shared" ref="L39:L49" si="2">MIN($K$38:$K$49)</f>
        <v>0</v>
      </c>
      <c r="N39" s="28">
        <f t="shared" ref="N39:N50" si="3">K39*1000</f>
        <v>0</v>
      </c>
      <c r="Q39" s="5" t="s">
        <v>7</v>
      </c>
      <c r="R39" s="29">
        <f>IF('入力欄(差替情報)'!$D$9=B$2,B25*'入力欄(差替情報)'!$E$14/1000,0)</f>
        <v>0</v>
      </c>
      <c r="S39" s="29">
        <f>IF('入力欄(差替情報)'!$D$9=C$2,C25*'入力欄(差替情報)'!$E$14/1000,0)</f>
        <v>0</v>
      </c>
      <c r="T39" s="29">
        <f>IF('入力欄(差替情報)'!$D$9=D$2,D25*'入力欄(差替情報)'!$E$14/1000,0)</f>
        <v>0</v>
      </c>
      <c r="U39" s="29">
        <f>IF('入力欄(差替情報)'!$D$9=E$2,E25*'入力欄(差替情報)'!$E$14/1000,0)</f>
        <v>0</v>
      </c>
      <c r="V39" s="29">
        <f>IF('入力欄(差替情報)'!$D$9=F$2,F25*'入力欄(差替情報)'!$E$14/1000,0)</f>
        <v>0</v>
      </c>
      <c r="W39" s="29">
        <f>IF('入力欄(差替情報)'!$D$9=G$2,G25*'入力欄(差替情報)'!$E$14/1000,0)</f>
        <v>0</v>
      </c>
      <c r="X39" s="29">
        <f>IF('入力欄(差替情報)'!$D$9=H$2,H25*'入力欄(差替情報)'!$E$14/1000,0)</f>
        <v>0</v>
      </c>
      <c r="Y39" s="29">
        <f>IF('入力欄(差替情報)'!$D$9=I$2,I25*'入力欄(差替情報)'!$E$14/1000,0)</f>
        <v>0</v>
      </c>
      <c r="Z39" s="29">
        <f>IF('入力欄(差替情報)'!$D$9=J$2,J25*'入力欄(差替情報)'!$E$14/1000,0)</f>
        <v>0</v>
      </c>
      <c r="AA39" s="30">
        <f t="shared" ref="AA39:AA48" si="4">SUM(R39:Z39)</f>
        <v>0</v>
      </c>
      <c r="AB39" s="31">
        <f t="shared" ref="AB39:AB49" si="5">MIN($AA$38:$AA$49)</f>
        <v>0</v>
      </c>
      <c r="AD39" s="28">
        <f t="shared" ref="AD39:AD49" si="6">AA39*1000</f>
        <v>0</v>
      </c>
    </row>
    <row r="40" spans="1:30" x14ac:dyDescent="0.3">
      <c r="A40" s="5" t="s">
        <v>8</v>
      </c>
      <c r="B40" s="29">
        <f>IF('入力欄(差替情報)'!$D$9=B$2,B26*'入力欄(差替情報)'!$F$14/1000,0)</f>
        <v>0</v>
      </c>
      <c r="C40" s="29">
        <f>IF('入力欄(差替情報)'!$D$9=C$2,C26*'入力欄(差替情報)'!$F$14/1000,0)</f>
        <v>0</v>
      </c>
      <c r="D40" s="29">
        <f>IF('入力欄(差替情報)'!$D$9=D$2,D26*'入力欄(差替情報)'!$F$14/1000,0)</f>
        <v>0</v>
      </c>
      <c r="E40" s="29">
        <f>IF('入力欄(差替情報)'!$D$9=E$2,E26*'入力欄(差替情報)'!$F$14/1000,0)</f>
        <v>0</v>
      </c>
      <c r="F40" s="29">
        <f>IF('入力欄(差替情報)'!$D$9=F$2,F26*'入力欄(差替情報)'!$F$14/1000,0)</f>
        <v>0</v>
      </c>
      <c r="G40" s="29">
        <f>IF('入力欄(差替情報)'!$D$9=G$2,G26*'入力欄(差替情報)'!$F$14/1000,0)</f>
        <v>0</v>
      </c>
      <c r="H40" s="29">
        <f>IF('入力欄(差替情報)'!$D$9=H$2,H26*'入力欄(差替情報)'!$F$14/1000,0)</f>
        <v>0</v>
      </c>
      <c r="I40" s="29">
        <f>IF('入力欄(差替情報)'!$D$9=I$2,I26*'入力欄(差替情報)'!$F$14/1000,0)</f>
        <v>0</v>
      </c>
      <c r="J40" s="29">
        <f>IF('入力欄(差替情報)'!$D$9=J$2,J26*'入力欄(差替情報)'!$F$14/1000,0)</f>
        <v>0</v>
      </c>
      <c r="K40" s="30">
        <f t="shared" si="1"/>
        <v>0</v>
      </c>
      <c r="L40" s="31">
        <f t="shared" si="2"/>
        <v>0</v>
      </c>
      <c r="N40" s="28">
        <f t="shared" si="3"/>
        <v>0</v>
      </c>
      <c r="Q40" s="5" t="s">
        <v>8</v>
      </c>
      <c r="R40" s="29">
        <f>IF('入力欄(差替情報)'!$D$9=B$2,B26*'入力欄(差替情報)'!$F$14/1000,0)</f>
        <v>0</v>
      </c>
      <c r="S40" s="29">
        <f>IF('入力欄(差替情報)'!$D$9=C$2,C26*'入力欄(差替情報)'!$F$14/1000,0)</f>
        <v>0</v>
      </c>
      <c r="T40" s="29">
        <f>IF('入力欄(差替情報)'!$D$9=D$2,D26*'入力欄(差替情報)'!$F$14/1000,0)</f>
        <v>0</v>
      </c>
      <c r="U40" s="29">
        <f>IF('入力欄(差替情報)'!$D$9=E$2,E26*'入力欄(差替情報)'!$F$14/1000,0)</f>
        <v>0</v>
      </c>
      <c r="V40" s="29">
        <f>IF('入力欄(差替情報)'!$D$9=F$2,F26*'入力欄(差替情報)'!$F$14/1000,0)</f>
        <v>0</v>
      </c>
      <c r="W40" s="29">
        <f>IF('入力欄(差替情報)'!$D$9=G$2,G26*'入力欄(差替情報)'!$F$14/1000,0)</f>
        <v>0</v>
      </c>
      <c r="X40" s="29">
        <f>IF('入力欄(差替情報)'!$D$9=H$2,H26*'入力欄(差替情報)'!$F$14/1000,0)</f>
        <v>0</v>
      </c>
      <c r="Y40" s="29">
        <f>IF('入力欄(差替情報)'!$D$9=I$2,I26*'入力欄(差替情報)'!$F$14/1000,0)</f>
        <v>0</v>
      </c>
      <c r="Z40" s="29">
        <f>IF('入力欄(差替情報)'!$D$9=J$2,J26*'入力欄(差替情報)'!$F$14/1000,0)</f>
        <v>0</v>
      </c>
      <c r="AA40" s="30">
        <f t="shared" si="4"/>
        <v>0</v>
      </c>
      <c r="AB40" s="31">
        <f>MIN($AA$38:$AA$49)</f>
        <v>0</v>
      </c>
      <c r="AD40" s="28">
        <f t="shared" si="6"/>
        <v>0</v>
      </c>
    </row>
    <row r="41" spans="1:30" x14ac:dyDescent="0.3">
      <c r="A41" s="5" t="s">
        <v>9</v>
      </c>
      <c r="B41" s="29">
        <f>IF('入力欄(差替情報)'!$D$9=B$2,B27*'入力欄(差替情報)'!$G$14/1000,0)</f>
        <v>0</v>
      </c>
      <c r="C41" s="29">
        <f>IF('入力欄(差替情報)'!$D$9=C$2,C27*'入力欄(差替情報)'!$G$14/1000,0)</f>
        <v>0</v>
      </c>
      <c r="D41" s="29">
        <f>IF('入力欄(差替情報)'!$D$9=D$2,D27*'入力欄(差替情報)'!$G$14/1000,0)</f>
        <v>0</v>
      </c>
      <c r="E41" s="29">
        <f>IF('入力欄(差替情報)'!$D$9=E$2,E27*'入力欄(差替情報)'!$G$14/1000,0)</f>
        <v>0</v>
      </c>
      <c r="F41" s="29">
        <f>IF('入力欄(差替情報)'!$D$9=F$2,F27*'入力欄(差替情報)'!$G$14/1000,0)</f>
        <v>0</v>
      </c>
      <c r="G41" s="29">
        <f>IF('入力欄(差替情報)'!$D$9=G$2,G27*'入力欄(差替情報)'!$G$14/1000,0)</f>
        <v>0</v>
      </c>
      <c r="H41" s="29">
        <f>IF('入力欄(差替情報)'!$D$9=H$2,H27*'入力欄(差替情報)'!$G$14/1000,0)</f>
        <v>0</v>
      </c>
      <c r="I41" s="29">
        <f>IF('入力欄(差替情報)'!$D$9=I$2,I27*'入力欄(差替情報)'!$G$14/1000,0)</f>
        <v>0</v>
      </c>
      <c r="J41" s="29">
        <f>IF('入力欄(差替情報)'!$D$9=J$2,J27*'入力欄(差替情報)'!$G$14/1000,0)</f>
        <v>0</v>
      </c>
      <c r="K41" s="30">
        <f t="shared" si="1"/>
        <v>0</v>
      </c>
      <c r="L41" s="31">
        <f t="shared" si="2"/>
        <v>0</v>
      </c>
      <c r="N41" s="28">
        <f t="shared" si="3"/>
        <v>0</v>
      </c>
      <c r="Q41" s="5" t="s">
        <v>9</v>
      </c>
      <c r="R41" s="29">
        <f>IF('入力欄(差替情報)'!$D$9=B$2,B27*'入力欄(差替情報)'!$G$14/1000,0)</f>
        <v>0</v>
      </c>
      <c r="S41" s="29">
        <f>IF('入力欄(差替情報)'!$D$9=C$2,C27*'入力欄(差替情報)'!$G$14/1000,0)</f>
        <v>0</v>
      </c>
      <c r="T41" s="29">
        <f>IF('入力欄(差替情報)'!$D$9=D$2,D27*'入力欄(差替情報)'!$G$14/1000,0)</f>
        <v>0</v>
      </c>
      <c r="U41" s="29">
        <f>IF('入力欄(差替情報)'!$D$9=E$2,E27*'入力欄(差替情報)'!$G$14/1000,0)</f>
        <v>0</v>
      </c>
      <c r="V41" s="29">
        <f>IF('入力欄(差替情報)'!$D$9=F$2,F27*'入力欄(差替情報)'!$G$14/1000,0)</f>
        <v>0</v>
      </c>
      <c r="W41" s="29">
        <f>IF('入力欄(差替情報)'!$D$9=G$2,G27*'入力欄(差替情報)'!$G$14/1000,0)</f>
        <v>0</v>
      </c>
      <c r="X41" s="29">
        <f>IF('入力欄(差替情報)'!$D$9=H$2,H27*'入力欄(差替情報)'!$G$14/1000,0)</f>
        <v>0</v>
      </c>
      <c r="Y41" s="29">
        <f>IF('入力欄(差替情報)'!$D$9=I$2,I27*'入力欄(差替情報)'!$G$14/1000,0)</f>
        <v>0</v>
      </c>
      <c r="Z41" s="29">
        <f>IF('入力欄(差替情報)'!$D$9=J$2,J27*'入力欄(差替情報)'!$G$14/1000,0)</f>
        <v>0</v>
      </c>
      <c r="AA41" s="30">
        <f t="shared" si="4"/>
        <v>0</v>
      </c>
      <c r="AB41" s="31">
        <f t="shared" si="5"/>
        <v>0</v>
      </c>
      <c r="AD41" s="28">
        <f t="shared" si="6"/>
        <v>0</v>
      </c>
    </row>
    <row r="42" spans="1:30" x14ac:dyDescent="0.3">
      <c r="A42" s="5" t="s">
        <v>10</v>
      </c>
      <c r="B42" s="29">
        <f>IF('入力欄(差替情報)'!$D$9=B$2,B28*'入力欄(差替情報)'!$H$14/1000,0)</f>
        <v>0</v>
      </c>
      <c r="C42" s="29">
        <f>IF('入力欄(差替情報)'!$D$9=C$2,C28*'入力欄(差替情報)'!$H$14/1000,0)</f>
        <v>0</v>
      </c>
      <c r="D42" s="29">
        <f>IF('入力欄(差替情報)'!$D$9=D$2,D28*'入力欄(差替情報)'!$H$14/1000,0)</f>
        <v>0</v>
      </c>
      <c r="E42" s="29">
        <f>IF('入力欄(差替情報)'!$D$9=E$2,E28*'入力欄(差替情報)'!$H$14/1000,0)</f>
        <v>0</v>
      </c>
      <c r="F42" s="29">
        <f>IF('入力欄(差替情報)'!$D$9=F$2,F28*'入力欄(差替情報)'!$H$14/1000,0)</f>
        <v>0</v>
      </c>
      <c r="G42" s="29">
        <f>IF('入力欄(差替情報)'!$D$9=G$2,G28*'入力欄(差替情報)'!$H$14/1000,0)</f>
        <v>0</v>
      </c>
      <c r="H42" s="29">
        <f>IF('入力欄(差替情報)'!$D$9=H$2,H28*'入力欄(差替情報)'!$H$14/1000,0)</f>
        <v>0</v>
      </c>
      <c r="I42" s="29">
        <f>IF('入力欄(差替情報)'!$D$9=I$2,I28*'入力欄(差替情報)'!$H$14/1000,0)</f>
        <v>0</v>
      </c>
      <c r="J42" s="29">
        <f>IF('入力欄(差替情報)'!$D$9=J$2,J28*'入力欄(差替情報)'!$H$14/1000,0)</f>
        <v>0</v>
      </c>
      <c r="K42" s="30">
        <f t="shared" si="1"/>
        <v>0</v>
      </c>
      <c r="L42" s="31">
        <f t="shared" si="2"/>
        <v>0</v>
      </c>
      <c r="N42" s="28">
        <f t="shared" si="3"/>
        <v>0</v>
      </c>
      <c r="Q42" s="5" t="s">
        <v>10</v>
      </c>
      <c r="R42" s="29">
        <f>IF('入力欄(差替情報)'!$D$9=B$2,B28*'入力欄(差替情報)'!$H$14/1000,0)</f>
        <v>0</v>
      </c>
      <c r="S42" s="29">
        <f>IF('入力欄(差替情報)'!$D$9=C$2,C28*'入力欄(差替情報)'!$H$14/1000,0)</f>
        <v>0</v>
      </c>
      <c r="T42" s="29">
        <f>IF('入力欄(差替情報)'!$D$9=D$2,D28*'入力欄(差替情報)'!$H$14/1000,0)</f>
        <v>0</v>
      </c>
      <c r="U42" s="29">
        <f>IF('入力欄(差替情報)'!$D$9=E$2,E28*'入力欄(差替情報)'!$H$14/1000,0)</f>
        <v>0</v>
      </c>
      <c r="V42" s="29">
        <f>IF('入力欄(差替情報)'!$D$9=F$2,F28*'入力欄(差替情報)'!$H$14/1000,0)</f>
        <v>0</v>
      </c>
      <c r="W42" s="29">
        <f>IF('入力欄(差替情報)'!$D$9=G$2,G28*'入力欄(差替情報)'!$H$14/1000,0)</f>
        <v>0</v>
      </c>
      <c r="X42" s="29">
        <f>IF('入力欄(差替情報)'!$D$9=H$2,H28*'入力欄(差替情報)'!$H$14/1000,0)</f>
        <v>0</v>
      </c>
      <c r="Y42" s="29">
        <f>IF('入力欄(差替情報)'!$D$9=I$2,I28*'入力欄(差替情報)'!$H$14/1000,0)</f>
        <v>0</v>
      </c>
      <c r="Z42" s="29">
        <f>IF('入力欄(差替情報)'!$D$9=J$2,J28*'入力欄(差替情報)'!$H$14/1000,0)</f>
        <v>0</v>
      </c>
      <c r="AA42" s="30">
        <f>SUM(R42:Z42)</f>
        <v>0</v>
      </c>
      <c r="AB42" s="31">
        <f t="shared" si="5"/>
        <v>0</v>
      </c>
      <c r="AD42" s="28">
        <f t="shared" si="6"/>
        <v>0</v>
      </c>
    </row>
    <row r="43" spans="1:30" x14ac:dyDescent="0.3">
      <c r="A43" s="5" t="s">
        <v>11</v>
      </c>
      <c r="B43" s="29">
        <f>IF('入力欄(差替情報)'!$D$9=B$2,B29*'入力欄(差替情報)'!$I$14/1000,0)</f>
        <v>0</v>
      </c>
      <c r="C43" s="29">
        <f>IF('入力欄(差替情報)'!$D$9=C$2,C29*'入力欄(差替情報)'!$I$14/1000,0)</f>
        <v>0</v>
      </c>
      <c r="D43" s="29">
        <f>IF('入力欄(差替情報)'!$D$9=D$2,D29*'入力欄(差替情報)'!$I$14/1000,0)</f>
        <v>0</v>
      </c>
      <c r="E43" s="29">
        <f>IF('入力欄(差替情報)'!$D$9=E$2,E29*'入力欄(差替情報)'!$I$14/1000,0)</f>
        <v>0</v>
      </c>
      <c r="F43" s="29">
        <f>IF('入力欄(差替情報)'!$D$9=F$2,F29*'入力欄(差替情報)'!$I$14/1000,0)</f>
        <v>0</v>
      </c>
      <c r="G43" s="29">
        <f>IF('入力欄(差替情報)'!$D$9=G$2,G29*'入力欄(差替情報)'!$I$14/1000,0)</f>
        <v>0</v>
      </c>
      <c r="H43" s="29">
        <f>IF('入力欄(差替情報)'!$D$9=H$2,H29*'入力欄(差替情報)'!$I$14/1000,0)</f>
        <v>0</v>
      </c>
      <c r="I43" s="29">
        <f>IF('入力欄(差替情報)'!$D$9=I$2,I29*'入力欄(差替情報)'!$I$14/1000,0)</f>
        <v>0</v>
      </c>
      <c r="J43" s="29">
        <f>IF('入力欄(差替情報)'!$D$9=J$2,J29*'入力欄(差替情報)'!$I$14/1000,0)</f>
        <v>0</v>
      </c>
      <c r="K43" s="30">
        <f t="shared" si="1"/>
        <v>0</v>
      </c>
      <c r="L43" s="31">
        <f t="shared" si="2"/>
        <v>0</v>
      </c>
      <c r="N43" s="28">
        <f t="shared" si="3"/>
        <v>0</v>
      </c>
      <c r="Q43" s="5" t="s">
        <v>11</v>
      </c>
      <c r="R43" s="29">
        <f>IF('入力欄(差替情報)'!$D$9=B$2,B29*'入力欄(差替情報)'!$I$14/1000,0)</f>
        <v>0</v>
      </c>
      <c r="S43" s="29">
        <f>IF('入力欄(差替情報)'!$D$9=C$2,C29*'入力欄(差替情報)'!$I$14/1000,0)</f>
        <v>0</v>
      </c>
      <c r="T43" s="29">
        <f>IF('入力欄(差替情報)'!$D$9=D$2,D29*'入力欄(差替情報)'!$I$14/1000,0)</f>
        <v>0</v>
      </c>
      <c r="U43" s="29">
        <f>IF('入力欄(差替情報)'!$D$9=E$2,E29*'入力欄(差替情報)'!$I$14/1000,0)</f>
        <v>0</v>
      </c>
      <c r="V43" s="29">
        <f>IF('入力欄(差替情報)'!$D$9=F$2,F29*'入力欄(差替情報)'!$I$14/1000,0)</f>
        <v>0</v>
      </c>
      <c r="W43" s="29">
        <f>IF('入力欄(差替情報)'!$D$9=G$2,G29*'入力欄(差替情報)'!$I$14/1000,0)</f>
        <v>0</v>
      </c>
      <c r="X43" s="29">
        <f>IF('入力欄(差替情報)'!$D$9=H$2,H29*'入力欄(差替情報)'!$I$14/1000,0)</f>
        <v>0</v>
      </c>
      <c r="Y43" s="29">
        <f>IF('入力欄(差替情報)'!$D$9=I$2,I29*'入力欄(差替情報)'!$I$14/1000,0)</f>
        <v>0</v>
      </c>
      <c r="Z43" s="29">
        <f>IF('入力欄(差替情報)'!$D$9=J$2,J29*'入力欄(差替情報)'!$I$14/1000,0)</f>
        <v>0</v>
      </c>
      <c r="AA43" s="30">
        <f t="shared" si="4"/>
        <v>0</v>
      </c>
      <c r="AB43" s="31">
        <f>MIN($AA$38:$AA$49)</f>
        <v>0</v>
      </c>
      <c r="AD43" s="28">
        <f t="shared" si="6"/>
        <v>0</v>
      </c>
    </row>
    <row r="44" spans="1:30" x14ac:dyDescent="0.3">
      <c r="A44" s="5" t="s">
        <v>12</v>
      </c>
      <c r="B44" s="29">
        <f>IF('入力欄(差替情報)'!$D$9=B$2,B30*'入力欄(差替情報)'!$J$14/1000,0)</f>
        <v>0</v>
      </c>
      <c r="C44" s="29">
        <f>IF('入力欄(差替情報)'!$D$9=C$2,C30*'入力欄(差替情報)'!$J$14/1000,0)</f>
        <v>0</v>
      </c>
      <c r="D44" s="29">
        <f>IF('入力欄(差替情報)'!$D$9=D$2,D30*'入力欄(差替情報)'!$J$14/1000,0)</f>
        <v>0</v>
      </c>
      <c r="E44" s="29">
        <f>IF('入力欄(差替情報)'!$D$9=E$2,E30*'入力欄(差替情報)'!$J$14/1000,0)</f>
        <v>0</v>
      </c>
      <c r="F44" s="29">
        <f>IF('入力欄(差替情報)'!$D$9=F$2,F30*'入力欄(差替情報)'!$J$14/1000,0)</f>
        <v>0</v>
      </c>
      <c r="G44" s="29">
        <f>IF('入力欄(差替情報)'!$D$9=G$2,G30*'入力欄(差替情報)'!$J$14/1000,0)</f>
        <v>0</v>
      </c>
      <c r="H44" s="29">
        <f>IF('入力欄(差替情報)'!$D$9=H$2,H30*'入力欄(差替情報)'!$J$14/1000,0)</f>
        <v>0</v>
      </c>
      <c r="I44" s="29">
        <f>IF('入力欄(差替情報)'!$D$9=I$2,I30*'入力欄(差替情報)'!$J$14/1000,0)</f>
        <v>0</v>
      </c>
      <c r="J44" s="29">
        <f>IF('入力欄(差替情報)'!$D$9=J$2,J30*'入力欄(差替情報)'!$J$14/1000,0)</f>
        <v>0</v>
      </c>
      <c r="K44" s="30">
        <f t="shared" si="1"/>
        <v>0</v>
      </c>
      <c r="L44" s="31">
        <f t="shared" si="2"/>
        <v>0</v>
      </c>
      <c r="N44" s="28">
        <f t="shared" si="3"/>
        <v>0</v>
      </c>
      <c r="Q44" s="5" t="s">
        <v>12</v>
      </c>
      <c r="R44" s="29">
        <f>IF('入力欄(差替情報)'!$D$9=B$2,B30*'入力欄(差替情報)'!$J$14/1000,0)</f>
        <v>0</v>
      </c>
      <c r="S44" s="29">
        <f>IF('入力欄(差替情報)'!$D$9=C$2,C30*'入力欄(差替情報)'!$J$14/1000,0)</f>
        <v>0</v>
      </c>
      <c r="T44" s="29">
        <f>IF('入力欄(差替情報)'!$D$9=D$2,D30*'入力欄(差替情報)'!$J$14/1000,0)</f>
        <v>0</v>
      </c>
      <c r="U44" s="29">
        <f>IF('入力欄(差替情報)'!$D$9=E$2,E30*'入力欄(差替情報)'!$J$14/1000,0)</f>
        <v>0</v>
      </c>
      <c r="V44" s="29">
        <f>IF('入力欄(差替情報)'!$D$9=F$2,F30*'入力欄(差替情報)'!$J$14/1000,0)</f>
        <v>0</v>
      </c>
      <c r="W44" s="29">
        <f>IF('入力欄(差替情報)'!$D$9=G$2,G30*'入力欄(差替情報)'!$J$14/1000,0)</f>
        <v>0</v>
      </c>
      <c r="X44" s="29">
        <f>IF('入力欄(差替情報)'!$D$9=H$2,H30*'入力欄(差替情報)'!$J$14/1000,0)</f>
        <v>0</v>
      </c>
      <c r="Y44" s="29">
        <f>IF('入力欄(差替情報)'!$D$9=I$2,I30*'入力欄(差替情報)'!$J$14/1000,0)</f>
        <v>0</v>
      </c>
      <c r="Z44" s="29">
        <f>IF('入力欄(差替情報)'!$D$9=J$2,J30*'入力欄(差替情報)'!$J$14/1000,0)</f>
        <v>0</v>
      </c>
      <c r="AA44" s="30">
        <f t="shared" si="4"/>
        <v>0</v>
      </c>
      <c r="AB44" s="31">
        <f t="shared" si="5"/>
        <v>0</v>
      </c>
      <c r="AD44" s="28">
        <f t="shared" si="6"/>
        <v>0</v>
      </c>
    </row>
    <row r="45" spans="1:30" x14ac:dyDescent="0.3">
      <c r="A45" s="5" t="s">
        <v>13</v>
      </c>
      <c r="B45" s="29">
        <f>IF('入力欄(差替情報)'!$D$9=B$2,B31*'入力欄(差替情報)'!$K$14/1000,0)</f>
        <v>0</v>
      </c>
      <c r="C45" s="29">
        <f>IF('入力欄(差替情報)'!$D$9=C$2,C31*'入力欄(差替情報)'!$K$14/1000,0)</f>
        <v>0</v>
      </c>
      <c r="D45" s="29">
        <f>IF('入力欄(差替情報)'!$D$9=D$2,D31*'入力欄(差替情報)'!$K$14/1000,0)</f>
        <v>0</v>
      </c>
      <c r="E45" s="29">
        <f>IF('入力欄(差替情報)'!$D$9=E$2,E31*'入力欄(差替情報)'!$K$14/1000,0)</f>
        <v>0</v>
      </c>
      <c r="F45" s="29">
        <f>IF('入力欄(差替情報)'!$D$9=F$2,F31*'入力欄(差替情報)'!$K$14/1000,0)</f>
        <v>0</v>
      </c>
      <c r="G45" s="29">
        <f>IF('入力欄(差替情報)'!$D$9=G$2,G31*'入力欄(差替情報)'!$K$14/1000,0)</f>
        <v>0</v>
      </c>
      <c r="H45" s="29">
        <f>IF('入力欄(差替情報)'!$D$9=H$2,H31*'入力欄(差替情報)'!$K$14/1000,0)</f>
        <v>0</v>
      </c>
      <c r="I45" s="29">
        <f>IF('入力欄(差替情報)'!$D$9=I$2,I31*'入力欄(差替情報)'!$K$14/1000,0)</f>
        <v>0</v>
      </c>
      <c r="J45" s="29">
        <f>IF('入力欄(差替情報)'!$D$9=J$2,J31*'入力欄(差替情報)'!$K$14/1000,0)</f>
        <v>0</v>
      </c>
      <c r="K45" s="30">
        <f t="shared" si="1"/>
        <v>0</v>
      </c>
      <c r="L45" s="31">
        <f t="shared" si="2"/>
        <v>0</v>
      </c>
      <c r="N45" s="28">
        <f t="shared" si="3"/>
        <v>0</v>
      </c>
      <c r="Q45" s="5" t="s">
        <v>13</v>
      </c>
      <c r="R45" s="29">
        <f>IF('入力欄(差替情報)'!$D$9=B$2,B31*'入力欄(差替情報)'!$K$14/1000,0)</f>
        <v>0</v>
      </c>
      <c r="S45" s="29">
        <f>IF('入力欄(差替情報)'!$D$9=C$2,C31*'入力欄(差替情報)'!$K$14/1000,0)</f>
        <v>0</v>
      </c>
      <c r="T45" s="29">
        <f>IF('入力欄(差替情報)'!$D$9=D$2,D31*'入力欄(差替情報)'!$K$14/1000,0)</f>
        <v>0</v>
      </c>
      <c r="U45" s="29">
        <f>IF('入力欄(差替情報)'!$D$9=E$2,E31*'入力欄(差替情報)'!$K$14/1000,0)</f>
        <v>0</v>
      </c>
      <c r="V45" s="29">
        <f>IF('入力欄(差替情報)'!$D$9=F$2,F31*'入力欄(差替情報)'!$K$14/1000,0)</f>
        <v>0</v>
      </c>
      <c r="W45" s="29">
        <f>IF('入力欄(差替情報)'!$D$9=G$2,G31*'入力欄(差替情報)'!$K$14/1000,0)</f>
        <v>0</v>
      </c>
      <c r="X45" s="29">
        <f>IF('入力欄(差替情報)'!$D$9=H$2,H31*'入力欄(差替情報)'!$K$14/1000,0)</f>
        <v>0</v>
      </c>
      <c r="Y45" s="29">
        <f>IF('入力欄(差替情報)'!$D$9=I$2,I31*'入力欄(差替情報)'!$K$14/1000,0)</f>
        <v>0</v>
      </c>
      <c r="Z45" s="29">
        <f>IF('入力欄(差替情報)'!$D$9=J$2,J31*'入力欄(差替情報)'!$K$14/1000,0)</f>
        <v>0</v>
      </c>
      <c r="AA45" s="30">
        <f t="shared" si="4"/>
        <v>0</v>
      </c>
      <c r="AB45" s="31">
        <f t="shared" si="5"/>
        <v>0</v>
      </c>
      <c r="AD45" s="28">
        <f t="shared" si="6"/>
        <v>0</v>
      </c>
    </row>
    <row r="46" spans="1:30" x14ac:dyDescent="0.3">
      <c r="A46" s="5" t="s">
        <v>14</v>
      </c>
      <c r="B46" s="29">
        <f>IF('入力欄(差替情報)'!$D$9=B$2,B32*'入力欄(差替情報)'!$L$14/1000,0)</f>
        <v>0</v>
      </c>
      <c r="C46" s="29">
        <f>IF('入力欄(差替情報)'!$D$9=C$2,C32*'入力欄(差替情報)'!$L$14/1000,0)</f>
        <v>0</v>
      </c>
      <c r="D46" s="29">
        <f>IF('入力欄(差替情報)'!$D$9=D$2,D32*'入力欄(差替情報)'!$L$14/1000,0)</f>
        <v>0</v>
      </c>
      <c r="E46" s="29">
        <f>IF('入力欄(差替情報)'!$D$9=E$2,E32*'入力欄(差替情報)'!$L$14/1000,0)</f>
        <v>0</v>
      </c>
      <c r="F46" s="29">
        <f>IF('入力欄(差替情報)'!$D$9=F$2,F32*'入力欄(差替情報)'!$L$14/1000,0)</f>
        <v>0</v>
      </c>
      <c r="G46" s="29">
        <f>IF('入力欄(差替情報)'!$D$9=G$2,G32*'入力欄(差替情報)'!$L$14/1000,0)</f>
        <v>0</v>
      </c>
      <c r="H46" s="29">
        <f>IF('入力欄(差替情報)'!$D$9=H$2,H32*'入力欄(差替情報)'!$L$14/1000,0)</f>
        <v>0</v>
      </c>
      <c r="I46" s="29">
        <f>IF('入力欄(差替情報)'!$D$9=I$2,I32*'入力欄(差替情報)'!$L$14/1000,0)</f>
        <v>0</v>
      </c>
      <c r="J46" s="29">
        <f>IF('入力欄(差替情報)'!$D$9=J$2,J32*'入力欄(差替情報)'!$L$14/1000,0)</f>
        <v>0</v>
      </c>
      <c r="K46" s="30">
        <f t="shared" si="1"/>
        <v>0</v>
      </c>
      <c r="L46" s="31">
        <f t="shared" si="2"/>
        <v>0</v>
      </c>
      <c r="N46" s="28">
        <f t="shared" si="3"/>
        <v>0</v>
      </c>
      <c r="Q46" s="5" t="s">
        <v>14</v>
      </c>
      <c r="R46" s="29">
        <f>IF('入力欄(差替情報)'!$D$9=B$2,B32*'入力欄(差替情報)'!$L$14/1000,0)</f>
        <v>0</v>
      </c>
      <c r="S46" s="29">
        <f>IF('入力欄(差替情報)'!$D$9=C$2,C32*'入力欄(差替情報)'!$L$14/1000,0)</f>
        <v>0</v>
      </c>
      <c r="T46" s="29">
        <f>IF('入力欄(差替情報)'!$D$9=D$2,D32*'入力欄(差替情報)'!$L$14/1000,0)</f>
        <v>0</v>
      </c>
      <c r="U46" s="29">
        <f>IF('入力欄(差替情報)'!$D$9=E$2,E32*'入力欄(差替情報)'!$L$14/1000,0)</f>
        <v>0</v>
      </c>
      <c r="V46" s="29">
        <f>IF('入力欄(差替情報)'!$D$9=F$2,F32*'入力欄(差替情報)'!$L$14/1000,0)</f>
        <v>0</v>
      </c>
      <c r="W46" s="29">
        <f>IF('入力欄(差替情報)'!$D$9=G$2,G32*'入力欄(差替情報)'!$L$14/1000,0)</f>
        <v>0</v>
      </c>
      <c r="X46" s="29">
        <f>IF('入力欄(差替情報)'!$D$9=H$2,H32*'入力欄(差替情報)'!$L$14/1000,0)</f>
        <v>0</v>
      </c>
      <c r="Y46" s="29">
        <f>IF('入力欄(差替情報)'!$D$9=I$2,I32*'入力欄(差替情報)'!$L$14/1000,0)</f>
        <v>0</v>
      </c>
      <c r="Z46" s="29">
        <f>IF('入力欄(差替情報)'!$D$9=J$2,J32*'入力欄(差替情報)'!$L$14/1000,0)</f>
        <v>0</v>
      </c>
      <c r="AA46" s="30">
        <f t="shared" si="4"/>
        <v>0</v>
      </c>
      <c r="AB46" s="31">
        <f>MIN($AA$38:$AA$49)</f>
        <v>0</v>
      </c>
      <c r="AD46" s="28">
        <f>AA46*1000</f>
        <v>0</v>
      </c>
    </row>
    <row r="47" spans="1:30" x14ac:dyDescent="0.3">
      <c r="A47" s="5" t="s">
        <v>15</v>
      </c>
      <c r="B47" s="29">
        <f>IF('入力欄(差替情報)'!$D$9=B$2,B33*'入力欄(差替情報)'!$M$14/1000,0)</f>
        <v>0</v>
      </c>
      <c r="C47" s="29">
        <f>IF('入力欄(差替情報)'!$D$9=C$2,C33*'入力欄(差替情報)'!$M$14/1000,0)</f>
        <v>0</v>
      </c>
      <c r="D47" s="29">
        <f>IF('入力欄(差替情報)'!$D$9=D$2,D33*'入力欄(差替情報)'!$M$14/1000,0)</f>
        <v>0</v>
      </c>
      <c r="E47" s="29">
        <f>IF('入力欄(差替情報)'!$D$9=E$2,E33*'入力欄(差替情報)'!$M$14/1000,0)</f>
        <v>0</v>
      </c>
      <c r="F47" s="29">
        <f>IF('入力欄(差替情報)'!$D$9=F$2,F33*'入力欄(差替情報)'!$M$14/1000,0)</f>
        <v>0</v>
      </c>
      <c r="G47" s="29">
        <f>IF('入力欄(差替情報)'!$D$9=G$2,G33*'入力欄(差替情報)'!$M$14/1000,0)</f>
        <v>0</v>
      </c>
      <c r="H47" s="29">
        <f>IF('入力欄(差替情報)'!$D$9=H$2,H33*'入力欄(差替情報)'!$M$14/1000,0)</f>
        <v>0</v>
      </c>
      <c r="I47" s="29">
        <f>IF('入力欄(差替情報)'!$D$9=I$2,I33*'入力欄(差替情報)'!$M$14/1000,0)</f>
        <v>0</v>
      </c>
      <c r="J47" s="29">
        <f>IF('入力欄(差替情報)'!$D$9=J$2,J33*'入力欄(差替情報)'!$M$14/1000,0)</f>
        <v>0</v>
      </c>
      <c r="K47" s="30">
        <f t="shared" si="1"/>
        <v>0</v>
      </c>
      <c r="L47" s="31">
        <f t="shared" si="2"/>
        <v>0</v>
      </c>
      <c r="N47" s="28">
        <f t="shared" si="3"/>
        <v>0</v>
      </c>
      <c r="Q47" s="5" t="s">
        <v>15</v>
      </c>
      <c r="R47" s="29">
        <f>IF('入力欄(差替情報)'!$D$9=B$2,B33*'入力欄(差替情報)'!$M$14/1000,0)</f>
        <v>0</v>
      </c>
      <c r="S47" s="29">
        <f>IF('入力欄(差替情報)'!$D$9=C$2,C33*'入力欄(差替情報)'!$M$14/1000,0)</f>
        <v>0</v>
      </c>
      <c r="T47" s="29">
        <f>IF('入力欄(差替情報)'!$D$9=D$2,D33*'入力欄(差替情報)'!$M$14/1000,0)</f>
        <v>0</v>
      </c>
      <c r="U47" s="29">
        <f>IF('入力欄(差替情報)'!$D$9=E$2,E33*'入力欄(差替情報)'!$M$14/1000,0)</f>
        <v>0</v>
      </c>
      <c r="V47" s="29">
        <f>IF('入力欄(差替情報)'!$D$9=F$2,F33*'入力欄(差替情報)'!$M$14/1000,0)</f>
        <v>0</v>
      </c>
      <c r="W47" s="29">
        <f>IF('入力欄(差替情報)'!$D$9=G$2,G33*'入力欄(差替情報)'!$M$14/1000,0)</f>
        <v>0</v>
      </c>
      <c r="X47" s="29">
        <f>IF('入力欄(差替情報)'!$D$9=H$2,H33*'入力欄(差替情報)'!$M$14/1000,0)</f>
        <v>0</v>
      </c>
      <c r="Y47" s="29">
        <f>IF('入力欄(差替情報)'!$D$9=I$2,I33*'入力欄(差替情報)'!$M$14/1000,0)</f>
        <v>0</v>
      </c>
      <c r="Z47" s="29">
        <f>IF('入力欄(差替情報)'!$D$9=J$2,J33*'入力欄(差替情報)'!$M$14/1000,0)</f>
        <v>0</v>
      </c>
      <c r="AA47" s="30">
        <f t="shared" si="4"/>
        <v>0</v>
      </c>
      <c r="AB47" s="31">
        <f t="shared" si="5"/>
        <v>0</v>
      </c>
      <c r="AD47" s="28">
        <f>AA47*1000</f>
        <v>0</v>
      </c>
    </row>
    <row r="48" spans="1:30" x14ac:dyDescent="0.3">
      <c r="A48" s="5" t="s">
        <v>16</v>
      </c>
      <c r="B48" s="29">
        <f>IF('入力欄(差替情報)'!$D$9=B$2,B34*'入力欄(差替情報)'!$N$14/1000,0)</f>
        <v>0</v>
      </c>
      <c r="C48" s="29">
        <f>IF('入力欄(差替情報)'!$D$9=C$2,C34*'入力欄(差替情報)'!$N$14/1000,0)</f>
        <v>0</v>
      </c>
      <c r="D48" s="29">
        <f>IF('入力欄(差替情報)'!$D$9=D$2,D34*'入力欄(差替情報)'!$N$14/1000,0)</f>
        <v>0</v>
      </c>
      <c r="E48" s="29">
        <f>IF('入力欄(差替情報)'!$D$9=E$2,E34*'入力欄(差替情報)'!$N$14/1000,0)</f>
        <v>0</v>
      </c>
      <c r="F48" s="29">
        <f>IF('入力欄(差替情報)'!$D$9=F$2,F34*'入力欄(差替情報)'!$N$14/1000,0)</f>
        <v>0</v>
      </c>
      <c r="G48" s="29">
        <f>IF('入力欄(差替情報)'!$D$9=G$2,G34*'入力欄(差替情報)'!$N$14/1000,0)</f>
        <v>0</v>
      </c>
      <c r="H48" s="29">
        <f>IF('入力欄(差替情報)'!$D$9=H$2,H34*'入力欄(差替情報)'!$N$14/1000,0)</f>
        <v>0</v>
      </c>
      <c r="I48" s="29">
        <f>IF('入力欄(差替情報)'!$D$9=I$2,I34*'入力欄(差替情報)'!$N$14/1000,0)</f>
        <v>0</v>
      </c>
      <c r="J48" s="29">
        <f>IF('入力欄(差替情報)'!$D$9=J$2,J34*'入力欄(差替情報)'!$N$14/1000,0)</f>
        <v>0</v>
      </c>
      <c r="K48" s="30">
        <f t="shared" si="1"/>
        <v>0</v>
      </c>
      <c r="L48" s="31">
        <f t="shared" si="2"/>
        <v>0</v>
      </c>
      <c r="N48" s="28">
        <f t="shared" si="3"/>
        <v>0</v>
      </c>
      <c r="Q48" s="5" t="s">
        <v>16</v>
      </c>
      <c r="R48" s="29">
        <f>IF('入力欄(差替情報)'!$D$9=B$2,B34*'入力欄(差替情報)'!$N$14/1000,0)</f>
        <v>0</v>
      </c>
      <c r="S48" s="29">
        <f>IF('入力欄(差替情報)'!$D$9=C$2,C34*'入力欄(差替情報)'!$N$14/1000,0)</f>
        <v>0</v>
      </c>
      <c r="T48" s="29">
        <f>IF('入力欄(差替情報)'!$D$9=D$2,D34*'入力欄(差替情報)'!$N$14/1000,0)</f>
        <v>0</v>
      </c>
      <c r="U48" s="29">
        <f>IF('入力欄(差替情報)'!$D$9=E$2,E34*'入力欄(差替情報)'!$N$14/1000,0)</f>
        <v>0</v>
      </c>
      <c r="V48" s="29">
        <f>IF('入力欄(差替情報)'!$D$9=F$2,F34*'入力欄(差替情報)'!$N$14/1000,0)</f>
        <v>0</v>
      </c>
      <c r="W48" s="29">
        <f>IF('入力欄(差替情報)'!$D$9=G$2,G34*'入力欄(差替情報)'!$N$14/1000,0)</f>
        <v>0</v>
      </c>
      <c r="X48" s="29">
        <f>IF('入力欄(差替情報)'!$D$9=H$2,H34*'入力欄(差替情報)'!$N$14/1000,0)</f>
        <v>0</v>
      </c>
      <c r="Y48" s="29">
        <f>IF('入力欄(差替情報)'!$D$9=I$2,I34*'入力欄(差替情報)'!$N$14/1000,0)</f>
        <v>0</v>
      </c>
      <c r="Z48" s="29">
        <f>IF('入力欄(差替情報)'!$D$9=J$2,J34*'入力欄(差替情報)'!$N$14/1000,0)</f>
        <v>0</v>
      </c>
      <c r="AA48" s="30">
        <f t="shared" si="4"/>
        <v>0</v>
      </c>
      <c r="AB48" s="31">
        <f t="shared" si="5"/>
        <v>0</v>
      </c>
      <c r="AD48" s="28">
        <f t="shared" si="6"/>
        <v>0</v>
      </c>
    </row>
    <row r="49" spans="1:30" x14ac:dyDescent="0.3">
      <c r="A49" s="5" t="s">
        <v>17</v>
      </c>
      <c r="B49" s="29">
        <f>IF('入力欄(差替情報)'!$D$9=B$2,B35*'入力欄(差替情報)'!$O$14/1000,0)</f>
        <v>0</v>
      </c>
      <c r="C49" s="29">
        <f>IF('入力欄(差替情報)'!$D$9=C$2,C35*'入力欄(差替情報)'!$O$14/1000,0)</f>
        <v>0</v>
      </c>
      <c r="D49" s="29">
        <f>IF('入力欄(差替情報)'!$D$9=D$2,D35*'入力欄(差替情報)'!$O$14/1000,0)</f>
        <v>0</v>
      </c>
      <c r="E49" s="29">
        <f>IF('入力欄(差替情報)'!$D$9=E$2,E35*'入力欄(差替情報)'!$O$14/1000,0)</f>
        <v>0</v>
      </c>
      <c r="F49" s="29">
        <f>IF('入力欄(差替情報)'!$D$9=F$2,F35*'入力欄(差替情報)'!$O$14/1000,0)</f>
        <v>0</v>
      </c>
      <c r="G49" s="29">
        <f>IF('入力欄(差替情報)'!$D$9=G$2,G35*'入力欄(差替情報)'!$O$14/1000,0)</f>
        <v>0</v>
      </c>
      <c r="H49" s="29">
        <f>IF('入力欄(差替情報)'!$D$9=H$2,H35*'入力欄(差替情報)'!$O$14/1000,0)</f>
        <v>0</v>
      </c>
      <c r="I49" s="29">
        <f>IF('入力欄(差替情報)'!$D$9=I$2,I35*'入力欄(差替情報)'!$O$14/1000,0)</f>
        <v>0</v>
      </c>
      <c r="J49" s="29">
        <f>IF('入力欄(差替情報)'!$D$9=J$2,J35*'入力欄(差替情報)'!$O$14/1000,0)</f>
        <v>0</v>
      </c>
      <c r="K49" s="30">
        <f t="shared" si="1"/>
        <v>0</v>
      </c>
      <c r="L49" s="31">
        <f t="shared" si="2"/>
        <v>0</v>
      </c>
      <c r="N49" s="28">
        <f t="shared" si="3"/>
        <v>0</v>
      </c>
      <c r="Q49" s="5" t="s">
        <v>17</v>
      </c>
      <c r="R49" s="29">
        <f>IF('入力欄(差替情報)'!$D$9=B$2,B35*'入力欄(差替情報)'!$O$14/1000,0)</f>
        <v>0</v>
      </c>
      <c r="S49" s="29">
        <f>IF('入力欄(差替情報)'!$D$9=C$2,C35*'入力欄(差替情報)'!$O$14/1000,0)</f>
        <v>0</v>
      </c>
      <c r="T49" s="29">
        <f>IF('入力欄(差替情報)'!$D$9=D$2,D35*'入力欄(差替情報)'!$O$14/1000,0)</f>
        <v>0</v>
      </c>
      <c r="U49" s="29">
        <f>IF('入力欄(差替情報)'!$D$9=E$2,E35*'入力欄(差替情報)'!$O$14/1000,0)</f>
        <v>0</v>
      </c>
      <c r="V49" s="29">
        <f>IF('入力欄(差替情報)'!$D$9=F$2,F35*'入力欄(差替情報)'!$O$14/1000,0)</f>
        <v>0</v>
      </c>
      <c r="W49" s="29">
        <f>IF('入力欄(差替情報)'!$D$9=G$2,G35*'入力欄(差替情報)'!$O$14/1000,0)</f>
        <v>0</v>
      </c>
      <c r="X49" s="29">
        <f>IF('入力欄(差替情報)'!$D$9=H$2,H35*'入力欄(差替情報)'!$O$14/1000,0)</f>
        <v>0</v>
      </c>
      <c r="Y49" s="29">
        <f>IF('入力欄(差替情報)'!$D$9=I$2,I35*'入力欄(差替情報)'!$O$14/1000,0)</f>
        <v>0</v>
      </c>
      <c r="Z49" s="29">
        <f>IF('入力欄(差替情報)'!$D$9=J$2,J35*'入力欄(差替情報)'!$O$14/1000,0)</f>
        <v>0</v>
      </c>
      <c r="AA49" s="30">
        <f>SUM(R49:Z49)</f>
        <v>0</v>
      </c>
      <c r="AB49" s="31">
        <f t="shared" si="5"/>
        <v>0</v>
      </c>
      <c r="AD49" s="28">
        <f t="shared" si="6"/>
        <v>0</v>
      </c>
    </row>
    <row r="50" spans="1:30" x14ac:dyDescent="0.3">
      <c r="B50" s="5"/>
      <c r="C50" s="5"/>
      <c r="D50" s="5"/>
      <c r="E50" s="5"/>
      <c r="F50" s="5"/>
      <c r="G50" s="5"/>
      <c r="H50" s="5"/>
      <c r="I50" s="5"/>
      <c r="J50" s="5"/>
      <c r="K50" s="39"/>
      <c r="N50" s="1">
        <f t="shared" si="3"/>
        <v>0</v>
      </c>
      <c r="R50" s="5"/>
      <c r="S50" s="5"/>
      <c r="T50" s="5"/>
      <c r="U50" s="5"/>
      <c r="V50" s="5"/>
      <c r="W50" s="5"/>
      <c r="X50" s="5"/>
      <c r="Y50" s="5"/>
      <c r="Z50" s="5"/>
      <c r="AA50" s="39"/>
    </row>
    <row r="51" spans="1:30" x14ac:dyDescent="0.3">
      <c r="A51" s="1" t="s">
        <v>45</v>
      </c>
      <c r="K51" s="2"/>
      <c r="Q51" s="1" t="s">
        <v>45</v>
      </c>
      <c r="AA51" s="2"/>
    </row>
    <row r="52" spans="1:30" x14ac:dyDescent="0.3">
      <c r="A52" s="5" t="s">
        <v>6</v>
      </c>
      <c r="B52" s="98">
        <f>B4*(1+B$19+B$21)</f>
        <v>4730.6208550782821</v>
      </c>
      <c r="C52" s="98">
        <f t="shared" ref="C52:J52" si="7">C4*(1+C$19+C$21)</f>
        <v>11661.199433115416</v>
      </c>
      <c r="D52" s="98">
        <f t="shared" si="7"/>
        <v>41245.61530691394</v>
      </c>
      <c r="E52" s="98">
        <f t="shared" si="7"/>
        <v>18582.035492957744</v>
      </c>
      <c r="F52" s="98">
        <f t="shared" si="7"/>
        <v>4647.4253189823876</v>
      </c>
      <c r="G52" s="98">
        <f t="shared" si="7"/>
        <v>18187.937185104052</v>
      </c>
      <c r="H52" s="98">
        <f t="shared" si="7"/>
        <v>7633.4257824771967</v>
      </c>
      <c r="I52" s="98">
        <f t="shared" si="7"/>
        <v>3836.9040080971658</v>
      </c>
      <c r="J52" s="98">
        <f t="shared" si="7"/>
        <v>12401.453801830394</v>
      </c>
      <c r="K52" s="10"/>
      <c r="L52" s="10"/>
      <c r="Q52" s="5" t="s">
        <v>6</v>
      </c>
      <c r="R52" s="8">
        <f>B52</f>
        <v>4730.6208550782821</v>
      </c>
      <c r="S52" s="8">
        <f t="shared" ref="S52:W63" si="8">C52</f>
        <v>11661.199433115416</v>
      </c>
      <c r="T52" s="8">
        <f t="shared" si="8"/>
        <v>41245.61530691394</v>
      </c>
      <c r="U52" s="8">
        <f t="shared" si="8"/>
        <v>18582.035492957744</v>
      </c>
      <c r="V52" s="8">
        <f t="shared" si="8"/>
        <v>4647.4253189823876</v>
      </c>
      <c r="W52" s="8">
        <f>G52</f>
        <v>18187.937185104052</v>
      </c>
      <c r="X52" s="8">
        <f t="shared" ref="X52:Z63" si="9">H52</f>
        <v>7633.4257824771967</v>
      </c>
      <c r="Y52" s="8">
        <f t="shared" si="9"/>
        <v>3836.9040080971658</v>
      </c>
      <c r="Z52" s="8">
        <f>J52</f>
        <v>12401.453801830394</v>
      </c>
      <c r="AA52" s="10"/>
      <c r="AB52" s="10"/>
    </row>
    <row r="53" spans="1:30" x14ac:dyDescent="0.3">
      <c r="A53" s="5" t="s">
        <v>7</v>
      </c>
      <c r="B53" s="98">
        <f t="shared" ref="B53:J63" si="10">B5*(1+B$19+B$21)</f>
        <v>4298.7080810919306</v>
      </c>
      <c r="C53" s="98">
        <f t="shared" si="10"/>
        <v>10837.007450910263</v>
      </c>
      <c r="D53" s="98">
        <f t="shared" si="10"/>
        <v>39351.826052342774</v>
      </c>
      <c r="E53" s="98">
        <f t="shared" si="10"/>
        <v>18772.884084507041</v>
      </c>
      <c r="F53" s="98">
        <f t="shared" si="10"/>
        <v>4331.6301330724073</v>
      </c>
      <c r="G53" s="98">
        <f t="shared" si="10"/>
        <v>18373.016703176341</v>
      </c>
      <c r="H53" s="98">
        <f t="shared" si="10"/>
        <v>7544.427413788153</v>
      </c>
      <c r="I53" s="98">
        <f t="shared" si="10"/>
        <v>3825.7462348178137</v>
      </c>
      <c r="J53" s="98">
        <f t="shared" si="10"/>
        <v>12587.866200031533</v>
      </c>
      <c r="K53" s="10"/>
      <c r="L53" s="10"/>
      <c r="Q53" s="5" t="s">
        <v>7</v>
      </c>
      <c r="R53" s="8">
        <f t="shared" ref="R53:R63" si="11">B53</f>
        <v>4298.7080810919306</v>
      </c>
      <c r="S53" s="8">
        <f t="shared" si="8"/>
        <v>10837.007450910263</v>
      </c>
      <c r="T53" s="8">
        <f t="shared" si="8"/>
        <v>39351.826052342774</v>
      </c>
      <c r="U53" s="8">
        <f t="shared" si="8"/>
        <v>18772.884084507041</v>
      </c>
      <c r="V53" s="8">
        <f t="shared" si="8"/>
        <v>4331.6301330724073</v>
      </c>
      <c r="W53" s="8">
        <f t="shared" si="8"/>
        <v>18373.016703176341</v>
      </c>
      <c r="X53" s="8">
        <f t="shared" si="9"/>
        <v>7544.427413788153</v>
      </c>
      <c r="Y53" s="8">
        <f t="shared" si="9"/>
        <v>3825.7462348178137</v>
      </c>
      <c r="Z53" s="8">
        <f t="shared" si="9"/>
        <v>12587.866200031533</v>
      </c>
      <c r="AA53" s="10"/>
      <c r="AB53" s="10"/>
    </row>
    <row r="54" spans="1:30" x14ac:dyDescent="0.3">
      <c r="A54" s="5" t="s">
        <v>8</v>
      </c>
      <c r="B54" s="98">
        <f t="shared" si="10"/>
        <v>4274.7184825371332</v>
      </c>
      <c r="C54" s="98">
        <f t="shared" si="10"/>
        <v>11731.162688018527</v>
      </c>
      <c r="D54" s="98">
        <f t="shared" si="10"/>
        <v>44945.265332731906</v>
      </c>
      <c r="E54" s="98">
        <f t="shared" si="10"/>
        <v>20540.685774647889</v>
      </c>
      <c r="F54" s="98">
        <f t="shared" si="10"/>
        <v>4784.4775694716245</v>
      </c>
      <c r="G54" s="98">
        <f t="shared" si="10"/>
        <v>21043.251193866374</v>
      </c>
      <c r="H54" s="98">
        <f t="shared" si="10"/>
        <v>8280.3301202419589</v>
      </c>
      <c r="I54" s="98">
        <f t="shared" si="10"/>
        <v>4372.2871255060727</v>
      </c>
      <c r="J54" s="98">
        <f t="shared" si="10"/>
        <v>14320.519117973359</v>
      </c>
      <c r="K54" s="10"/>
      <c r="L54" s="10"/>
      <c r="Q54" s="5" t="s">
        <v>8</v>
      </c>
      <c r="R54" s="8">
        <f t="shared" si="11"/>
        <v>4274.7184825371332</v>
      </c>
      <c r="S54" s="8">
        <f t="shared" si="8"/>
        <v>11731.162688018527</v>
      </c>
      <c r="T54" s="8">
        <f t="shared" si="8"/>
        <v>44945.265332731906</v>
      </c>
      <c r="U54" s="8">
        <f t="shared" si="8"/>
        <v>20540.685774647889</v>
      </c>
      <c r="V54" s="8">
        <f t="shared" si="8"/>
        <v>4784.4775694716245</v>
      </c>
      <c r="W54" s="8">
        <f>G54</f>
        <v>21043.251193866374</v>
      </c>
      <c r="X54" s="8">
        <f t="shared" si="9"/>
        <v>8280.3301202419589</v>
      </c>
      <c r="Y54" s="8">
        <f t="shared" si="9"/>
        <v>4372.2871255060727</v>
      </c>
      <c r="Z54" s="8">
        <f t="shared" si="9"/>
        <v>14320.519117973359</v>
      </c>
      <c r="AA54" s="10"/>
      <c r="AB54" s="10"/>
    </row>
    <row r="55" spans="1:30" x14ac:dyDescent="0.3">
      <c r="A55" s="5" t="s">
        <v>9</v>
      </c>
      <c r="B55" s="98">
        <f t="shared" si="10"/>
        <v>4858.2626435952898</v>
      </c>
      <c r="C55" s="98">
        <f t="shared" si="10"/>
        <v>14024.512179206346</v>
      </c>
      <c r="D55" s="98">
        <f t="shared" si="10"/>
        <v>57506.830910157922</v>
      </c>
      <c r="E55" s="98">
        <f t="shared" si="10"/>
        <v>24960.2</v>
      </c>
      <c r="F55" s="98">
        <f t="shared" si="10"/>
        <v>5839.5990000000002</v>
      </c>
      <c r="G55" s="98">
        <f t="shared" si="10"/>
        <v>27108.210000000003</v>
      </c>
      <c r="H55" s="98">
        <f t="shared" si="10"/>
        <v>10531.053</v>
      </c>
      <c r="I55" s="98">
        <f t="shared" si="10"/>
        <v>5509.97</v>
      </c>
      <c r="J55" s="98">
        <f t="shared" si="10"/>
        <v>18336.038</v>
      </c>
      <c r="K55" s="10"/>
      <c r="L55" s="10"/>
      <c r="Q55" s="5" t="s">
        <v>9</v>
      </c>
      <c r="R55" s="8">
        <f t="shared" si="11"/>
        <v>4858.2626435952898</v>
      </c>
      <c r="S55" s="8">
        <f t="shared" si="8"/>
        <v>14024.512179206346</v>
      </c>
      <c r="T55" s="8">
        <f t="shared" si="8"/>
        <v>57506.830910157922</v>
      </c>
      <c r="U55" s="8">
        <f t="shared" si="8"/>
        <v>24960.2</v>
      </c>
      <c r="V55" s="8">
        <f t="shared" si="8"/>
        <v>5839.5990000000002</v>
      </c>
      <c r="W55" s="8">
        <f t="shared" si="8"/>
        <v>27108.210000000003</v>
      </c>
      <c r="X55" s="8">
        <f t="shared" si="9"/>
        <v>10531.053</v>
      </c>
      <c r="Y55" s="8">
        <f t="shared" si="9"/>
        <v>5509.97</v>
      </c>
      <c r="Z55" s="8">
        <f t="shared" si="9"/>
        <v>18336.038</v>
      </c>
      <c r="AA55" s="10"/>
      <c r="AB55" s="10"/>
    </row>
    <row r="56" spans="1:30" x14ac:dyDescent="0.3">
      <c r="A56" s="5" t="s">
        <v>10</v>
      </c>
      <c r="B56" s="98">
        <f t="shared" si="10"/>
        <v>4990.1900000000005</v>
      </c>
      <c r="C56" s="98">
        <f t="shared" si="10"/>
        <v>14404.82</v>
      </c>
      <c r="D56" s="98">
        <f t="shared" si="10"/>
        <v>57504.579999999994</v>
      </c>
      <c r="E56" s="98">
        <f t="shared" si="10"/>
        <v>24960.2</v>
      </c>
      <c r="F56" s="98">
        <f t="shared" si="10"/>
        <v>5839.5990000000002</v>
      </c>
      <c r="G56" s="98">
        <f t="shared" si="10"/>
        <v>27108.210000000003</v>
      </c>
      <c r="H56" s="98">
        <f t="shared" si="10"/>
        <v>10531.053</v>
      </c>
      <c r="I56" s="98">
        <f t="shared" si="10"/>
        <v>5509.97</v>
      </c>
      <c r="J56" s="98">
        <f t="shared" si="10"/>
        <v>18336.038</v>
      </c>
      <c r="K56" s="10"/>
      <c r="L56" s="10"/>
      <c r="Q56" s="5" t="s">
        <v>10</v>
      </c>
      <c r="R56" s="8">
        <f t="shared" si="11"/>
        <v>4990.1900000000005</v>
      </c>
      <c r="S56" s="8">
        <f t="shared" si="8"/>
        <v>14404.82</v>
      </c>
      <c r="T56" s="8">
        <f t="shared" si="8"/>
        <v>57504.579999999994</v>
      </c>
      <c r="U56" s="8">
        <f t="shared" si="8"/>
        <v>24960.2</v>
      </c>
      <c r="V56" s="8">
        <f t="shared" si="8"/>
        <v>5839.5990000000002</v>
      </c>
      <c r="W56" s="8">
        <f t="shared" si="8"/>
        <v>27108.210000000003</v>
      </c>
      <c r="X56" s="8">
        <f t="shared" si="9"/>
        <v>10531.053</v>
      </c>
      <c r="Y56" s="8">
        <f t="shared" si="9"/>
        <v>5509.97</v>
      </c>
      <c r="Z56" s="8">
        <f t="shared" si="9"/>
        <v>18336.038</v>
      </c>
      <c r="AA56" s="10"/>
      <c r="AB56" s="10"/>
    </row>
    <row r="57" spans="1:30" x14ac:dyDescent="0.3">
      <c r="A57" s="5" t="s">
        <v>11</v>
      </c>
      <c r="B57" s="98">
        <f t="shared" si="10"/>
        <v>4678.376248497957</v>
      </c>
      <c r="C57" s="98">
        <f t="shared" si="10"/>
        <v>12960.544171105321</v>
      </c>
      <c r="D57" s="98">
        <f t="shared" si="10"/>
        <v>48843.978396830418</v>
      </c>
      <c r="E57" s="98">
        <f t="shared" si="10"/>
        <v>23523.861126760563</v>
      </c>
      <c r="F57" s="98">
        <f t="shared" si="10"/>
        <v>5202.5426372451966</v>
      </c>
      <c r="G57" s="98">
        <f t="shared" si="10"/>
        <v>23164.206473165388</v>
      </c>
      <c r="H57" s="98">
        <f t="shared" si="10"/>
        <v>9406.7975024262778</v>
      </c>
      <c r="I57" s="98">
        <f t="shared" si="10"/>
        <v>4818.4380566801619</v>
      </c>
      <c r="J57" s="98">
        <f t="shared" si="10"/>
        <v>15811.354236702995</v>
      </c>
      <c r="K57" s="10"/>
      <c r="L57" s="10"/>
      <c r="Q57" s="5" t="s">
        <v>11</v>
      </c>
      <c r="R57" s="8">
        <f t="shared" si="11"/>
        <v>4678.376248497957</v>
      </c>
      <c r="S57" s="8">
        <f t="shared" si="8"/>
        <v>12960.544171105321</v>
      </c>
      <c r="T57" s="8">
        <f t="shared" si="8"/>
        <v>48843.978396830418</v>
      </c>
      <c r="U57" s="8">
        <f t="shared" si="8"/>
        <v>23523.861126760563</v>
      </c>
      <c r="V57" s="8">
        <f t="shared" si="8"/>
        <v>5202.5426372451966</v>
      </c>
      <c r="W57" s="8">
        <f t="shared" si="8"/>
        <v>23164.206473165388</v>
      </c>
      <c r="X57" s="8">
        <f t="shared" si="9"/>
        <v>9406.7975024262778</v>
      </c>
      <c r="Y57" s="8">
        <f t="shared" si="9"/>
        <v>4818.4380566801619</v>
      </c>
      <c r="Z57" s="8">
        <f t="shared" si="9"/>
        <v>15811.354236702995</v>
      </c>
      <c r="AA57" s="10"/>
      <c r="AB57" s="10"/>
    </row>
    <row r="58" spans="1:30" x14ac:dyDescent="0.3">
      <c r="A58" s="5" t="s">
        <v>12</v>
      </c>
      <c r="B58" s="98">
        <f t="shared" si="10"/>
        <v>4705.4212765957445</v>
      </c>
      <c r="C58" s="98">
        <f t="shared" si="10"/>
        <v>11474.00183178447</v>
      </c>
      <c r="D58" s="98">
        <f t="shared" si="10"/>
        <v>41232.139845966405</v>
      </c>
      <c r="E58" s="98">
        <f t="shared" si="10"/>
        <v>19927.984507042253</v>
      </c>
      <c r="F58" s="98">
        <f t="shared" si="10"/>
        <v>4498.4728727984339</v>
      </c>
      <c r="G58" s="98">
        <f t="shared" si="10"/>
        <v>18908.447447973715</v>
      </c>
      <c r="H58" s="98">
        <f t="shared" si="10"/>
        <v>7876.7471211129296</v>
      </c>
      <c r="I58" s="98">
        <f t="shared" si="10"/>
        <v>4037.6739271255065</v>
      </c>
      <c r="J58" s="98">
        <f t="shared" si="10"/>
        <v>13478.920938344123</v>
      </c>
      <c r="K58" s="10"/>
      <c r="L58" s="10"/>
      <c r="Q58" s="5" t="s">
        <v>12</v>
      </c>
      <c r="R58" s="8">
        <f t="shared" si="11"/>
        <v>4705.4212765957445</v>
      </c>
      <c r="S58" s="8">
        <f t="shared" si="8"/>
        <v>11474.00183178447</v>
      </c>
      <c r="T58" s="8">
        <f t="shared" si="8"/>
        <v>41232.139845966405</v>
      </c>
      <c r="U58" s="8">
        <f t="shared" si="8"/>
        <v>19927.984507042253</v>
      </c>
      <c r="V58" s="8">
        <f t="shared" si="8"/>
        <v>4498.4728727984339</v>
      </c>
      <c r="W58" s="8">
        <f t="shared" si="8"/>
        <v>18908.447447973715</v>
      </c>
      <c r="X58" s="8">
        <f t="shared" si="9"/>
        <v>7876.7471211129296</v>
      </c>
      <c r="Y58" s="8">
        <f t="shared" si="9"/>
        <v>4037.6739271255065</v>
      </c>
      <c r="Z58" s="8">
        <f t="shared" si="9"/>
        <v>13478.920938344123</v>
      </c>
      <c r="AA58" s="10"/>
      <c r="AB58" s="10"/>
    </row>
    <row r="59" spans="1:30" x14ac:dyDescent="0.3">
      <c r="A59" s="5" t="s">
        <v>13</v>
      </c>
      <c r="B59" s="98">
        <f t="shared" si="10"/>
        <v>5388.0798554797275</v>
      </c>
      <c r="C59" s="98">
        <f t="shared" si="10"/>
        <v>12862.884230541467</v>
      </c>
      <c r="D59" s="98">
        <f t="shared" si="10"/>
        <v>42933.709788452594</v>
      </c>
      <c r="E59" s="98">
        <f t="shared" si="10"/>
        <v>19546.297323943661</v>
      </c>
      <c r="F59" s="98">
        <f t="shared" si="10"/>
        <v>4927.4699178082192</v>
      </c>
      <c r="G59" s="98">
        <f t="shared" si="10"/>
        <v>19215.253493975903</v>
      </c>
      <c r="H59" s="98">
        <f t="shared" si="10"/>
        <v>8609.8219744259732</v>
      </c>
      <c r="I59" s="98">
        <f t="shared" si="10"/>
        <v>4126.9061133603236</v>
      </c>
      <c r="J59" s="98">
        <f t="shared" si="10"/>
        <v>13782.435963936248</v>
      </c>
      <c r="K59" s="10"/>
      <c r="L59" s="10"/>
      <c r="Q59" s="5" t="s">
        <v>13</v>
      </c>
      <c r="R59" s="8">
        <f t="shared" si="11"/>
        <v>5388.0798554797275</v>
      </c>
      <c r="S59" s="8">
        <f t="shared" si="8"/>
        <v>12862.884230541467</v>
      </c>
      <c r="T59" s="8">
        <f t="shared" si="8"/>
        <v>42933.709788452594</v>
      </c>
      <c r="U59" s="8">
        <f t="shared" si="8"/>
        <v>19546.297323943661</v>
      </c>
      <c r="V59" s="8">
        <f t="shared" si="8"/>
        <v>4927.4699178082192</v>
      </c>
      <c r="W59" s="8">
        <f t="shared" si="8"/>
        <v>19215.253493975903</v>
      </c>
      <c r="X59" s="8">
        <f t="shared" si="9"/>
        <v>8609.8219744259732</v>
      </c>
      <c r="Y59" s="8">
        <f t="shared" si="9"/>
        <v>4126.9061133603236</v>
      </c>
      <c r="Z59" s="8">
        <f t="shared" si="9"/>
        <v>13782.435963936248</v>
      </c>
      <c r="AA59" s="10"/>
      <c r="AB59" s="10"/>
    </row>
    <row r="60" spans="1:30" x14ac:dyDescent="0.3">
      <c r="A60" s="5" t="s">
        <v>14</v>
      </c>
      <c r="B60" s="98">
        <f t="shared" si="10"/>
        <v>5796.0030309112808</v>
      </c>
      <c r="C60" s="98">
        <f t="shared" si="10"/>
        <v>14408.422049690715</v>
      </c>
      <c r="D60" s="98">
        <f t="shared" si="10"/>
        <v>47420.719322482837</v>
      </c>
      <c r="E60" s="98">
        <f t="shared" si="10"/>
        <v>22167.87323943662</v>
      </c>
      <c r="F60" s="98">
        <f t="shared" si="10"/>
        <v>5636.6425636007825</v>
      </c>
      <c r="G60" s="98">
        <f t="shared" si="10"/>
        <v>23420.548105147864</v>
      </c>
      <c r="H60" s="98">
        <f t="shared" si="10"/>
        <v>10350.93537276634</v>
      </c>
      <c r="I60" s="98">
        <f t="shared" si="10"/>
        <v>5141.8934817813761</v>
      </c>
      <c r="J60" s="98">
        <f t="shared" si="10"/>
        <v>17320.580575733864</v>
      </c>
      <c r="K60" s="10"/>
      <c r="L60" s="10"/>
      <c r="Q60" s="5" t="s">
        <v>14</v>
      </c>
      <c r="R60" s="8">
        <f t="shared" si="11"/>
        <v>5796.0030309112808</v>
      </c>
      <c r="S60" s="8">
        <f t="shared" si="8"/>
        <v>14408.422049690715</v>
      </c>
      <c r="T60" s="8">
        <f t="shared" si="8"/>
        <v>47420.719322482837</v>
      </c>
      <c r="U60" s="8">
        <f t="shared" si="8"/>
        <v>22167.87323943662</v>
      </c>
      <c r="V60" s="8">
        <f t="shared" si="8"/>
        <v>5636.6425636007825</v>
      </c>
      <c r="W60" s="8">
        <f t="shared" si="8"/>
        <v>23420.548105147864</v>
      </c>
      <c r="X60" s="8">
        <f t="shared" si="9"/>
        <v>10350.93537276634</v>
      </c>
      <c r="Y60" s="8">
        <f t="shared" si="9"/>
        <v>5141.8934817813761</v>
      </c>
      <c r="Z60" s="8">
        <f t="shared" si="9"/>
        <v>17320.580575733864</v>
      </c>
      <c r="AA60" s="10"/>
      <c r="AB60" s="10"/>
    </row>
    <row r="61" spans="1:30" x14ac:dyDescent="0.3">
      <c r="A61" s="5" t="s">
        <v>15</v>
      </c>
      <c r="B61" s="98">
        <f t="shared" si="10"/>
        <v>5977.16</v>
      </c>
      <c r="C61" s="98">
        <f t="shared" si="10"/>
        <v>15104.856</v>
      </c>
      <c r="D61" s="98">
        <f t="shared" si="10"/>
        <v>50938.213634065585</v>
      </c>
      <c r="E61" s="98">
        <f t="shared" si="10"/>
        <v>23523.861126760563</v>
      </c>
      <c r="F61" s="98">
        <f t="shared" si="10"/>
        <v>6089.48</v>
      </c>
      <c r="G61" s="98">
        <f t="shared" si="10"/>
        <v>24891.255345016427</v>
      </c>
      <c r="H61" s="98">
        <f t="shared" si="10"/>
        <v>10460.698660990993</v>
      </c>
      <c r="I61" s="98">
        <f t="shared" si="10"/>
        <v>5141.8934817813761</v>
      </c>
      <c r="J61" s="98">
        <f t="shared" si="10"/>
        <v>17526.029404614837</v>
      </c>
      <c r="K61" s="10"/>
      <c r="L61" s="10"/>
      <c r="Q61" s="5" t="s">
        <v>15</v>
      </c>
      <c r="R61" s="8">
        <f t="shared" si="11"/>
        <v>5977.16</v>
      </c>
      <c r="S61" s="8">
        <f t="shared" si="8"/>
        <v>15104.856</v>
      </c>
      <c r="T61" s="8">
        <f t="shared" si="8"/>
        <v>50938.213634065585</v>
      </c>
      <c r="U61" s="8">
        <f t="shared" si="8"/>
        <v>23523.861126760563</v>
      </c>
      <c r="V61" s="8">
        <f t="shared" si="8"/>
        <v>6089.48</v>
      </c>
      <c r="W61" s="8">
        <f t="shared" si="8"/>
        <v>24891.255345016427</v>
      </c>
      <c r="X61" s="8">
        <f t="shared" si="9"/>
        <v>10460.698660990993</v>
      </c>
      <c r="Y61" s="8">
        <f t="shared" si="9"/>
        <v>5141.8934817813761</v>
      </c>
      <c r="Z61" s="8">
        <f t="shared" si="9"/>
        <v>17526.029404614837</v>
      </c>
      <c r="AA61" s="10"/>
      <c r="AB61" s="10"/>
    </row>
    <row r="62" spans="1:30" x14ac:dyDescent="0.3">
      <c r="A62" s="5" t="s">
        <v>16</v>
      </c>
      <c r="B62" s="98">
        <f t="shared" si="10"/>
        <v>5929.1708028904059</v>
      </c>
      <c r="C62" s="98">
        <f t="shared" si="10"/>
        <v>14864.192082026326</v>
      </c>
      <c r="D62" s="98">
        <f t="shared" si="10"/>
        <v>50940.242552779899</v>
      </c>
      <c r="E62" s="98">
        <f t="shared" si="10"/>
        <v>23523.861126760563</v>
      </c>
      <c r="F62" s="98">
        <f t="shared" si="10"/>
        <v>6089.48</v>
      </c>
      <c r="G62" s="98">
        <f t="shared" si="10"/>
        <v>24891.255345016427</v>
      </c>
      <c r="H62" s="98">
        <f t="shared" si="10"/>
        <v>10460.698660990993</v>
      </c>
      <c r="I62" s="98">
        <f t="shared" si="10"/>
        <v>5141.8934817813761</v>
      </c>
      <c r="J62" s="98">
        <f t="shared" si="10"/>
        <v>17526.029404614837</v>
      </c>
      <c r="K62" s="10"/>
      <c r="L62" s="10"/>
      <c r="Q62" s="5" t="s">
        <v>16</v>
      </c>
      <c r="R62" s="8">
        <f t="shared" si="11"/>
        <v>5929.1708028904059</v>
      </c>
      <c r="S62" s="8">
        <f t="shared" si="8"/>
        <v>14864.192082026326</v>
      </c>
      <c r="T62" s="8">
        <f t="shared" si="8"/>
        <v>50940.242552779899</v>
      </c>
      <c r="U62" s="8">
        <f t="shared" si="8"/>
        <v>23523.861126760563</v>
      </c>
      <c r="V62" s="8">
        <f t="shared" si="8"/>
        <v>6089.48</v>
      </c>
      <c r="W62" s="8">
        <f t="shared" si="8"/>
        <v>24891.255345016427</v>
      </c>
      <c r="X62" s="8">
        <f t="shared" si="9"/>
        <v>10460.698660990993</v>
      </c>
      <c r="Y62" s="8">
        <f t="shared" si="9"/>
        <v>5141.8934817813761</v>
      </c>
      <c r="Z62" s="8">
        <f t="shared" si="9"/>
        <v>17526.029404614837</v>
      </c>
      <c r="AA62" s="10"/>
      <c r="AB62" s="10"/>
    </row>
    <row r="63" spans="1:30" x14ac:dyDescent="0.3">
      <c r="A63" s="5" t="s">
        <v>17</v>
      </c>
      <c r="B63" s="98">
        <f t="shared" si="10"/>
        <v>5413.2794339622642</v>
      </c>
      <c r="C63" s="98">
        <f t="shared" si="10"/>
        <v>13504.852988742634</v>
      </c>
      <c r="D63" s="98">
        <f t="shared" si="10"/>
        <v>46397.938230576066</v>
      </c>
      <c r="E63" s="98">
        <f t="shared" si="10"/>
        <v>20831.973098591548</v>
      </c>
      <c r="F63" s="98">
        <f t="shared" si="10"/>
        <v>5439.8983326810176</v>
      </c>
      <c r="G63" s="98">
        <f t="shared" si="10"/>
        <v>21278.805125958377</v>
      </c>
      <c r="H63" s="98">
        <f t="shared" si="10"/>
        <v>9193.1186217685499</v>
      </c>
      <c r="I63" s="98">
        <f t="shared" si="10"/>
        <v>4506.1304048582997</v>
      </c>
      <c r="J63" s="98">
        <f t="shared" si="10"/>
        <v>14837.045139024798</v>
      </c>
      <c r="K63" s="10"/>
      <c r="L63" s="10"/>
      <c r="Q63" s="5" t="s">
        <v>17</v>
      </c>
      <c r="R63" s="8">
        <f t="shared" si="11"/>
        <v>5413.2794339622642</v>
      </c>
      <c r="S63" s="8">
        <f t="shared" si="8"/>
        <v>13504.852988742634</v>
      </c>
      <c r="T63" s="8">
        <f t="shared" si="8"/>
        <v>46397.938230576066</v>
      </c>
      <c r="U63" s="8">
        <f t="shared" si="8"/>
        <v>20831.973098591548</v>
      </c>
      <c r="V63" s="8">
        <f t="shared" si="8"/>
        <v>5439.8983326810176</v>
      </c>
      <c r="W63" s="8">
        <f t="shared" si="8"/>
        <v>21278.805125958377</v>
      </c>
      <c r="X63" s="8">
        <f t="shared" si="9"/>
        <v>9193.1186217685499</v>
      </c>
      <c r="Y63" s="8">
        <f t="shared" si="9"/>
        <v>4506.1304048582997</v>
      </c>
      <c r="Z63" s="8">
        <f t="shared" si="9"/>
        <v>14837.045139024798</v>
      </c>
      <c r="AA63" s="10"/>
      <c r="AB63" s="10"/>
    </row>
    <row r="64" spans="1:30" x14ac:dyDescent="0.3">
      <c r="L64" s="10"/>
      <c r="AB64" s="10"/>
    </row>
    <row r="65" spans="1:31" x14ac:dyDescent="0.3">
      <c r="A65" s="1" t="s">
        <v>171</v>
      </c>
      <c r="K65" s="21" t="s">
        <v>30</v>
      </c>
      <c r="Q65" s="1" t="s">
        <v>46</v>
      </c>
      <c r="AA65" s="21" t="s">
        <v>30</v>
      </c>
    </row>
    <row r="66" spans="1:31" x14ac:dyDescent="0.3">
      <c r="A66" s="5" t="s">
        <v>6</v>
      </c>
      <c r="B66" s="8">
        <f>B4-B38</f>
        <v>4730.6208550782821</v>
      </c>
      <c r="C66" s="8">
        <f t="shared" ref="C66:I66" si="12">C4-C38</f>
        <v>11661.199433115416</v>
      </c>
      <c r="D66" s="8">
        <f t="shared" si="12"/>
        <v>41245.61530691394</v>
      </c>
      <c r="E66" s="8">
        <f t="shared" si="12"/>
        <v>18582.035492957744</v>
      </c>
      <c r="F66" s="8">
        <f t="shared" si="12"/>
        <v>4647.4253189823876</v>
      </c>
      <c r="G66" s="8">
        <f t="shared" si="12"/>
        <v>18187.937185104052</v>
      </c>
      <c r="H66" s="8">
        <f t="shared" si="12"/>
        <v>7633.4257824771967</v>
      </c>
      <c r="I66" s="8">
        <f t="shared" si="12"/>
        <v>3836.9040080971658</v>
      </c>
      <c r="J66" s="8">
        <f>J4-J38</f>
        <v>12401.453801830394</v>
      </c>
      <c r="K66" s="22">
        <f>SUM($B66:$J66)</f>
        <v>122926.61718455658</v>
      </c>
      <c r="L66" s="10"/>
      <c r="Q66" s="5" t="s">
        <v>6</v>
      </c>
      <c r="R66" s="8">
        <f>R52-R38</f>
        <v>4730.6208550782821</v>
      </c>
      <c r="S66" s="8">
        <f t="shared" ref="S66:Z67" si="13">S52-S38</f>
        <v>11661.199433115416</v>
      </c>
      <c r="T66" s="8">
        <f t="shared" si="13"/>
        <v>41245.61530691394</v>
      </c>
      <c r="U66" s="8">
        <f t="shared" si="13"/>
        <v>18582.035492957744</v>
      </c>
      <c r="V66" s="8">
        <f t="shared" si="13"/>
        <v>4647.4253189823876</v>
      </c>
      <c r="W66" s="8">
        <f t="shared" si="13"/>
        <v>18187.937185104052</v>
      </c>
      <c r="X66" s="8">
        <f t="shared" si="13"/>
        <v>7633.4257824771967</v>
      </c>
      <c r="Y66" s="8">
        <f t="shared" si="13"/>
        <v>3836.9040080971658</v>
      </c>
      <c r="Z66" s="23">
        <f t="shared" si="13"/>
        <v>12401.453801830394</v>
      </c>
      <c r="AA66" s="22">
        <f>SUM($R66:$Z66)</f>
        <v>122926.61718455658</v>
      </c>
      <c r="AB66" s="10"/>
    </row>
    <row r="67" spans="1:31" x14ac:dyDescent="0.3">
      <c r="A67" s="5" t="s">
        <v>7</v>
      </c>
      <c r="B67" s="8">
        <f t="shared" ref="B67:J76" si="14">B5-B39</f>
        <v>4298.7080810919306</v>
      </c>
      <c r="C67" s="8">
        <f t="shared" si="14"/>
        <v>10837.007450910263</v>
      </c>
      <c r="D67" s="8">
        <f t="shared" si="14"/>
        <v>39351.826052342774</v>
      </c>
      <c r="E67" s="8">
        <f t="shared" si="14"/>
        <v>18772.884084507041</v>
      </c>
      <c r="F67" s="8">
        <f t="shared" si="14"/>
        <v>4331.6301330724073</v>
      </c>
      <c r="G67" s="8">
        <f t="shared" si="14"/>
        <v>18373.016703176341</v>
      </c>
      <c r="H67" s="8">
        <f t="shared" si="14"/>
        <v>7544.427413788153</v>
      </c>
      <c r="I67" s="8">
        <f t="shared" si="14"/>
        <v>3825.7462348178137</v>
      </c>
      <c r="J67" s="8">
        <f t="shared" si="14"/>
        <v>12587.866200031533</v>
      </c>
      <c r="K67" s="22">
        <f t="shared" ref="K67:K76" si="15">SUM($B67:$J67)</f>
        <v>119923.11235373827</v>
      </c>
      <c r="L67" s="10"/>
      <c r="Q67" s="5" t="s">
        <v>7</v>
      </c>
      <c r="R67" s="8">
        <f>R53-R39</f>
        <v>4298.7080810919306</v>
      </c>
      <c r="S67" s="8">
        <f t="shared" si="13"/>
        <v>10837.007450910263</v>
      </c>
      <c r="T67" s="8">
        <f t="shared" si="13"/>
        <v>39351.826052342774</v>
      </c>
      <c r="U67" s="8">
        <f t="shared" si="13"/>
        <v>18772.884084507041</v>
      </c>
      <c r="V67" s="8">
        <f t="shared" si="13"/>
        <v>4331.6301330724073</v>
      </c>
      <c r="W67" s="8">
        <f t="shared" si="13"/>
        <v>18373.016703176341</v>
      </c>
      <c r="X67" s="8">
        <f t="shared" si="13"/>
        <v>7544.427413788153</v>
      </c>
      <c r="Y67" s="8">
        <f t="shared" si="13"/>
        <v>3825.7462348178137</v>
      </c>
      <c r="Z67" s="23">
        <f t="shared" si="13"/>
        <v>12587.866200031533</v>
      </c>
      <c r="AA67" s="22">
        <f t="shared" ref="AA67:AA76" si="16">SUM($R67:$Z67)</f>
        <v>119923.11235373827</v>
      </c>
      <c r="AB67" s="10"/>
    </row>
    <row r="68" spans="1:31" x14ac:dyDescent="0.3">
      <c r="A68" s="5" t="s">
        <v>8</v>
      </c>
      <c r="B68" s="8">
        <f t="shared" si="14"/>
        <v>4274.7184825371332</v>
      </c>
      <c r="C68" s="8">
        <f t="shared" si="14"/>
        <v>11731.162688018527</v>
      </c>
      <c r="D68" s="8">
        <f t="shared" si="14"/>
        <v>44945.265332731906</v>
      </c>
      <c r="E68" s="8">
        <f t="shared" si="14"/>
        <v>20540.685774647889</v>
      </c>
      <c r="F68" s="8">
        <f t="shared" si="14"/>
        <v>4784.4775694716245</v>
      </c>
      <c r="G68" s="8">
        <f t="shared" si="14"/>
        <v>21043.251193866374</v>
      </c>
      <c r="H68" s="8">
        <f t="shared" si="14"/>
        <v>8280.3301202419589</v>
      </c>
      <c r="I68" s="8">
        <f t="shared" si="14"/>
        <v>4372.2871255060727</v>
      </c>
      <c r="J68" s="8">
        <f t="shared" si="14"/>
        <v>14320.519117973359</v>
      </c>
      <c r="K68" s="22">
        <f t="shared" si="15"/>
        <v>134292.69740499483</v>
      </c>
      <c r="L68" s="10"/>
      <c r="Q68" s="5" t="s">
        <v>8</v>
      </c>
      <c r="R68" s="8">
        <f t="shared" ref="R68:Z77" si="17">R54-R40</f>
        <v>4274.7184825371332</v>
      </c>
      <c r="S68" s="8">
        <f t="shared" si="17"/>
        <v>11731.162688018527</v>
      </c>
      <c r="T68" s="8">
        <f t="shared" si="17"/>
        <v>44945.265332731906</v>
      </c>
      <c r="U68" s="8">
        <f t="shared" si="17"/>
        <v>20540.685774647889</v>
      </c>
      <c r="V68" s="8">
        <f>V54-V40</f>
        <v>4784.4775694716245</v>
      </c>
      <c r="W68" s="8">
        <f>W54-W40</f>
        <v>21043.251193866374</v>
      </c>
      <c r="X68" s="8">
        <f>X54-X40</f>
        <v>8280.3301202419589</v>
      </c>
      <c r="Y68" s="8">
        <f t="shared" si="17"/>
        <v>4372.2871255060727</v>
      </c>
      <c r="Z68" s="23">
        <f t="shared" si="17"/>
        <v>14320.519117973359</v>
      </c>
      <c r="AA68" s="22">
        <f t="shared" si="16"/>
        <v>134292.69740499483</v>
      </c>
      <c r="AB68" s="10"/>
    </row>
    <row r="69" spans="1:31" x14ac:dyDescent="0.3">
      <c r="A69" s="5" t="s">
        <v>9</v>
      </c>
      <c r="B69" s="8">
        <f t="shared" si="14"/>
        <v>4858.2626435952898</v>
      </c>
      <c r="C69" s="8">
        <f t="shared" si="14"/>
        <v>14024.512179206346</v>
      </c>
      <c r="D69" s="8">
        <f t="shared" si="14"/>
        <v>57506.830910157922</v>
      </c>
      <c r="E69" s="8">
        <f t="shared" si="14"/>
        <v>24960.2</v>
      </c>
      <c r="F69" s="8">
        <f t="shared" si="14"/>
        <v>5839.5990000000002</v>
      </c>
      <c r="G69" s="8">
        <f t="shared" si="14"/>
        <v>27108.210000000003</v>
      </c>
      <c r="H69" s="8">
        <f t="shared" si="14"/>
        <v>10531.053</v>
      </c>
      <c r="I69" s="8">
        <f t="shared" si="14"/>
        <v>5509.97</v>
      </c>
      <c r="J69" s="8">
        <f t="shared" si="14"/>
        <v>18336.038</v>
      </c>
      <c r="K69" s="22">
        <f t="shared" si="15"/>
        <v>168674.67573295956</v>
      </c>
      <c r="L69" s="10"/>
      <c r="Q69" s="5" t="s">
        <v>9</v>
      </c>
      <c r="R69" s="8">
        <f t="shared" si="17"/>
        <v>4858.2626435952898</v>
      </c>
      <c r="S69" s="8">
        <f t="shared" si="17"/>
        <v>14024.512179206346</v>
      </c>
      <c r="T69" s="8">
        <f t="shared" si="17"/>
        <v>57506.830910157922</v>
      </c>
      <c r="U69" s="8">
        <f t="shared" si="17"/>
        <v>24960.2</v>
      </c>
      <c r="V69" s="8">
        <f t="shared" si="17"/>
        <v>5839.5990000000002</v>
      </c>
      <c r="W69" s="8">
        <f t="shared" si="17"/>
        <v>27108.210000000003</v>
      </c>
      <c r="X69" s="8">
        <f t="shared" si="17"/>
        <v>10531.053</v>
      </c>
      <c r="Y69" s="8">
        <f t="shared" si="17"/>
        <v>5509.97</v>
      </c>
      <c r="Z69" s="23">
        <f t="shared" si="17"/>
        <v>18336.038</v>
      </c>
      <c r="AA69" s="22">
        <f t="shared" si="16"/>
        <v>168674.67573295956</v>
      </c>
      <c r="AB69" s="10"/>
    </row>
    <row r="70" spans="1:31" x14ac:dyDescent="0.3">
      <c r="A70" s="5" t="s">
        <v>10</v>
      </c>
      <c r="B70" s="8">
        <f t="shared" si="14"/>
        <v>4990.1900000000005</v>
      </c>
      <c r="C70" s="8">
        <f t="shared" si="14"/>
        <v>14404.82</v>
      </c>
      <c r="D70" s="8">
        <f t="shared" si="14"/>
        <v>57504.579999999994</v>
      </c>
      <c r="E70" s="8">
        <f t="shared" si="14"/>
        <v>24960.2</v>
      </c>
      <c r="F70" s="8">
        <f t="shared" si="14"/>
        <v>5839.5990000000002</v>
      </c>
      <c r="G70" s="8">
        <f t="shared" si="14"/>
        <v>27108.210000000003</v>
      </c>
      <c r="H70" s="8">
        <f t="shared" si="14"/>
        <v>10531.053</v>
      </c>
      <c r="I70" s="8">
        <f t="shared" si="14"/>
        <v>5509.97</v>
      </c>
      <c r="J70" s="8">
        <f t="shared" si="14"/>
        <v>18336.038</v>
      </c>
      <c r="K70" s="22">
        <f t="shared" si="15"/>
        <v>169184.66</v>
      </c>
      <c r="L70" s="10"/>
      <c r="Q70" s="5" t="s">
        <v>10</v>
      </c>
      <c r="R70" s="8">
        <f t="shared" si="17"/>
        <v>4990.1900000000005</v>
      </c>
      <c r="S70" s="8">
        <f t="shared" si="17"/>
        <v>14404.82</v>
      </c>
      <c r="T70" s="8">
        <f t="shared" si="17"/>
        <v>57504.579999999994</v>
      </c>
      <c r="U70" s="8">
        <f t="shared" si="17"/>
        <v>24960.2</v>
      </c>
      <c r="V70" s="8">
        <f t="shared" si="17"/>
        <v>5839.5990000000002</v>
      </c>
      <c r="W70" s="8">
        <f>W56-W42</f>
        <v>27108.210000000003</v>
      </c>
      <c r="X70" s="8">
        <f t="shared" si="17"/>
        <v>10531.053</v>
      </c>
      <c r="Y70" s="8">
        <f t="shared" si="17"/>
        <v>5509.97</v>
      </c>
      <c r="Z70" s="23">
        <f t="shared" si="17"/>
        <v>18336.038</v>
      </c>
      <c r="AA70" s="22">
        <f t="shared" si="16"/>
        <v>169184.66</v>
      </c>
      <c r="AB70" s="10"/>
    </row>
    <row r="71" spans="1:31" x14ac:dyDescent="0.3">
      <c r="A71" s="5" t="s">
        <v>11</v>
      </c>
      <c r="B71" s="8">
        <f t="shared" si="14"/>
        <v>4678.376248497957</v>
      </c>
      <c r="C71" s="8">
        <f t="shared" si="14"/>
        <v>12960.544171105321</v>
      </c>
      <c r="D71" s="8">
        <f t="shared" si="14"/>
        <v>48843.978396830418</v>
      </c>
      <c r="E71" s="8">
        <f t="shared" si="14"/>
        <v>23523.861126760563</v>
      </c>
      <c r="F71" s="8">
        <f t="shared" si="14"/>
        <v>5202.5426372451966</v>
      </c>
      <c r="G71" s="8">
        <f t="shared" si="14"/>
        <v>23164.206473165388</v>
      </c>
      <c r="H71" s="8">
        <f t="shared" si="14"/>
        <v>9406.7975024262778</v>
      </c>
      <c r="I71" s="8">
        <f t="shared" si="14"/>
        <v>4818.4380566801619</v>
      </c>
      <c r="J71" s="8">
        <f t="shared" si="14"/>
        <v>15811.354236702995</v>
      </c>
      <c r="K71" s="22">
        <f t="shared" si="15"/>
        <v>148410.09884941427</v>
      </c>
      <c r="L71" s="10"/>
      <c r="Q71" s="5" t="s">
        <v>11</v>
      </c>
      <c r="R71" s="8">
        <f t="shared" si="17"/>
        <v>4678.376248497957</v>
      </c>
      <c r="S71" s="8">
        <f t="shared" si="17"/>
        <v>12960.544171105321</v>
      </c>
      <c r="T71" s="8">
        <f t="shared" si="17"/>
        <v>48843.978396830418</v>
      </c>
      <c r="U71" s="8">
        <f t="shared" si="17"/>
        <v>23523.861126760563</v>
      </c>
      <c r="V71" s="8">
        <f t="shared" si="17"/>
        <v>5202.5426372451966</v>
      </c>
      <c r="W71" s="8">
        <f t="shared" si="17"/>
        <v>23164.206473165388</v>
      </c>
      <c r="X71" s="8">
        <f t="shared" si="17"/>
        <v>9406.7975024262778</v>
      </c>
      <c r="Y71" s="8">
        <f t="shared" si="17"/>
        <v>4818.4380566801619</v>
      </c>
      <c r="Z71" s="23">
        <f t="shared" si="17"/>
        <v>15811.354236702995</v>
      </c>
      <c r="AA71" s="22">
        <f t="shared" si="16"/>
        <v>148410.09884941427</v>
      </c>
      <c r="AB71" s="10"/>
    </row>
    <row r="72" spans="1:31" x14ac:dyDescent="0.3">
      <c r="A72" s="5" t="s">
        <v>12</v>
      </c>
      <c r="B72" s="8">
        <f t="shared" si="14"/>
        <v>4705.4212765957445</v>
      </c>
      <c r="C72" s="8">
        <f t="shared" si="14"/>
        <v>11474.00183178447</v>
      </c>
      <c r="D72" s="8">
        <f t="shared" si="14"/>
        <v>41232.139845966405</v>
      </c>
      <c r="E72" s="8">
        <f t="shared" si="14"/>
        <v>19927.984507042253</v>
      </c>
      <c r="F72" s="8">
        <f t="shared" si="14"/>
        <v>4498.4728727984339</v>
      </c>
      <c r="G72" s="8">
        <f t="shared" si="14"/>
        <v>18908.447447973715</v>
      </c>
      <c r="H72" s="8">
        <f t="shared" si="14"/>
        <v>7876.7471211129296</v>
      </c>
      <c r="I72" s="8">
        <f t="shared" si="14"/>
        <v>4037.6739271255065</v>
      </c>
      <c r="J72" s="8">
        <f t="shared" si="14"/>
        <v>13478.920938344123</v>
      </c>
      <c r="K72" s="22">
        <f t="shared" si="15"/>
        <v>126139.80976874357</v>
      </c>
      <c r="L72" s="10"/>
      <c r="Q72" s="5" t="s">
        <v>12</v>
      </c>
      <c r="R72" s="8">
        <f t="shared" si="17"/>
        <v>4705.4212765957445</v>
      </c>
      <c r="S72" s="8">
        <f t="shared" si="17"/>
        <v>11474.00183178447</v>
      </c>
      <c r="T72" s="8">
        <f t="shared" si="17"/>
        <v>41232.139845966405</v>
      </c>
      <c r="U72" s="8">
        <f t="shared" si="17"/>
        <v>19927.984507042253</v>
      </c>
      <c r="V72" s="8">
        <f t="shared" si="17"/>
        <v>4498.4728727984339</v>
      </c>
      <c r="W72" s="8">
        <f t="shared" si="17"/>
        <v>18908.447447973715</v>
      </c>
      <c r="X72" s="8">
        <f t="shared" si="17"/>
        <v>7876.7471211129296</v>
      </c>
      <c r="Y72" s="8">
        <f t="shared" si="17"/>
        <v>4037.6739271255065</v>
      </c>
      <c r="Z72" s="23">
        <f t="shared" si="17"/>
        <v>13478.920938344123</v>
      </c>
      <c r="AA72" s="22">
        <f t="shared" si="16"/>
        <v>126139.80976874357</v>
      </c>
      <c r="AB72" s="10"/>
    </row>
    <row r="73" spans="1:31" x14ac:dyDescent="0.3">
      <c r="A73" s="5" t="s">
        <v>13</v>
      </c>
      <c r="B73" s="8">
        <f t="shared" si="14"/>
        <v>5388.0798554797275</v>
      </c>
      <c r="C73" s="8">
        <f t="shared" si="14"/>
        <v>12862.884230541467</v>
      </c>
      <c r="D73" s="8">
        <f t="shared" si="14"/>
        <v>42933.709788452594</v>
      </c>
      <c r="E73" s="8">
        <f t="shared" si="14"/>
        <v>19546.297323943661</v>
      </c>
      <c r="F73" s="8">
        <f t="shared" si="14"/>
        <v>4927.4699178082192</v>
      </c>
      <c r="G73" s="8">
        <f t="shared" si="14"/>
        <v>19215.253493975903</v>
      </c>
      <c r="H73" s="8">
        <f t="shared" si="14"/>
        <v>8609.8219744259732</v>
      </c>
      <c r="I73" s="8">
        <f t="shared" si="14"/>
        <v>4126.9061133603236</v>
      </c>
      <c r="J73" s="8">
        <f t="shared" si="14"/>
        <v>13782.435963936248</v>
      </c>
      <c r="K73" s="22">
        <f t="shared" si="15"/>
        <v>131392.85866192411</v>
      </c>
      <c r="L73" s="10"/>
      <c r="Q73" s="5" t="s">
        <v>13</v>
      </c>
      <c r="R73" s="8">
        <f t="shared" si="17"/>
        <v>5388.0798554797275</v>
      </c>
      <c r="S73" s="8">
        <f t="shared" si="17"/>
        <v>12862.884230541467</v>
      </c>
      <c r="T73" s="8">
        <f t="shared" si="17"/>
        <v>42933.709788452594</v>
      </c>
      <c r="U73" s="8">
        <f t="shared" si="17"/>
        <v>19546.297323943661</v>
      </c>
      <c r="V73" s="8">
        <f t="shared" si="17"/>
        <v>4927.4699178082192</v>
      </c>
      <c r="W73" s="8">
        <f t="shared" si="17"/>
        <v>19215.253493975903</v>
      </c>
      <c r="X73" s="8">
        <f t="shared" si="17"/>
        <v>8609.8219744259732</v>
      </c>
      <c r="Y73" s="8">
        <f t="shared" si="17"/>
        <v>4126.9061133603236</v>
      </c>
      <c r="Z73" s="23">
        <f t="shared" si="17"/>
        <v>13782.435963936248</v>
      </c>
      <c r="AA73" s="22">
        <f t="shared" si="16"/>
        <v>131392.85866192411</v>
      </c>
      <c r="AB73" s="10"/>
    </row>
    <row r="74" spans="1:31" x14ac:dyDescent="0.3">
      <c r="A74" s="5" t="s">
        <v>14</v>
      </c>
      <c r="B74" s="8">
        <f t="shared" si="14"/>
        <v>5796.0030309112808</v>
      </c>
      <c r="C74" s="8">
        <f t="shared" si="14"/>
        <v>14408.422049690715</v>
      </c>
      <c r="D74" s="8">
        <f t="shared" si="14"/>
        <v>47420.719322482837</v>
      </c>
      <c r="E74" s="8">
        <f t="shared" si="14"/>
        <v>22167.87323943662</v>
      </c>
      <c r="F74" s="8">
        <f t="shared" si="14"/>
        <v>5636.6425636007825</v>
      </c>
      <c r="G74" s="8">
        <f t="shared" si="14"/>
        <v>23420.548105147864</v>
      </c>
      <c r="H74" s="8">
        <f t="shared" si="14"/>
        <v>10350.93537276634</v>
      </c>
      <c r="I74" s="8">
        <f t="shared" si="14"/>
        <v>5141.8934817813761</v>
      </c>
      <c r="J74" s="8">
        <f t="shared" si="14"/>
        <v>17320.580575733864</v>
      </c>
      <c r="K74" s="22">
        <f t="shared" si="15"/>
        <v>151663.61774155169</v>
      </c>
      <c r="L74" s="10"/>
      <c r="Q74" s="5" t="s">
        <v>14</v>
      </c>
      <c r="R74" s="8">
        <f t="shared" si="17"/>
        <v>5796.0030309112808</v>
      </c>
      <c r="S74" s="8">
        <f t="shared" si="17"/>
        <v>14408.422049690715</v>
      </c>
      <c r="T74" s="8">
        <f t="shared" si="17"/>
        <v>47420.719322482837</v>
      </c>
      <c r="U74" s="8">
        <f t="shared" si="17"/>
        <v>22167.87323943662</v>
      </c>
      <c r="V74" s="8">
        <f t="shared" si="17"/>
        <v>5636.6425636007825</v>
      </c>
      <c r="W74" s="8">
        <f t="shared" si="17"/>
        <v>23420.548105147864</v>
      </c>
      <c r="X74" s="8">
        <f t="shared" si="17"/>
        <v>10350.93537276634</v>
      </c>
      <c r="Y74" s="8">
        <f t="shared" si="17"/>
        <v>5141.8934817813761</v>
      </c>
      <c r="Z74" s="23">
        <f t="shared" si="17"/>
        <v>17320.580575733864</v>
      </c>
      <c r="AA74" s="22">
        <f t="shared" si="16"/>
        <v>151663.61774155169</v>
      </c>
      <c r="AB74" s="10"/>
    </row>
    <row r="75" spans="1:31" x14ac:dyDescent="0.3">
      <c r="A75" s="5" t="s">
        <v>15</v>
      </c>
      <c r="B75" s="8">
        <f t="shared" si="14"/>
        <v>5977.16</v>
      </c>
      <c r="C75" s="8">
        <f t="shared" si="14"/>
        <v>15104.856</v>
      </c>
      <c r="D75" s="8">
        <f t="shared" si="14"/>
        <v>50938.213634065585</v>
      </c>
      <c r="E75" s="8">
        <f t="shared" si="14"/>
        <v>23523.861126760563</v>
      </c>
      <c r="F75" s="8">
        <f t="shared" si="14"/>
        <v>6089.48</v>
      </c>
      <c r="G75" s="8">
        <f t="shared" si="14"/>
        <v>24891.255345016427</v>
      </c>
      <c r="H75" s="8">
        <f t="shared" si="14"/>
        <v>10460.698660990993</v>
      </c>
      <c r="I75" s="8">
        <f t="shared" si="14"/>
        <v>5141.8934817813761</v>
      </c>
      <c r="J75" s="8">
        <f t="shared" si="14"/>
        <v>17526.029404614837</v>
      </c>
      <c r="K75" s="22">
        <f t="shared" si="15"/>
        <v>159653.44765322978</v>
      </c>
      <c r="L75" s="10"/>
      <c r="Q75" s="5" t="s">
        <v>15</v>
      </c>
      <c r="R75" s="8">
        <f t="shared" si="17"/>
        <v>5977.16</v>
      </c>
      <c r="S75" s="8">
        <f t="shared" si="17"/>
        <v>15104.856</v>
      </c>
      <c r="T75" s="8">
        <f t="shared" si="17"/>
        <v>50938.213634065585</v>
      </c>
      <c r="U75" s="8">
        <f t="shared" si="17"/>
        <v>23523.861126760563</v>
      </c>
      <c r="V75" s="8">
        <f t="shared" si="17"/>
        <v>6089.48</v>
      </c>
      <c r="W75" s="8">
        <f t="shared" si="17"/>
        <v>24891.255345016427</v>
      </c>
      <c r="X75" s="8">
        <f t="shared" si="17"/>
        <v>10460.698660990993</v>
      </c>
      <c r="Y75" s="8">
        <f t="shared" si="17"/>
        <v>5141.8934817813761</v>
      </c>
      <c r="Z75" s="23">
        <f t="shared" si="17"/>
        <v>17526.029404614837</v>
      </c>
      <c r="AA75" s="22">
        <f t="shared" si="16"/>
        <v>159653.44765322978</v>
      </c>
      <c r="AB75" s="10"/>
    </row>
    <row r="76" spans="1:31" x14ac:dyDescent="0.3">
      <c r="A76" s="5" t="s">
        <v>16</v>
      </c>
      <c r="B76" s="8">
        <f t="shared" si="14"/>
        <v>5929.1708028904059</v>
      </c>
      <c r="C76" s="8">
        <f t="shared" si="14"/>
        <v>14864.192082026326</v>
      </c>
      <c r="D76" s="8">
        <f t="shared" si="14"/>
        <v>50940.242552779899</v>
      </c>
      <c r="E76" s="8">
        <f t="shared" si="14"/>
        <v>23523.861126760563</v>
      </c>
      <c r="F76" s="8">
        <f t="shared" si="14"/>
        <v>6089.48</v>
      </c>
      <c r="G76" s="8">
        <f t="shared" si="14"/>
        <v>24891.255345016427</v>
      </c>
      <c r="H76" s="8">
        <f t="shared" si="14"/>
        <v>10460.698660990993</v>
      </c>
      <c r="I76" s="8">
        <f t="shared" si="14"/>
        <v>5141.8934817813761</v>
      </c>
      <c r="J76" s="8">
        <f t="shared" si="14"/>
        <v>17526.029404614837</v>
      </c>
      <c r="K76" s="22">
        <f t="shared" si="15"/>
        <v>159366.82345686085</v>
      </c>
      <c r="L76" s="10"/>
      <c r="Q76" s="5" t="s">
        <v>16</v>
      </c>
      <c r="R76" s="8">
        <f t="shared" si="17"/>
        <v>5929.1708028904059</v>
      </c>
      <c r="S76" s="8">
        <f t="shared" si="17"/>
        <v>14864.192082026326</v>
      </c>
      <c r="T76" s="8">
        <f t="shared" si="17"/>
        <v>50940.242552779899</v>
      </c>
      <c r="U76" s="8">
        <f t="shared" si="17"/>
        <v>23523.861126760563</v>
      </c>
      <c r="V76" s="8">
        <f t="shared" si="17"/>
        <v>6089.48</v>
      </c>
      <c r="W76" s="8">
        <f t="shared" si="17"/>
        <v>24891.255345016427</v>
      </c>
      <c r="X76" s="8">
        <f t="shared" si="17"/>
        <v>10460.698660990993</v>
      </c>
      <c r="Y76" s="8">
        <f t="shared" si="17"/>
        <v>5141.8934817813761</v>
      </c>
      <c r="Z76" s="23">
        <f>Z62-Z48</f>
        <v>17526.029404614837</v>
      </c>
      <c r="AA76" s="22">
        <f t="shared" si="16"/>
        <v>159366.82345686085</v>
      </c>
      <c r="AB76" s="10"/>
    </row>
    <row r="77" spans="1:31" x14ac:dyDescent="0.3">
      <c r="A77" s="5" t="s">
        <v>17</v>
      </c>
      <c r="B77" s="8">
        <f>B15-B49</f>
        <v>5413.2794339622642</v>
      </c>
      <c r="C77" s="8">
        <f t="shared" ref="C77:I77" si="18">C15-C49</f>
        <v>13504.852988742634</v>
      </c>
      <c r="D77" s="8">
        <f t="shared" si="18"/>
        <v>46397.938230576066</v>
      </c>
      <c r="E77" s="8">
        <f t="shared" si="18"/>
        <v>20831.973098591548</v>
      </c>
      <c r="F77" s="8">
        <f t="shared" si="18"/>
        <v>5439.8983326810176</v>
      </c>
      <c r="G77" s="8">
        <f t="shared" si="18"/>
        <v>21278.805125958377</v>
      </c>
      <c r="H77" s="8">
        <f t="shared" si="18"/>
        <v>9193.1186217685499</v>
      </c>
      <c r="I77" s="8">
        <f t="shared" si="18"/>
        <v>4506.1304048582997</v>
      </c>
      <c r="J77" s="8">
        <f>J15-J49</f>
        <v>14837.045139024798</v>
      </c>
      <c r="K77" s="22">
        <f>SUM($B77:$J77)</f>
        <v>141403.04137616354</v>
      </c>
      <c r="L77" s="10"/>
      <c r="Q77" s="5" t="s">
        <v>17</v>
      </c>
      <c r="R77" s="8">
        <f t="shared" si="17"/>
        <v>5413.2794339622642</v>
      </c>
      <c r="S77" s="8">
        <f t="shared" si="17"/>
        <v>13504.852988742634</v>
      </c>
      <c r="T77" s="8">
        <f t="shared" si="17"/>
        <v>46397.938230576066</v>
      </c>
      <c r="U77" s="8">
        <f t="shared" si="17"/>
        <v>20831.973098591548</v>
      </c>
      <c r="V77" s="8">
        <f t="shared" si="17"/>
        <v>5439.8983326810176</v>
      </c>
      <c r="W77" s="8">
        <f t="shared" si="17"/>
        <v>21278.805125958377</v>
      </c>
      <c r="X77" s="8">
        <f t="shared" si="17"/>
        <v>9193.1186217685499</v>
      </c>
      <c r="Y77" s="8">
        <f t="shared" si="17"/>
        <v>4506.1304048582997</v>
      </c>
      <c r="Z77" s="23">
        <f t="shared" si="17"/>
        <v>14837.045139024798</v>
      </c>
      <c r="AA77" s="22">
        <f>SUM($R77:$Z77)</f>
        <v>141403.04137616354</v>
      </c>
      <c r="AB77" s="10"/>
    </row>
    <row r="79" spans="1:31" x14ac:dyDescent="0.3">
      <c r="A79" s="16" t="s">
        <v>41</v>
      </c>
      <c r="B79" s="18">
        <f>$B$17-MIN($K$38:$K$49)</f>
        <v>171587.27328555813</v>
      </c>
      <c r="C79" s="17"/>
      <c r="D79" s="17"/>
      <c r="E79" s="17"/>
      <c r="F79" s="17"/>
      <c r="G79" s="17"/>
      <c r="H79" s="17"/>
      <c r="I79" s="17"/>
      <c r="J79" s="17"/>
      <c r="L79" s="10"/>
      <c r="M79" s="10"/>
      <c r="O79" s="14"/>
      <c r="Q79" s="16" t="s">
        <v>41</v>
      </c>
      <c r="R79" s="18">
        <f>$B$17-MIN($AA$38:$AA$49)</f>
        <v>171587.27328555813</v>
      </c>
      <c r="S79" s="17"/>
      <c r="T79" s="17"/>
      <c r="U79" s="17"/>
      <c r="V79" s="17"/>
      <c r="W79" s="17"/>
      <c r="X79" s="17"/>
      <c r="Y79" s="17"/>
      <c r="Z79" s="17"/>
      <c r="AB79" s="10"/>
      <c r="AC79" s="10"/>
      <c r="AE79" s="14"/>
    </row>
    <row r="81" spans="1:31" x14ac:dyDescent="0.3">
      <c r="A81" s="1" t="s">
        <v>47</v>
      </c>
      <c r="B81" s="20" t="s">
        <v>30</v>
      </c>
      <c r="Q81" s="1" t="s">
        <v>47</v>
      </c>
      <c r="R81" s="20" t="s">
        <v>30</v>
      </c>
    </row>
    <row r="82" spans="1:31" x14ac:dyDescent="0.3">
      <c r="A82" s="5" t="s">
        <v>6</v>
      </c>
      <c r="B82" s="19">
        <f>$B$79-K66</f>
        <v>48660.656101001543</v>
      </c>
      <c r="C82" s="10"/>
      <c r="L82" s="10"/>
      <c r="M82" s="10"/>
      <c r="O82" s="14"/>
      <c r="Q82" s="5" t="s">
        <v>6</v>
      </c>
      <c r="R82" s="19">
        <f>$R$79-AA66</f>
        <v>48660.656101001543</v>
      </c>
      <c r="S82" s="10"/>
      <c r="AB82" s="10"/>
      <c r="AC82" s="10"/>
      <c r="AE82" s="14"/>
    </row>
    <row r="83" spans="1:31" x14ac:dyDescent="0.3">
      <c r="A83" s="5" t="s">
        <v>7</v>
      </c>
      <c r="B83" s="8">
        <f t="shared" ref="B83:B92" si="19">$B$79-K67</f>
        <v>51664.160931819861</v>
      </c>
      <c r="L83" s="10"/>
      <c r="M83" s="10"/>
      <c r="O83" s="14"/>
      <c r="Q83" s="5" t="s">
        <v>7</v>
      </c>
      <c r="R83" s="19">
        <f>$R$79-AA67</f>
        <v>51664.160931819861</v>
      </c>
      <c r="AB83" s="10"/>
      <c r="AC83" s="10"/>
      <c r="AE83" s="14"/>
    </row>
    <row r="84" spans="1:31" x14ac:dyDescent="0.3">
      <c r="A84" s="5" t="s">
        <v>8</v>
      </c>
      <c r="B84" s="8">
        <f t="shared" si="19"/>
        <v>37294.575880563294</v>
      </c>
      <c r="L84" s="10"/>
      <c r="M84" s="10"/>
      <c r="O84" s="14"/>
      <c r="Q84" s="5" t="s">
        <v>8</v>
      </c>
      <c r="R84" s="19">
        <f>$R$79-AA68</f>
        <v>37294.575880563294</v>
      </c>
      <c r="AB84" s="10"/>
      <c r="AC84" s="10"/>
      <c r="AE84" s="14"/>
    </row>
    <row r="85" spans="1:31" x14ac:dyDescent="0.3">
      <c r="A85" s="5" t="s">
        <v>9</v>
      </c>
      <c r="B85" s="8">
        <f t="shared" si="19"/>
        <v>2912.5975525985705</v>
      </c>
      <c r="L85" s="10"/>
      <c r="M85" s="10"/>
      <c r="O85" s="14"/>
      <c r="Q85" s="5" t="s">
        <v>9</v>
      </c>
      <c r="R85" s="19">
        <f>$R$79-AA69</f>
        <v>2912.5975525985705</v>
      </c>
      <c r="AB85" s="10"/>
      <c r="AC85" s="10"/>
      <c r="AE85" s="14"/>
    </row>
    <row r="86" spans="1:31" x14ac:dyDescent="0.3">
      <c r="A86" s="5" t="s">
        <v>10</v>
      </c>
      <c r="B86" s="8">
        <f t="shared" si="19"/>
        <v>2402.6132855581236</v>
      </c>
      <c r="L86" s="10"/>
      <c r="M86" s="10"/>
      <c r="O86" s="14"/>
      <c r="Q86" s="5" t="s">
        <v>10</v>
      </c>
      <c r="R86" s="19">
        <f t="shared" ref="R86:R92" si="20">$R$79-AA70</f>
        <v>2402.6132855581236</v>
      </c>
      <c r="AB86" s="10"/>
      <c r="AC86" s="10"/>
      <c r="AE86" s="14"/>
    </row>
    <row r="87" spans="1:31" x14ac:dyDescent="0.3">
      <c r="A87" s="5" t="s">
        <v>11</v>
      </c>
      <c r="B87" s="8">
        <f t="shared" si="19"/>
        <v>23177.174436143861</v>
      </c>
      <c r="L87" s="10"/>
      <c r="M87" s="10"/>
      <c r="O87" s="14"/>
      <c r="Q87" s="5" t="s">
        <v>11</v>
      </c>
      <c r="R87" s="19">
        <f t="shared" si="20"/>
        <v>23177.174436143861</v>
      </c>
      <c r="AB87" s="10"/>
      <c r="AC87" s="10"/>
      <c r="AE87" s="14"/>
    </row>
    <row r="88" spans="1:31" x14ac:dyDescent="0.3">
      <c r="A88" s="5" t="s">
        <v>12</v>
      </c>
      <c r="B88" s="8">
        <f t="shared" si="19"/>
        <v>45447.463516814561</v>
      </c>
      <c r="L88" s="10"/>
      <c r="M88" s="10"/>
      <c r="O88" s="14"/>
      <c r="Q88" s="5" t="s">
        <v>12</v>
      </c>
      <c r="R88" s="19">
        <f t="shared" si="20"/>
        <v>45447.463516814561</v>
      </c>
      <c r="AB88" s="10"/>
      <c r="AC88" s="10"/>
      <c r="AE88" s="14"/>
    </row>
    <row r="89" spans="1:31" x14ac:dyDescent="0.3">
      <c r="A89" s="5" t="s">
        <v>13</v>
      </c>
      <c r="B89" s="8">
        <f t="shared" si="19"/>
        <v>40194.414623634017</v>
      </c>
      <c r="L89" s="10"/>
      <c r="M89" s="10"/>
      <c r="O89" s="14"/>
      <c r="Q89" s="5" t="s">
        <v>13</v>
      </c>
      <c r="R89" s="19">
        <f t="shared" si="20"/>
        <v>40194.414623634017</v>
      </c>
      <c r="AB89" s="10"/>
      <c r="AC89" s="10"/>
      <c r="AE89" s="14"/>
    </row>
    <row r="90" spans="1:31" x14ac:dyDescent="0.3">
      <c r="A90" s="5" t="s">
        <v>14</v>
      </c>
      <c r="B90" s="8">
        <f>$B$79-K74</f>
        <v>19923.65554400644</v>
      </c>
      <c r="L90" s="10"/>
      <c r="M90" s="10"/>
      <c r="O90" s="14"/>
      <c r="Q90" s="5" t="s">
        <v>14</v>
      </c>
      <c r="R90" s="19">
        <f>$R$79-AA74</f>
        <v>19923.65554400644</v>
      </c>
      <c r="AB90" s="10"/>
      <c r="AC90" s="10"/>
      <c r="AE90" s="14"/>
    </row>
    <row r="91" spans="1:31" x14ac:dyDescent="0.3">
      <c r="A91" s="5" t="s">
        <v>15</v>
      </c>
      <c r="B91" s="8">
        <f t="shared" si="19"/>
        <v>11933.825632328342</v>
      </c>
      <c r="L91" s="10"/>
      <c r="M91" s="10"/>
      <c r="O91" s="14"/>
      <c r="Q91" s="5" t="s">
        <v>15</v>
      </c>
      <c r="R91" s="19">
        <f t="shared" si="20"/>
        <v>11933.825632328342</v>
      </c>
      <c r="AB91" s="10"/>
      <c r="AC91" s="10"/>
      <c r="AE91" s="14"/>
    </row>
    <row r="92" spans="1:31" x14ac:dyDescent="0.3">
      <c r="A92" s="5" t="s">
        <v>16</v>
      </c>
      <c r="B92" s="8">
        <f t="shared" si="19"/>
        <v>12220.449828697281</v>
      </c>
      <c r="L92" s="10"/>
      <c r="M92" s="10"/>
      <c r="O92" s="14"/>
      <c r="Q92" s="5" t="s">
        <v>16</v>
      </c>
      <c r="R92" s="19">
        <f t="shared" si="20"/>
        <v>12220.449828697281</v>
      </c>
      <c r="AB92" s="10"/>
      <c r="AC92" s="10"/>
      <c r="AE92" s="14"/>
    </row>
    <row r="93" spans="1:31" x14ac:dyDescent="0.3">
      <c r="A93" s="5" t="s">
        <v>17</v>
      </c>
      <c r="B93" s="8">
        <f>$B$79-K77</f>
        <v>30184.231909394584</v>
      </c>
      <c r="L93" s="10"/>
      <c r="M93" s="10"/>
      <c r="O93" s="14"/>
      <c r="Q93" s="5" t="s">
        <v>17</v>
      </c>
      <c r="R93" s="19">
        <f>$R$79-AA77</f>
        <v>30184.231909394584</v>
      </c>
      <c r="AB93" s="10"/>
      <c r="AC93" s="10"/>
      <c r="AE93" s="14"/>
    </row>
    <row r="94" spans="1:31" x14ac:dyDescent="0.3">
      <c r="A94" s="9" t="s">
        <v>31</v>
      </c>
      <c r="B94" s="12">
        <f>SUM($B$82:$B$93)/$B$79</f>
        <v>1.9000000000000006</v>
      </c>
      <c r="Q94" s="9" t="s">
        <v>31</v>
      </c>
      <c r="R94" s="12">
        <f>SUM($R$82:$R$93)/$R$79</f>
        <v>1.9000000000000006</v>
      </c>
    </row>
    <row r="96" spans="1:31" x14ac:dyDescent="0.3">
      <c r="A96" s="1" t="s">
        <v>48</v>
      </c>
      <c r="B96" s="33">
        <f>(SUM($B$82:$B$93)-$D$97*$B$79)/(12-$D$97)</f>
        <v>1.1526269487815329E-11</v>
      </c>
      <c r="D96" s="1" t="s">
        <v>33</v>
      </c>
      <c r="Q96" s="1" t="s">
        <v>48</v>
      </c>
      <c r="R96" s="33">
        <f>(SUM($R$82:$R$93)-$T$97*$R$79)/(12-$T$97)</f>
        <v>1.1526269487815329E-11</v>
      </c>
      <c r="T96" s="1" t="s">
        <v>33</v>
      </c>
    </row>
    <row r="97" spans="1:22" x14ac:dyDescent="0.3">
      <c r="A97" s="1" t="s">
        <v>32</v>
      </c>
      <c r="D97" s="11">
        <v>1.9</v>
      </c>
      <c r="Q97" s="1" t="s">
        <v>32</v>
      </c>
      <c r="T97" s="11">
        <f>D97</f>
        <v>1.9</v>
      </c>
    </row>
    <row r="98" spans="1:22" ht="15.6" thickBot="1" x14ac:dyDescent="0.35"/>
    <row r="99" spans="1:22" ht="15.6" thickBot="1" x14ac:dyDescent="0.35">
      <c r="A99" s="1" t="s">
        <v>49</v>
      </c>
      <c r="B99" s="40">
        <f>(MIN($K$38:$K$49)+$B$96)*1000</f>
        <v>1.1526269487815328E-8</v>
      </c>
      <c r="F99" s="10"/>
      <c r="Q99" s="1" t="s">
        <v>49</v>
      </c>
      <c r="R99" s="40">
        <f>(MIN($AA$38:$AA$49)+$R$96)*1000</f>
        <v>1.1526269487815328E-8</v>
      </c>
      <c r="V99" s="10"/>
    </row>
    <row r="100" spans="1:22" ht="15.6" thickBot="1" x14ac:dyDescent="0.35"/>
    <row r="101" spans="1:22" ht="15.6" thickBot="1" x14ac:dyDescent="0.35">
      <c r="A101" s="1" t="s">
        <v>50</v>
      </c>
      <c r="B101" s="97" t="e">
        <f>B99/'入力欄(差替情報)'!D11</f>
        <v>#DIV/0!</v>
      </c>
      <c r="Q101" s="1" t="s">
        <v>50</v>
      </c>
      <c r="R101" s="24" t="e">
        <f>R99/#REF!</f>
        <v>#REF!</v>
      </c>
      <c r="S101" s="1" t="s">
        <v>57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14214-A53E-4832-915F-AD46B2969270}">
  <sheetPr codeName="Sheet27">
    <tabColor rgb="FF0070C0"/>
  </sheetPr>
  <dimension ref="A1:AD101"/>
  <sheetViews>
    <sheetView zoomScale="70" zoomScaleNormal="70" workbookViewId="0">
      <selection sqref="A1:D1"/>
    </sheetView>
  </sheetViews>
  <sheetFormatPr defaultColWidth="9" defaultRowHeight="15" x14ac:dyDescent="0.3"/>
  <cols>
    <col min="1" max="1" width="29.109375" style="1" customWidth="1"/>
    <col min="2" max="3" width="9.77734375" style="1" customWidth="1"/>
    <col min="4" max="4" width="13.33203125" style="1" bestFit="1" customWidth="1"/>
    <col min="5" max="10" width="9.77734375" style="1" bestFit="1" customWidth="1"/>
    <col min="11" max="11" width="9.88671875" style="1" customWidth="1"/>
    <col min="12" max="12" width="10" style="1" bestFit="1" customWidth="1"/>
    <col min="13" max="13" width="17.88671875" style="1" customWidth="1"/>
    <col min="14" max="14" width="9.33203125" style="1" bestFit="1" customWidth="1"/>
    <col min="15" max="15" width="7.33203125" style="1" bestFit="1" customWidth="1"/>
    <col min="16" max="17" width="9" style="1"/>
    <col min="18" max="18" width="10.44140625" style="1" bestFit="1" customWidth="1"/>
    <col min="19" max="22" width="9" style="1"/>
    <col min="23" max="23" width="9.44140625" style="1" bestFit="1" customWidth="1"/>
    <col min="24" max="26" width="9" style="1"/>
    <col min="27" max="27" width="10.21875" style="1" bestFit="1" customWidth="1"/>
    <col min="28" max="28" width="10.44140625" style="1" bestFit="1" customWidth="1"/>
    <col min="29" max="16384" width="9" style="1"/>
  </cols>
  <sheetData>
    <row r="1" spans="1:13" x14ac:dyDescent="0.3">
      <c r="J1" s="5" t="s">
        <v>29</v>
      </c>
      <c r="L1" s="3"/>
      <c r="M1" s="4" t="s">
        <v>54</v>
      </c>
    </row>
    <row r="2" spans="1:13" x14ac:dyDescent="0.3">
      <c r="B2" s="6" t="s">
        <v>20</v>
      </c>
      <c r="C2" s="6" t="s">
        <v>21</v>
      </c>
      <c r="D2" s="6" t="s">
        <v>22</v>
      </c>
      <c r="E2" s="6" t="s">
        <v>23</v>
      </c>
      <c r="F2" s="6" t="s">
        <v>24</v>
      </c>
      <c r="G2" s="6" t="s">
        <v>25</v>
      </c>
      <c r="H2" s="6" t="s">
        <v>26</v>
      </c>
      <c r="I2" s="6" t="s">
        <v>27</v>
      </c>
      <c r="J2" s="6" t="s">
        <v>28</v>
      </c>
    </row>
    <row r="3" spans="1:13" x14ac:dyDescent="0.3">
      <c r="A3" s="1" t="s">
        <v>170</v>
      </c>
    </row>
    <row r="4" spans="1:13" x14ac:dyDescent="0.3">
      <c r="A4" s="5" t="s">
        <v>6</v>
      </c>
      <c r="B4" s="13">
        <f>'計算用(太陽光-差替先差替可能容量)'!B4</f>
        <v>4730.6208550782821</v>
      </c>
      <c r="C4" s="13">
        <f>'計算用(太陽光-差替先差替可能容量)'!C4</f>
        <v>11661.199433115416</v>
      </c>
      <c r="D4" s="13">
        <f>'計算用(太陽光-差替先差替可能容量)'!D4</f>
        <v>41245.61530691394</v>
      </c>
      <c r="E4" s="13">
        <f>'計算用(太陽光-差替先差替可能容量)'!E4</f>
        <v>18582.035492957744</v>
      </c>
      <c r="F4" s="13">
        <f>'計算用(太陽光-差替先差替可能容量)'!F4</f>
        <v>4647.4253189823876</v>
      </c>
      <c r="G4" s="13">
        <f>'計算用(太陽光-差替先差替可能容量)'!G4</f>
        <v>18187.937185104052</v>
      </c>
      <c r="H4" s="13">
        <f>'計算用(太陽光-差替先差替可能容量)'!H4</f>
        <v>7633.4257824771967</v>
      </c>
      <c r="I4" s="13">
        <f>'計算用(太陽光-差替先差替可能容量)'!I4</f>
        <v>3836.9040080971658</v>
      </c>
      <c r="J4" s="13">
        <f>'計算用(太陽光-差替先差替可能容量)'!J4</f>
        <v>12401.453801830394</v>
      </c>
    </row>
    <row r="5" spans="1:13" x14ac:dyDescent="0.3">
      <c r="A5" s="5" t="s">
        <v>7</v>
      </c>
      <c r="B5" s="13">
        <f>'計算用(太陽光-差替先差替可能容量)'!B5</f>
        <v>4298.7080810919306</v>
      </c>
      <c r="C5" s="13">
        <f>'計算用(太陽光-差替先差替可能容量)'!C5</f>
        <v>10837.007450910263</v>
      </c>
      <c r="D5" s="13">
        <f>'計算用(太陽光-差替先差替可能容量)'!D5</f>
        <v>39351.826052342774</v>
      </c>
      <c r="E5" s="13">
        <f>'計算用(太陽光-差替先差替可能容量)'!E5</f>
        <v>18772.884084507041</v>
      </c>
      <c r="F5" s="13">
        <f>'計算用(太陽光-差替先差替可能容量)'!F5</f>
        <v>4331.6301330724073</v>
      </c>
      <c r="G5" s="13">
        <f>'計算用(太陽光-差替先差替可能容量)'!G5</f>
        <v>18373.016703176341</v>
      </c>
      <c r="H5" s="13">
        <f>'計算用(太陽光-差替先差替可能容量)'!H5</f>
        <v>7544.427413788153</v>
      </c>
      <c r="I5" s="13">
        <f>'計算用(太陽光-差替先差替可能容量)'!I5</f>
        <v>3825.7462348178137</v>
      </c>
      <c r="J5" s="13">
        <f>'計算用(太陽光-差替先差替可能容量)'!J5</f>
        <v>12587.866200031533</v>
      </c>
    </row>
    <row r="6" spans="1:13" x14ac:dyDescent="0.3">
      <c r="A6" s="5" t="s">
        <v>8</v>
      </c>
      <c r="B6" s="13">
        <f>'計算用(太陽光-差替先差替可能容量)'!B6</f>
        <v>4274.7184825371332</v>
      </c>
      <c r="C6" s="13">
        <f>'計算用(太陽光-差替先差替可能容量)'!C6</f>
        <v>11731.162688018527</v>
      </c>
      <c r="D6" s="13">
        <f>'計算用(太陽光-差替先差替可能容量)'!D6</f>
        <v>44945.265332731906</v>
      </c>
      <c r="E6" s="13">
        <f>'計算用(太陽光-差替先差替可能容量)'!E6</f>
        <v>20540.685774647889</v>
      </c>
      <c r="F6" s="13">
        <f>'計算用(太陽光-差替先差替可能容量)'!F6</f>
        <v>4784.4775694716245</v>
      </c>
      <c r="G6" s="13">
        <f>'計算用(太陽光-差替先差替可能容量)'!G6</f>
        <v>21043.251193866374</v>
      </c>
      <c r="H6" s="13">
        <f>'計算用(太陽光-差替先差替可能容量)'!H6</f>
        <v>8280.3301202419589</v>
      </c>
      <c r="I6" s="13">
        <f>'計算用(太陽光-差替先差替可能容量)'!I6</f>
        <v>4372.2871255060727</v>
      </c>
      <c r="J6" s="13">
        <f>'計算用(太陽光-差替先差替可能容量)'!J6</f>
        <v>14320.519117973359</v>
      </c>
    </row>
    <row r="7" spans="1:13" x14ac:dyDescent="0.3">
      <c r="A7" s="5" t="s">
        <v>9</v>
      </c>
      <c r="B7" s="13">
        <f>'計算用(太陽光-差替先差替可能容量)'!B7</f>
        <v>4858.2626435952898</v>
      </c>
      <c r="C7" s="13">
        <f>'計算用(太陽光-差替先差替可能容量)'!C7</f>
        <v>14024.512179206346</v>
      </c>
      <c r="D7" s="13">
        <f>'計算用(太陽光-差替先差替可能容量)'!D7</f>
        <v>57506.830910157922</v>
      </c>
      <c r="E7" s="13">
        <f>'計算用(太陽光-差替先差替可能容量)'!E7</f>
        <v>24960.2</v>
      </c>
      <c r="F7" s="13">
        <f>'計算用(太陽光-差替先差替可能容量)'!F7</f>
        <v>5839.5990000000002</v>
      </c>
      <c r="G7" s="13">
        <f>'計算用(太陽光-差替先差替可能容量)'!G7</f>
        <v>27108.210000000003</v>
      </c>
      <c r="H7" s="13">
        <f>'計算用(太陽光-差替先差替可能容量)'!H7</f>
        <v>10531.053</v>
      </c>
      <c r="I7" s="13">
        <f>'計算用(太陽光-差替先差替可能容量)'!I7</f>
        <v>5509.97</v>
      </c>
      <c r="J7" s="13">
        <f>'計算用(太陽光-差替先差替可能容量)'!J7</f>
        <v>18336.038</v>
      </c>
    </row>
    <row r="8" spans="1:13" x14ac:dyDescent="0.3">
      <c r="A8" s="5" t="s">
        <v>10</v>
      </c>
      <c r="B8" s="13">
        <f>'計算用(太陽光-差替先差替可能容量)'!B8</f>
        <v>4990.1900000000005</v>
      </c>
      <c r="C8" s="13">
        <f>'計算用(太陽光-差替先差替可能容量)'!C8</f>
        <v>14404.82</v>
      </c>
      <c r="D8" s="13">
        <f>'計算用(太陽光-差替先差替可能容量)'!D8</f>
        <v>57504.579999999994</v>
      </c>
      <c r="E8" s="13">
        <f>'計算用(太陽光-差替先差替可能容量)'!E8</f>
        <v>24960.2</v>
      </c>
      <c r="F8" s="13">
        <f>'計算用(太陽光-差替先差替可能容量)'!F8</f>
        <v>5839.5990000000002</v>
      </c>
      <c r="G8" s="13">
        <f>'計算用(太陽光-差替先差替可能容量)'!G8</f>
        <v>27108.210000000003</v>
      </c>
      <c r="H8" s="13">
        <f>'計算用(太陽光-差替先差替可能容量)'!H8</f>
        <v>10531.053</v>
      </c>
      <c r="I8" s="13">
        <f>'計算用(太陽光-差替先差替可能容量)'!I8</f>
        <v>5509.97</v>
      </c>
      <c r="J8" s="13">
        <f>'計算用(太陽光-差替先差替可能容量)'!J8</f>
        <v>18336.038</v>
      </c>
    </row>
    <row r="9" spans="1:13" x14ac:dyDescent="0.3">
      <c r="A9" s="5" t="s">
        <v>11</v>
      </c>
      <c r="B9" s="13">
        <f>'計算用(太陽光-差替先差替可能容量)'!B9</f>
        <v>4678.376248497957</v>
      </c>
      <c r="C9" s="13">
        <f>'計算用(太陽光-差替先差替可能容量)'!C9</f>
        <v>12960.544171105321</v>
      </c>
      <c r="D9" s="13">
        <f>'計算用(太陽光-差替先差替可能容量)'!D9</f>
        <v>48843.978396830418</v>
      </c>
      <c r="E9" s="13">
        <f>'計算用(太陽光-差替先差替可能容量)'!E9</f>
        <v>23523.861126760563</v>
      </c>
      <c r="F9" s="13">
        <f>'計算用(太陽光-差替先差替可能容量)'!F9</f>
        <v>5202.5426372451966</v>
      </c>
      <c r="G9" s="13">
        <f>'計算用(太陽光-差替先差替可能容量)'!G9</f>
        <v>23164.206473165388</v>
      </c>
      <c r="H9" s="13">
        <f>'計算用(太陽光-差替先差替可能容量)'!H9</f>
        <v>9406.7975024262778</v>
      </c>
      <c r="I9" s="13">
        <f>'計算用(太陽光-差替先差替可能容量)'!I9</f>
        <v>4818.4380566801619</v>
      </c>
      <c r="J9" s="13">
        <f>'計算用(太陽光-差替先差替可能容量)'!J9</f>
        <v>15811.354236702995</v>
      </c>
    </row>
    <row r="10" spans="1:13" x14ac:dyDescent="0.3">
      <c r="A10" s="5" t="s">
        <v>12</v>
      </c>
      <c r="B10" s="13">
        <f>'計算用(太陽光-差替先差替可能容量)'!B10</f>
        <v>4705.4212765957445</v>
      </c>
      <c r="C10" s="13">
        <f>'計算用(太陽光-差替先差替可能容量)'!C10</f>
        <v>11474.00183178447</v>
      </c>
      <c r="D10" s="13">
        <f>'計算用(太陽光-差替先差替可能容量)'!D10</f>
        <v>41232.139845966405</v>
      </c>
      <c r="E10" s="13">
        <f>'計算用(太陽光-差替先差替可能容量)'!E10</f>
        <v>19927.984507042253</v>
      </c>
      <c r="F10" s="13">
        <f>'計算用(太陽光-差替先差替可能容量)'!F10</f>
        <v>4498.4728727984339</v>
      </c>
      <c r="G10" s="13">
        <f>'計算用(太陽光-差替先差替可能容量)'!G10</f>
        <v>18908.447447973715</v>
      </c>
      <c r="H10" s="13">
        <f>'計算用(太陽光-差替先差替可能容量)'!H10</f>
        <v>7876.7471211129296</v>
      </c>
      <c r="I10" s="13">
        <f>'計算用(太陽光-差替先差替可能容量)'!I10</f>
        <v>4037.6739271255065</v>
      </c>
      <c r="J10" s="13">
        <f>'計算用(太陽光-差替先差替可能容量)'!J10</f>
        <v>13478.920938344123</v>
      </c>
    </row>
    <row r="11" spans="1:13" x14ac:dyDescent="0.3">
      <c r="A11" s="5" t="s">
        <v>13</v>
      </c>
      <c r="B11" s="13">
        <f>'計算用(太陽光-差替先差替可能容量)'!B11</f>
        <v>5388.0798554797275</v>
      </c>
      <c r="C11" s="13">
        <f>'計算用(太陽光-差替先差替可能容量)'!C11</f>
        <v>12862.884230541467</v>
      </c>
      <c r="D11" s="13">
        <f>'計算用(太陽光-差替先差替可能容量)'!D11</f>
        <v>42933.709788452594</v>
      </c>
      <c r="E11" s="13">
        <f>'計算用(太陽光-差替先差替可能容量)'!E11</f>
        <v>19546.297323943661</v>
      </c>
      <c r="F11" s="13">
        <f>'計算用(太陽光-差替先差替可能容量)'!F11</f>
        <v>4927.4699178082192</v>
      </c>
      <c r="G11" s="13">
        <f>'計算用(太陽光-差替先差替可能容量)'!G11</f>
        <v>19215.253493975903</v>
      </c>
      <c r="H11" s="13">
        <f>'計算用(太陽光-差替先差替可能容量)'!H11</f>
        <v>8609.8219744259732</v>
      </c>
      <c r="I11" s="13">
        <f>'計算用(太陽光-差替先差替可能容量)'!I11</f>
        <v>4126.9061133603236</v>
      </c>
      <c r="J11" s="13">
        <f>'計算用(太陽光-差替先差替可能容量)'!J11</f>
        <v>13782.435963936248</v>
      </c>
    </row>
    <row r="12" spans="1:13" x14ac:dyDescent="0.3">
      <c r="A12" s="5" t="s">
        <v>14</v>
      </c>
      <c r="B12" s="13">
        <f>'計算用(太陽光-差替先差替可能容量)'!B12</f>
        <v>5796.0030309112808</v>
      </c>
      <c r="C12" s="13">
        <f>'計算用(太陽光-差替先差替可能容量)'!C12</f>
        <v>14408.422049690715</v>
      </c>
      <c r="D12" s="13">
        <f>'計算用(太陽光-差替先差替可能容量)'!D12</f>
        <v>47420.719322482837</v>
      </c>
      <c r="E12" s="13">
        <f>'計算用(太陽光-差替先差替可能容量)'!E12</f>
        <v>22167.87323943662</v>
      </c>
      <c r="F12" s="13">
        <f>'計算用(太陽光-差替先差替可能容量)'!F12</f>
        <v>5636.6425636007825</v>
      </c>
      <c r="G12" s="13">
        <f>'計算用(太陽光-差替先差替可能容量)'!G12</f>
        <v>23420.548105147864</v>
      </c>
      <c r="H12" s="13">
        <f>'計算用(太陽光-差替先差替可能容量)'!H12</f>
        <v>10350.93537276634</v>
      </c>
      <c r="I12" s="13">
        <f>'計算用(太陽光-差替先差替可能容量)'!I12</f>
        <v>5141.8934817813761</v>
      </c>
      <c r="J12" s="13">
        <f>'計算用(太陽光-差替先差替可能容量)'!J12</f>
        <v>17320.580575733864</v>
      </c>
    </row>
    <row r="13" spans="1:13" x14ac:dyDescent="0.3">
      <c r="A13" s="5" t="s">
        <v>15</v>
      </c>
      <c r="B13" s="13">
        <f>'計算用(太陽光-差替先差替可能容量)'!B13</f>
        <v>5977.16</v>
      </c>
      <c r="C13" s="13">
        <f>'計算用(太陽光-差替先差替可能容量)'!C13</f>
        <v>15104.856</v>
      </c>
      <c r="D13" s="13">
        <f>'計算用(太陽光-差替先差替可能容量)'!D13</f>
        <v>50938.213634065585</v>
      </c>
      <c r="E13" s="13">
        <f>'計算用(太陽光-差替先差替可能容量)'!E13</f>
        <v>23523.861126760563</v>
      </c>
      <c r="F13" s="13">
        <f>'計算用(太陽光-差替先差替可能容量)'!F13</f>
        <v>6089.48</v>
      </c>
      <c r="G13" s="13">
        <f>'計算用(太陽光-差替先差替可能容量)'!G13</f>
        <v>24891.255345016427</v>
      </c>
      <c r="H13" s="13">
        <f>'計算用(太陽光-差替先差替可能容量)'!H13</f>
        <v>10460.698660990993</v>
      </c>
      <c r="I13" s="13">
        <f>'計算用(太陽光-差替先差替可能容量)'!I13</f>
        <v>5141.8934817813761</v>
      </c>
      <c r="J13" s="13">
        <f>'計算用(太陽光-差替先差替可能容量)'!J13</f>
        <v>17526.029404614837</v>
      </c>
    </row>
    <row r="14" spans="1:13" x14ac:dyDescent="0.3">
      <c r="A14" s="5" t="s">
        <v>16</v>
      </c>
      <c r="B14" s="13">
        <f>'計算用(太陽光-差替先差替可能容量)'!B14</f>
        <v>5929.1708028904059</v>
      </c>
      <c r="C14" s="13">
        <f>'計算用(太陽光-差替先差替可能容量)'!C14</f>
        <v>14864.192082026326</v>
      </c>
      <c r="D14" s="13">
        <f>'計算用(太陽光-差替先差替可能容量)'!D14</f>
        <v>50940.242552779899</v>
      </c>
      <c r="E14" s="13">
        <f>'計算用(太陽光-差替先差替可能容量)'!E14</f>
        <v>23523.861126760563</v>
      </c>
      <c r="F14" s="13">
        <f>'計算用(太陽光-差替先差替可能容量)'!F14</f>
        <v>6089.48</v>
      </c>
      <c r="G14" s="13">
        <f>'計算用(太陽光-差替先差替可能容量)'!G14</f>
        <v>24891.255345016427</v>
      </c>
      <c r="H14" s="13">
        <f>'計算用(太陽光-差替先差替可能容量)'!H14</f>
        <v>10460.698660990993</v>
      </c>
      <c r="I14" s="13">
        <f>'計算用(太陽光-差替先差替可能容量)'!I14</f>
        <v>5141.8934817813761</v>
      </c>
      <c r="J14" s="13">
        <f>'計算用(太陽光-差替先差替可能容量)'!J14</f>
        <v>17526.029404614837</v>
      </c>
    </row>
    <row r="15" spans="1:13" x14ac:dyDescent="0.3">
      <c r="A15" s="5" t="s">
        <v>17</v>
      </c>
      <c r="B15" s="13">
        <f>'計算用(太陽光-差替先差替可能容量)'!B15</f>
        <v>5413.2794339622642</v>
      </c>
      <c r="C15" s="13">
        <f>'計算用(太陽光-差替先差替可能容量)'!C15</f>
        <v>13504.852988742634</v>
      </c>
      <c r="D15" s="13">
        <f>'計算用(太陽光-差替先差替可能容量)'!D15</f>
        <v>46397.938230576066</v>
      </c>
      <c r="E15" s="13">
        <f>'計算用(太陽光-差替先差替可能容量)'!E15</f>
        <v>20831.973098591548</v>
      </c>
      <c r="F15" s="13">
        <f>'計算用(太陽光-差替先差替可能容量)'!F15</f>
        <v>5439.8983326810176</v>
      </c>
      <c r="G15" s="13">
        <f>'計算用(太陽光-差替先差替可能容量)'!G15</f>
        <v>21278.805125958377</v>
      </c>
      <c r="H15" s="13">
        <f>'計算用(太陽光-差替先差替可能容量)'!H15</f>
        <v>9193.1186217685499</v>
      </c>
      <c r="I15" s="13">
        <f>'計算用(太陽光-差替先差替可能容量)'!I15</f>
        <v>4506.1304048582997</v>
      </c>
      <c r="J15" s="13">
        <f>'計算用(太陽光-差替先差替可能容量)'!J15</f>
        <v>14837.045139024798</v>
      </c>
    </row>
    <row r="16" spans="1:13" x14ac:dyDescent="0.3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4" x14ac:dyDescent="0.3">
      <c r="A17" s="1" t="s">
        <v>35</v>
      </c>
      <c r="B17" s="25">
        <f>'計算用(太陽光-差替先差替可能容量)'!B17</f>
        <v>171587.27328555813</v>
      </c>
      <c r="C17" s="2"/>
      <c r="D17" s="2"/>
      <c r="E17" s="2"/>
      <c r="F17" s="2"/>
      <c r="G17" s="2"/>
      <c r="H17" s="2"/>
      <c r="I17" s="2"/>
      <c r="J17" s="2"/>
      <c r="K17" s="2"/>
    </row>
    <row r="18" spans="1:14" x14ac:dyDescent="0.3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4" x14ac:dyDescent="0.3">
      <c r="A19" s="1" t="s">
        <v>42</v>
      </c>
      <c r="B19" s="94">
        <f>'計算用(太陽光-差替先差替可能容量)'!B19</f>
        <v>0</v>
      </c>
      <c r="C19" s="94">
        <f>'計算用(太陽光-差替先差替可能容量)'!C19</f>
        <v>0</v>
      </c>
      <c r="D19" s="94">
        <f>'計算用(太陽光-差替先差替可能容量)'!D19</f>
        <v>0</v>
      </c>
      <c r="E19" s="94">
        <f>'計算用(太陽光-差替先差替可能容量)'!E19</f>
        <v>0</v>
      </c>
      <c r="F19" s="94">
        <f>'計算用(太陽光-差替先差替可能容量)'!F19</f>
        <v>0</v>
      </c>
      <c r="G19" s="94">
        <f>'計算用(太陽光-差替先差替可能容量)'!G19</f>
        <v>0</v>
      </c>
      <c r="H19" s="94">
        <f>'計算用(太陽光-差替先差替可能容量)'!H19</f>
        <v>0</v>
      </c>
      <c r="I19" s="94">
        <f>'計算用(太陽光-差替先差替可能容量)'!I19</f>
        <v>0</v>
      </c>
      <c r="J19" s="94">
        <f>'計算用(太陽光-差替先差替可能容量)'!J19</f>
        <v>0</v>
      </c>
    </row>
    <row r="21" spans="1:14" x14ac:dyDescent="0.3">
      <c r="A21" s="1" t="s">
        <v>43</v>
      </c>
      <c r="B21" s="94">
        <f>'計算用(太陽光-差替先差替可能容量)'!B21</f>
        <v>0</v>
      </c>
      <c r="C21" s="95">
        <f>B21</f>
        <v>0</v>
      </c>
      <c r="D21" s="95">
        <f t="shared" ref="D21:J21" si="0">C21</f>
        <v>0</v>
      </c>
      <c r="E21" s="95">
        <f t="shared" si="0"/>
        <v>0</v>
      </c>
      <c r="F21" s="95">
        <f t="shared" si="0"/>
        <v>0</v>
      </c>
      <c r="G21" s="95">
        <f t="shared" si="0"/>
        <v>0</v>
      </c>
      <c r="H21" s="95">
        <f t="shared" si="0"/>
        <v>0</v>
      </c>
      <c r="I21" s="95">
        <f t="shared" si="0"/>
        <v>0</v>
      </c>
      <c r="J21" s="95">
        <f t="shared" si="0"/>
        <v>0</v>
      </c>
      <c r="L21" s="7"/>
    </row>
    <row r="22" spans="1:14" x14ac:dyDescent="0.3">
      <c r="L22" s="7"/>
    </row>
    <row r="23" spans="1:14" x14ac:dyDescent="0.3">
      <c r="A23" s="1" t="s">
        <v>44</v>
      </c>
      <c r="B23" s="16" t="s">
        <v>37</v>
      </c>
      <c r="C23" s="5"/>
      <c r="D23" s="5"/>
      <c r="E23" s="5"/>
      <c r="F23" s="5"/>
      <c r="G23" s="5"/>
      <c r="H23" s="5"/>
      <c r="I23" s="5"/>
      <c r="J23" s="5"/>
      <c r="K23" s="5"/>
      <c r="N23" s="1" t="s">
        <v>55</v>
      </c>
    </row>
    <row r="24" spans="1:14" x14ac:dyDescent="0.3">
      <c r="A24" s="5" t="s">
        <v>6</v>
      </c>
      <c r="B24" s="96">
        <v>0.22592330198022054</v>
      </c>
      <c r="C24" s="96">
        <v>0.3186402228279297</v>
      </c>
      <c r="D24" s="96">
        <v>0.35771578320749842</v>
      </c>
      <c r="E24" s="96">
        <v>0.31247238080101081</v>
      </c>
      <c r="F24" s="96">
        <v>0.2025840457277383</v>
      </c>
      <c r="G24" s="96">
        <v>0.31512414640713698</v>
      </c>
      <c r="H24" s="96">
        <v>0.26311847240222469</v>
      </c>
      <c r="I24" s="96">
        <v>0.32416934899313565</v>
      </c>
      <c r="J24" s="96">
        <v>0.17496182682783601</v>
      </c>
      <c r="N24" s="26" t="e">
        <f>HLOOKUP('入力欄(差替情報)'!D9,$B$2:$J$35,23,0)</f>
        <v>#N/A</v>
      </c>
    </row>
    <row r="25" spans="1:14" x14ac:dyDescent="0.3">
      <c r="A25" s="5" t="s">
        <v>7</v>
      </c>
      <c r="B25" s="96">
        <v>0.16003755722975788</v>
      </c>
      <c r="C25" s="96">
        <v>0.16143569731969631</v>
      </c>
      <c r="D25" s="96">
        <v>0.1061529021218782</v>
      </c>
      <c r="E25" s="96">
        <v>0.11784101725114204</v>
      </c>
      <c r="F25" s="96">
        <v>0.10497837875810552</v>
      </c>
      <c r="G25" s="96">
        <v>0.16060851314929622</v>
      </c>
      <c r="H25" s="96">
        <v>0.11364007399571048</v>
      </c>
      <c r="I25" s="96">
        <v>0.18995165330298472</v>
      </c>
      <c r="J25" s="96">
        <v>8.4790092411996101E-2</v>
      </c>
      <c r="N25" s="26" t="e">
        <f>HLOOKUP('入力欄(差替情報)'!D9,$B$2:$J$35,24,0)</f>
        <v>#N/A</v>
      </c>
    </row>
    <row r="26" spans="1:14" x14ac:dyDescent="0.3">
      <c r="A26" s="5" t="s">
        <v>8</v>
      </c>
      <c r="B26" s="96">
        <v>0.13779407525196161</v>
      </c>
      <c r="C26" s="96">
        <v>0.10554247153404379</v>
      </c>
      <c r="D26" s="96">
        <v>0.12463966265105612</v>
      </c>
      <c r="E26" s="96">
        <v>0.12548399990184828</v>
      </c>
      <c r="F26" s="96">
        <v>5.9666186756048151E-2</v>
      </c>
      <c r="G26" s="96">
        <v>0.18609473706308957</v>
      </c>
      <c r="H26" s="96">
        <v>0.10333812701066457</v>
      </c>
      <c r="I26" s="96">
        <v>0.18120747756844396</v>
      </c>
      <c r="J26" s="96">
        <v>0.13839604080456075</v>
      </c>
      <c r="N26" s="26" t="e">
        <f>HLOOKUP('入力欄(差替情報)'!D9,$B$2:$J$35,25,0)</f>
        <v>#N/A</v>
      </c>
    </row>
    <row r="27" spans="1:14" x14ac:dyDescent="0.3">
      <c r="A27" s="5" t="s">
        <v>9</v>
      </c>
      <c r="B27" s="96">
        <v>0.11485947050905579</v>
      </c>
      <c r="C27" s="96">
        <v>9.6188244992491734E-2</v>
      </c>
      <c r="D27" s="96">
        <v>0.16822105594113351</v>
      </c>
      <c r="E27" s="96">
        <v>0.14341273857945433</v>
      </c>
      <c r="F27" s="96">
        <v>9.6201376826616142E-2</v>
      </c>
      <c r="G27" s="96">
        <v>9.4021899709079024E-2</v>
      </c>
      <c r="H27" s="96">
        <v>8.2246827907348483E-2</v>
      </c>
      <c r="I27" s="96">
        <v>0.10308686149827946</v>
      </c>
      <c r="J27" s="96">
        <v>5.3857278408854896E-2</v>
      </c>
      <c r="N27" s="26" t="e">
        <f>HLOOKUP('入力欄(差替情報)'!D9,$B$2:$J$35,26,0)</f>
        <v>#N/A</v>
      </c>
    </row>
    <row r="28" spans="1:14" x14ac:dyDescent="0.3">
      <c r="A28" s="5" t="s">
        <v>10</v>
      </c>
      <c r="B28" s="96">
        <v>9.1260976717571454E-2</v>
      </c>
      <c r="C28" s="96">
        <v>0.10947227940565897</v>
      </c>
      <c r="D28" s="96">
        <v>3.777400071407376E-2</v>
      </c>
      <c r="E28" s="96">
        <v>0.12387075537768742</v>
      </c>
      <c r="F28" s="96">
        <v>7.2932313414071095E-2</v>
      </c>
      <c r="G28" s="96">
        <v>0.11947349687598283</v>
      </c>
      <c r="H28" s="96">
        <v>8.9800976086313586E-2</v>
      </c>
      <c r="I28" s="96">
        <v>0.13866296633571884</v>
      </c>
      <c r="J28" s="96">
        <v>6.2332774152114891E-2</v>
      </c>
      <c r="N28" s="26" t="e">
        <f>HLOOKUP('入力欄(差替情報)'!D9,$B$2:$J$35,27,0)</f>
        <v>#N/A</v>
      </c>
    </row>
    <row r="29" spans="1:14" x14ac:dyDescent="0.3">
      <c r="A29" s="5" t="s">
        <v>11</v>
      </c>
      <c r="B29" s="96">
        <v>0.12958411826941113</v>
      </c>
      <c r="C29" s="96">
        <v>0.14350292369749104</v>
      </c>
      <c r="D29" s="96">
        <v>0.18387619023481599</v>
      </c>
      <c r="E29" s="96">
        <v>0.11891217781633667</v>
      </c>
      <c r="F29" s="96">
        <v>9.6944188001814938E-2</v>
      </c>
      <c r="G29" s="96">
        <v>0.15018248162416414</v>
      </c>
      <c r="H29" s="96">
        <v>9.0628584673561857E-2</v>
      </c>
      <c r="I29" s="96">
        <v>0.17697612586397163</v>
      </c>
      <c r="J29" s="96">
        <v>6.7865843518529118E-2</v>
      </c>
      <c r="N29" s="26" t="e">
        <f>HLOOKUP('入力欄(差替情報)'!D9,$B$2:$J$35,28,0)</f>
        <v>#N/A</v>
      </c>
    </row>
    <row r="30" spans="1:14" x14ac:dyDescent="0.3">
      <c r="A30" s="5" t="s">
        <v>12</v>
      </c>
      <c r="B30" s="96">
        <v>0.16769421415545177</v>
      </c>
      <c r="C30" s="96">
        <v>0.18502807270636171</v>
      </c>
      <c r="D30" s="96">
        <v>0.28584801293638962</v>
      </c>
      <c r="E30" s="96">
        <v>0.14571003424764559</v>
      </c>
      <c r="F30" s="96">
        <v>0.14387374333288824</v>
      </c>
      <c r="G30" s="96">
        <v>0.16377370202775096</v>
      </c>
      <c r="H30" s="96">
        <v>9.4721206222323606E-2</v>
      </c>
      <c r="I30" s="96">
        <v>0.20517285400499141</v>
      </c>
      <c r="J30" s="96">
        <v>0.13807674672284836</v>
      </c>
      <c r="N30" s="26" t="e">
        <f>HLOOKUP('入力欄(差替情報)'!D9,$B$2:$J$35,29,0)</f>
        <v>#N/A</v>
      </c>
    </row>
    <row r="31" spans="1:14" x14ac:dyDescent="0.3">
      <c r="A31" s="5" t="s">
        <v>13</v>
      </c>
      <c r="B31" s="96">
        <v>0.23038655682881876</v>
      </c>
      <c r="C31" s="96">
        <v>0.2882058356806344</v>
      </c>
      <c r="D31" s="96">
        <v>0.18784188718385736</v>
      </c>
      <c r="E31" s="96">
        <v>0.30373370042418046</v>
      </c>
      <c r="F31" s="96">
        <v>0.25118724759298411</v>
      </c>
      <c r="G31" s="96">
        <v>0.27205958766516652</v>
      </c>
      <c r="H31" s="96">
        <v>0.18263257227347093</v>
      </c>
      <c r="I31" s="96">
        <v>0.3758803556402156</v>
      </c>
      <c r="J31" s="96">
        <v>0.18378621354527369</v>
      </c>
      <c r="N31" s="26" t="e">
        <f>HLOOKUP('入力欄(差替情報)'!D9,$B$2:$J$35,30,0)</f>
        <v>#N/A</v>
      </c>
    </row>
    <row r="32" spans="1:14" x14ac:dyDescent="0.3">
      <c r="A32" s="5" t="s">
        <v>14</v>
      </c>
      <c r="B32" s="96">
        <v>0.26091085125546937</v>
      </c>
      <c r="C32" s="96">
        <v>0.41217511226506981</v>
      </c>
      <c r="D32" s="96">
        <v>0.220948598915749</v>
      </c>
      <c r="E32" s="96">
        <v>0.2450646132229144</v>
      </c>
      <c r="F32" s="96">
        <v>0.31233026111969758</v>
      </c>
      <c r="G32" s="96">
        <v>0.27970237615054133</v>
      </c>
      <c r="H32" s="96">
        <v>0.23389481027371128</v>
      </c>
      <c r="I32" s="96">
        <v>0.3643603883925155</v>
      </c>
      <c r="J32" s="96">
        <v>0.22884383922093082</v>
      </c>
      <c r="N32" s="26" t="e">
        <f>HLOOKUP('入力欄(差替情報)'!D9,$B$2:$J$35,31,0)</f>
        <v>#N/A</v>
      </c>
    </row>
    <row r="33" spans="1:30" x14ac:dyDescent="0.3">
      <c r="A33" s="5" t="s">
        <v>15</v>
      </c>
      <c r="B33" s="96">
        <v>0.18539347245462146</v>
      </c>
      <c r="C33" s="96">
        <v>0.39136554053252592</v>
      </c>
      <c r="D33" s="96">
        <v>0.24293214172780148</v>
      </c>
      <c r="E33" s="96">
        <v>0.32199565184845935</v>
      </c>
      <c r="F33" s="96">
        <v>0.24639084113517579</v>
      </c>
      <c r="G33" s="96">
        <v>0.33182329147831097</v>
      </c>
      <c r="H33" s="96">
        <v>0.24677387118055072</v>
      </c>
      <c r="I33" s="96">
        <v>0.42414708621034247</v>
      </c>
      <c r="J33" s="96">
        <v>0.22682996910756029</v>
      </c>
      <c r="N33" s="26" t="e">
        <f>HLOOKUP('入力欄(差替情報)'!D9,$B$2:$J$35,32,0)</f>
        <v>#N/A</v>
      </c>
    </row>
    <row r="34" spans="1:30" x14ac:dyDescent="0.3">
      <c r="A34" s="5" t="s">
        <v>16</v>
      </c>
      <c r="B34" s="96">
        <v>0.25510520979899598</v>
      </c>
      <c r="C34" s="96">
        <v>0.52814447705686873</v>
      </c>
      <c r="D34" s="96">
        <v>0.25446024404458828</v>
      </c>
      <c r="E34" s="96">
        <v>0.40834534292661712</v>
      </c>
      <c r="F34" s="96">
        <v>0.28015678717356102</v>
      </c>
      <c r="G34" s="96">
        <v>0.33740399348269168</v>
      </c>
      <c r="H34" s="96">
        <v>0.24036739807773169</v>
      </c>
      <c r="I34" s="96">
        <v>0.46794310993803584</v>
      </c>
      <c r="J34" s="96">
        <v>0.26599236378734353</v>
      </c>
      <c r="N34" s="26" t="e">
        <f>HLOOKUP('入力欄(差替情報)'!D9,$B$2:$J$35,33,0)</f>
        <v>#N/A</v>
      </c>
      <c r="Q34" s="1" t="s">
        <v>56</v>
      </c>
    </row>
    <row r="35" spans="1:30" x14ac:dyDescent="0.3">
      <c r="A35" s="5" t="s">
        <v>17</v>
      </c>
      <c r="B35" s="96">
        <v>0.22563368677315046</v>
      </c>
      <c r="C35" s="96">
        <v>0.34218800682316275</v>
      </c>
      <c r="D35" s="96">
        <v>0.3071928586681183</v>
      </c>
      <c r="E35" s="96">
        <v>0.44848351223760552</v>
      </c>
      <c r="F35" s="96">
        <v>0.26559114041118698</v>
      </c>
      <c r="G35" s="96">
        <v>0.31179264359809394</v>
      </c>
      <c r="H35" s="96">
        <v>0.27681268754554123</v>
      </c>
      <c r="I35" s="96">
        <v>0.46062486847696671</v>
      </c>
      <c r="J35" s="96">
        <v>0.27537427142729837</v>
      </c>
      <c r="N35" s="26" t="e">
        <f>HLOOKUP('入力欄(差替情報)'!D9,$B$2:$J$35,34,0)</f>
        <v>#N/A</v>
      </c>
      <c r="Z35" s="5" t="s">
        <v>29</v>
      </c>
    </row>
    <row r="36" spans="1:30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N36" s="1" t="s">
        <v>52</v>
      </c>
      <c r="Q36" s="5"/>
      <c r="R36" s="6" t="s">
        <v>20</v>
      </c>
      <c r="S36" s="6" t="s">
        <v>21</v>
      </c>
      <c r="T36" s="6" t="s">
        <v>22</v>
      </c>
      <c r="U36" s="6" t="s">
        <v>23</v>
      </c>
      <c r="V36" s="6" t="s">
        <v>24</v>
      </c>
      <c r="W36" s="6" t="s">
        <v>25</v>
      </c>
      <c r="X36" s="6" t="s">
        <v>26</v>
      </c>
      <c r="Y36" s="6" t="s">
        <v>27</v>
      </c>
      <c r="Z36" s="6" t="s">
        <v>28</v>
      </c>
      <c r="AD36" s="1" t="s">
        <v>55</v>
      </c>
    </row>
    <row r="37" spans="1:30" x14ac:dyDescent="0.3">
      <c r="A37" s="5"/>
      <c r="B37" s="16" t="s">
        <v>39</v>
      </c>
      <c r="C37" s="5"/>
      <c r="D37" s="5"/>
      <c r="E37" s="5"/>
      <c r="F37" s="5"/>
      <c r="G37" s="5"/>
      <c r="H37" s="5"/>
      <c r="I37" s="5"/>
      <c r="J37" s="5"/>
      <c r="K37" s="21" t="s">
        <v>30</v>
      </c>
      <c r="L37" s="21" t="s">
        <v>40</v>
      </c>
      <c r="N37" s="21" t="s">
        <v>30</v>
      </c>
      <c r="Q37" s="5"/>
      <c r="R37" s="16" t="s">
        <v>39</v>
      </c>
      <c r="S37" s="5"/>
      <c r="T37" s="5"/>
      <c r="U37" s="5"/>
      <c r="V37" s="5"/>
      <c r="W37" s="5"/>
      <c r="X37" s="5"/>
      <c r="Y37" s="5"/>
      <c r="Z37" s="5"/>
      <c r="AA37" s="21" t="s">
        <v>30</v>
      </c>
      <c r="AB37" s="21" t="s">
        <v>40</v>
      </c>
      <c r="AD37" s="21" t="s">
        <v>30</v>
      </c>
    </row>
    <row r="38" spans="1:30" x14ac:dyDescent="0.3">
      <c r="A38" s="5" t="s">
        <v>6</v>
      </c>
      <c r="B38" s="29">
        <f>IF('入力欄(差替情報)'!$D$9=B$2,B24*'入力欄(差替情報)'!$D$22/1000,0)</f>
        <v>0</v>
      </c>
      <c r="C38" s="29">
        <f>IF('入力欄(差替情報)'!$D$9=C$2,C24*'入力欄(差替情報)'!$D$22/1000,0)</f>
        <v>0</v>
      </c>
      <c r="D38" s="29">
        <f>IF('入力欄(差替情報)'!$D$9=D$2,D24*'入力欄(差替情報)'!$D$22/1000,0)</f>
        <v>0</v>
      </c>
      <c r="E38" s="29">
        <f>IF('入力欄(差替情報)'!$D$9=E$2,E24*'入力欄(差替情報)'!$D$22/1000,0)</f>
        <v>0</v>
      </c>
      <c r="F38" s="29">
        <f>IF('入力欄(差替情報)'!$D$9=F$2,F24*'入力欄(差替情報)'!$D$22/1000,0)</f>
        <v>0</v>
      </c>
      <c r="G38" s="29">
        <f>IF('入力欄(差替情報)'!$D$9=G$2,G24*'入力欄(差替情報)'!$D$22/1000,0)</f>
        <v>0</v>
      </c>
      <c r="H38" s="29">
        <f>IF('入力欄(差替情報)'!$D$9=H$2,H24*'入力欄(差替情報)'!$D$22/1000,0)</f>
        <v>0</v>
      </c>
      <c r="I38" s="29">
        <f>IF('入力欄(差替情報)'!$D$9=I$2,I24*'入力欄(差替情報)'!$D$22/1000,0)</f>
        <v>0</v>
      </c>
      <c r="J38" s="29">
        <f>IF('入力欄(差替情報)'!$D$9=J$2,J24*'入力欄(差替情報)'!$D$22/1000,0)</f>
        <v>0</v>
      </c>
      <c r="K38" s="30">
        <f>SUM(B38:J38)</f>
        <v>0</v>
      </c>
      <c r="L38" s="31">
        <f>MIN($K$38:$K$49)</f>
        <v>0</v>
      </c>
      <c r="N38" s="28">
        <f t="shared" ref="N38:N49" si="1">K38*1000</f>
        <v>0</v>
      </c>
      <c r="Q38" s="5" t="s">
        <v>6</v>
      </c>
      <c r="R38" s="29">
        <f>IF('入力欄(差替情報)'!$D$9=B$2,B24*'入力欄(差替情報)'!$D$22/1000,0)</f>
        <v>0</v>
      </c>
      <c r="S38" s="29">
        <f>IF('入力欄(差替情報)'!$D$9=C$2,C24*'入力欄(差替情報)'!$D$22/1000,0)</f>
        <v>0</v>
      </c>
      <c r="T38" s="29">
        <f>IF('入力欄(差替情報)'!$D$9=D$2,D24*'入力欄(差替情報)'!$D$22/1000,0)</f>
        <v>0</v>
      </c>
      <c r="U38" s="29">
        <f>IF('入力欄(差替情報)'!$D$9=E$2,E24*'入力欄(差替情報)'!$D$22/1000,0)</f>
        <v>0</v>
      </c>
      <c r="V38" s="29">
        <f>IF('入力欄(差替情報)'!$D$9=F$2,F24*'入力欄(差替情報)'!$D$22/1000,0)</f>
        <v>0</v>
      </c>
      <c r="W38" s="29">
        <f>IF('入力欄(差替情報)'!$D$9=G$2,G24*'入力欄(差替情報)'!$D$22/1000,0)</f>
        <v>0</v>
      </c>
      <c r="X38" s="29">
        <f>IF('入力欄(差替情報)'!$D$9=H$2,H24*'入力欄(差替情報)'!$D$22/1000,0)</f>
        <v>0</v>
      </c>
      <c r="Y38" s="29">
        <f>IF('入力欄(差替情報)'!$D$9=I$2,I24*'入力欄(差替情報)'!$D$22/1000,0)</f>
        <v>0</v>
      </c>
      <c r="Z38" s="29">
        <f>IF('入力欄(差替情報)'!$D$9=J$2,J24*'入力欄(差替情報)'!$D$22/1000,0)</f>
        <v>0</v>
      </c>
      <c r="AA38" s="30">
        <f>SUM(R38:Z38)</f>
        <v>0</v>
      </c>
      <c r="AB38" s="31">
        <f>MIN($AA$38:$AA$49)</f>
        <v>0</v>
      </c>
      <c r="AD38" s="28">
        <f>AA38*1000</f>
        <v>0</v>
      </c>
    </row>
    <row r="39" spans="1:30" x14ac:dyDescent="0.3">
      <c r="A39" s="5" t="s">
        <v>7</v>
      </c>
      <c r="B39" s="29">
        <f>IF('入力欄(差替情報)'!$D$9=B$2,B25*'入力欄(差替情報)'!$E$22/1000,0)</f>
        <v>0</v>
      </c>
      <c r="C39" s="29">
        <f>IF('入力欄(差替情報)'!$D$9=C$2,C25*'入力欄(差替情報)'!$E$22/1000,0)</f>
        <v>0</v>
      </c>
      <c r="D39" s="29">
        <f>IF('入力欄(差替情報)'!$D$9=D$2,D25*'入力欄(差替情報)'!$E$22/1000,0)</f>
        <v>0</v>
      </c>
      <c r="E39" s="29">
        <f>IF('入力欄(差替情報)'!$D$9=E$2,E25*'入力欄(差替情報)'!$E$22/1000,0)</f>
        <v>0</v>
      </c>
      <c r="F39" s="29">
        <f>IF('入力欄(差替情報)'!$D$9=F$2,F25*'入力欄(差替情報)'!$E$22/1000,0)</f>
        <v>0</v>
      </c>
      <c r="G39" s="29">
        <f>IF('入力欄(差替情報)'!$D$9=G$2,G25*'入力欄(差替情報)'!$E$22/1000,0)</f>
        <v>0</v>
      </c>
      <c r="H39" s="29">
        <f>IF('入力欄(差替情報)'!$D$9=H$2,H25*'入力欄(差替情報)'!$E$22/1000,0)</f>
        <v>0</v>
      </c>
      <c r="I39" s="29">
        <f>IF('入力欄(差替情報)'!$D$9=I$2,I25*'入力欄(差替情報)'!$E$22/1000,0)</f>
        <v>0</v>
      </c>
      <c r="J39" s="29">
        <f>IF('入力欄(差替情報)'!$D$9=J$2,J25*'入力欄(差替情報)'!$E$22/1000,0)</f>
        <v>0</v>
      </c>
      <c r="K39" s="30">
        <f t="shared" ref="K39:K48" si="2">SUM(B39:J39)</f>
        <v>0</v>
      </c>
      <c r="L39" s="31">
        <f t="shared" ref="L39:L49" si="3">MIN($K$38:$K$49)</f>
        <v>0</v>
      </c>
      <c r="N39" s="28">
        <f t="shared" si="1"/>
        <v>0</v>
      </c>
      <c r="Q39" s="5" t="s">
        <v>7</v>
      </c>
      <c r="R39" s="29">
        <f>IF('入力欄(差替情報)'!$D$9=B$2,B25*'入力欄(差替情報)'!$E$22/1000,0)</f>
        <v>0</v>
      </c>
      <c r="S39" s="29">
        <f>IF('入力欄(差替情報)'!$D$9=C$2,C25*'入力欄(差替情報)'!$E$22/1000,0)</f>
        <v>0</v>
      </c>
      <c r="T39" s="29">
        <f>IF('入力欄(差替情報)'!$D$9=D$2,D25*'入力欄(差替情報)'!$E$22/1000,0)</f>
        <v>0</v>
      </c>
      <c r="U39" s="29">
        <f>IF('入力欄(差替情報)'!$D$9=E$2,E25*'入力欄(差替情報)'!$E$22/1000,0)</f>
        <v>0</v>
      </c>
      <c r="V39" s="29">
        <f>IF('入力欄(差替情報)'!$D$9=F$2,F25*'入力欄(差替情報)'!$E$22/1000,0)</f>
        <v>0</v>
      </c>
      <c r="W39" s="29">
        <f>IF('入力欄(差替情報)'!$D$9=G$2,G25*'入力欄(差替情報)'!$E$22/1000,0)</f>
        <v>0</v>
      </c>
      <c r="X39" s="29">
        <f>IF('入力欄(差替情報)'!$D$9=H$2,H25*'入力欄(差替情報)'!$E$22/1000,0)</f>
        <v>0</v>
      </c>
      <c r="Y39" s="29">
        <f>IF('入力欄(差替情報)'!$D$9=I$2,I25*'入力欄(差替情報)'!$E$22/1000,0)</f>
        <v>0</v>
      </c>
      <c r="Z39" s="29">
        <f>IF('入力欄(差替情報)'!$D$9=J$2,J25*'入力欄(差替情報)'!$E$22/1000,0)</f>
        <v>0</v>
      </c>
      <c r="AA39" s="30">
        <f t="shared" ref="AA39:AA48" si="4">SUM(R39:Z39)</f>
        <v>0</v>
      </c>
      <c r="AB39" s="31">
        <f t="shared" ref="AB39:AB49" si="5">MIN($AA$38:$AA$49)</f>
        <v>0</v>
      </c>
      <c r="AD39" s="28">
        <f t="shared" ref="AD39:AD48" si="6">AA39*1000</f>
        <v>0</v>
      </c>
    </row>
    <row r="40" spans="1:30" x14ac:dyDescent="0.3">
      <c r="A40" s="5" t="s">
        <v>8</v>
      </c>
      <c r="B40" s="29">
        <f>IF('入力欄(差替情報)'!$D$9=B$2,B26*'入力欄(差替情報)'!$F$22/1000,0)</f>
        <v>0</v>
      </c>
      <c r="C40" s="29">
        <f>IF('入力欄(差替情報)'!$D$9=C$2,C26*'入力欄(差替情報)'!$F$22/1000,0)</f>
        <v>0</v>
      </c>
      <c r="D40" s="29">
        <f>IF('入力欄(差替情報)'!$D$9=D$2,D26*'入力欄(差替情報)'!$F$22/1000,0)</f>
        <v>0</v>
      </c>
      <c r="E40" s="29">
        <f>IF('入力欄(差替情報)'!$D$9=E$2,E26*'入力欄(差替情報)'!$F$22/1000,0)</f>
        <v>0</v>
      </c>
      <c r="F40" s="29">
        <f>IF('入力欄(差替情報)'!$D$9=F$2,F26*'入力欄(差替情報)'!$F$22/1000,0)</f>
        <v>0</v>
      </c>
      <c r="G40" s="29">
        <f>IF('入力欄(差替情報)'!$D$9=G$2,G26*'入力欄(差替情報)'!$F$22/1000,0)</f>
        <v>0</v>
      </c>
      <c r="H40" s="29">
        <f>IF('入力欄(差替情報)'!$D$9=H$2,H26*'入力欄(差替情報)'!$F$22/1000,0)</f>
        <v>0</v>
      </c>
      <c r="I40" s="29">
        <f>IF('入力欄(差替情報)'!$D$9=I$2,I26*'入力欄(差替情報)'!$F$22/1000,0)</f>
        <v>0</v>
      </c>
      <c r="J40" s="29">
        <f>IF('入力欄(差替情報)'!$D$9=J$2,J26*'入力欄(差替情報)'!$F$22/1000,0)</f>
        <v>0</v>
      </c>
      <c r="K40" s="30">
        <f t="shared" si="2"/>
        <v>0</v>
      </c>
      <c r="L40" s="31">
        <f t="shared" si="3"/>
        <v>0</v>
      </c>
      <c r="N40" s="28">
        <f t="shared" si="1"/>
        <v>0</v>
      </c>
      <c r="Q40" s="5" t="s">
        <v>8</v>
      </c>
      <c r="R40" s="29">
        <f>IF('入力欄(差替情報)'!$D$9=B$2,B26*'入力欄(差替情報)'!$F$22/1000,0)</f>
        <v>0</v>
      </c>
      <c r="S40" s="29">
        <f>IF('入力欄(差替情報)'!$D$9=C$2,C26*'入力欄(差替情報)'!$F$22/1000,0)</f>
        <v>0</v>
      </c>
      <c r="T40" s="29">
        <f>IF('入力欄(差替情報)'!$D$9=D$2,D26*'入力欄(差替情報)'!$F$22/1000,0)</f>
        <v>0</v>
      </c>
      <c r="U40" s="29">
        <f>IF('入力欄(差替情報)'!$D$9=E$2,E26*'入力欄(差替情報)'!$F$22/1000,0)</f>
        <v>0</v>
      </c>
      <c r="V40" s="29">
        <f>IF('入力欄(差替情報)'!$D$9=F$2,F26*'入力欄(差替情報)'!$F$22/1000,0)</f>
        <v>0</v>
      </c>
      <c r="W40" s="29">
        <f>IF('入力欄(差替情報)'!$D$9=G$2,G26*'入力欄(差替情報)'!$F$22/1000,0)</f>
        <v>0</v>
      </c>
      <c r="X40" s="29">
        <f>IF('入力欄(差替情報)'!$D$9=H$2,H26*'入力欄(差替情報)'!$F$22/1000,0)</f>
        <v>0</v>
      </c>
      <c r="Y40" s="29">
        <f>IF('入力欄(差替情報)'!$D$9=I$2,I26*'入力欄(差替情報)'!$F$22/1000,0)</f>
        <v>0</v>
      </c>
      <c r="Z40" s="29">
        <f>IF('入力欄(差替情報)'!$D$9=J$2,J26*'入力欄(差替情報)'!$F$22/1000,0)</f>
        <v>0</v>
      </c>
      <c r="AA40" s="30">
        <f t="shared" si="4"/>
        <v>0</v>
      </c>
      <c r="AB40" s="31">
        <f t="shared" si="5"/>
        <v>0</v>
      </c>
      <c r="AD40" s="28">
        <f t="shared" si="6"/>
        <v>0</v>
      </c>
    </row>
    <row r="41" spans="1:30" x14ac:dyDescent="0.3">
      <c r="A41" s="5" t="s">
        <v>9</v>
      </c>
      <c r="B41" s="29">
        <f>IF('入力欄(差替情報)'!$D$9=B$2,B27*'入力欄(差替情報)'!$G$22/1000,0)</f>
        <v>0</v>
      </c>
      <c r="C41" s="29">
        <f>IF('入力欄(差替情報)'!$D$9=C$2,C27*'入力欄(差替情報)'!$G$22/1000,0)</f>
        <v>0</v>
      </c>
      <c r="D41" s="29">
        <f>IF('入力欄(差替情報)'!$D$9=D$2,D27*'入力欄(差替情報)'!$G$22/1000,0)</f>
        <v>0</v>
      </c>
      <c r="E41" s="29">
        <f>IF('入力欄(差替情報)'!$D$9=E$2,E27*'入力欄(差替情報)'!$G$22/1000,0)</f>
        <v>0</v>
      </c>
      <c r="F41" s="29">
        <f>IF('入力欄(差替情報)'!$D$9=F$2,F27*'入力欄(差替情報)'!$G$22/1000,0)</f>
        <v>0</v>
      </c>
      <c r="G41" s="29">
        <f>IF('入力欄(差替情報)'!$D$9=G$2,G27*'入力欄(差替情報)'!$G$22/1000,0)</f>
        <v>0</v>
      </c>
      <c r="H41" s="29">
        <f>IF('入力欄(差替情報)'!$D$9=H$2,H27*'入力欄(差替情報)'!$G$22/1000,0)</f>
        <v>0</v>
      </c>
      <c r="I41" s="29">
        <f>IF('入力欄(差替情報)'!$D$9=I$2,I27*'入力欄(差替情報)'!$G$22/1000,0)</f>
        <v>0</v>
      </c>
      <c r="J41" s="29">
        <f>IF('入力欄(差替情報)'!$D$9=J$2,J27*'入力欄(差替情報)'!$G$22/1000,0)</f>
        <v>0</v>
      </c>
      <c r="K41" s="30">
        <f t="shared" si="2"/>
        <v>0</v>
      </c>
      <c r="L41" s="31">
        <f t="shared" si="3"/>
        <v>0</v>
      </c>
      <c r="N41" s="28">
        <f t="shared" si="1"/>
        <v>0</v>
      </c>
      <c r="Q41" s="5" t="s">
        <v>9</v>
      </c>
      <c r="R41" s="29">
        <f>IF('入力欄(差替情報)'!$D$9=B$2,B27*'入力欄(差替情報)'!$G$22/1000,0)</f>
        <v>0</v>
      </c>
      <c r="S41" s="29">
        <f>IF('入力欄(差替情報)'!$D$9=C$2,C27*'入力欄(差替情報)'!$G$22/1000,0)</f>
        <v>0</v>
      </c>
      <c r="T41" s="29">
        <f>IF('入力欄(差替情報)'!$D$9=D$2,D27*'入力欄(差替情報)'!$G$22/1000,0)</f>
        <v>0</v>
      </c>
      <c r="U41" s="29">
        <f>IF('入力欄(差替情報)'!$D$9=E$2,E27*'入力欄(差替情報)'!$G$22/1000,0)</f>
        <v>0</v>
      </c>
      <c r="V41" s="29">
        <f>IF('入力欄(差替情報)'!$D$9=F$2,F27*'入力欄(差替情報)'!$G$22/1000,0)</f>
        <v>0</v>
      </c>
      <c r="W41" s="29">
        <f>IF('入力欄(差替情報)'!$D$9=G$2,G27*'入力欄(差替情報)'!$G$22/1000,0)</f>
        <v>0</v>
      </c>
      <c r="X41" s="29">
        <f>IF('入力欄(差替情報)'!$D$9=H$2,H27*'入力欄(差替情報)'!$G$22/1000,0)</f>
        <v>0</v>
      </c>
      <c r="Y41" s="29">
        <f>IF('入力欄(差替情報)'!$D$9=I$2,I27*'入力欄(差替情報)'!$G$22/1000,0)</f>
        <v>0</v>
      </c>
      <c r="Z41" s="29">
        <f>IF('入力欄(差替情報)'!$D$9=J$2,J27*'入力欄(差替情報)'!$G$22/1000,0)</f>
        <v>0</v>
      </c>
      <c r="AA41" s="30">
        <f t="shared" si="4"/>
        <v>0</v>
      </c>
      <c r="AB41" s="31">
        <f t="shared" si="5"/>
        <v>0</v>
      </c>
      <c r="AD41" s="28">
        <f t="shared" si="6"/>
        <v>0</v>
      </c>
    </row>
    <row r="42" spans="1:30" x14ac:dyDescent="0.3">
      <c r="A42" s="5" t="s">
        <v>10</v>
      </c>
      <c r="B42" s="29">
        <f>IF('入力欄(差替情報)'!$D$9=B$2,B28*'入力欄(差替情報)'!$H$22/1000,0)</f>
        <v>0</v>
      </c>
      <c r="C42" s="29">
        <f>IF('入力欄(差替情報)'!$D$9=C$2,C28*'入力欄(差替情報)'!$H$22/1000,0)</f>
        <v>0</v>
      </c>
      <c r="D42" s="29">
        <f>IF('入力欄(差替情報)'!$D$9=D$2,D28*'入力欄(差替情報)'!$H$22/1000,0)</f>
        <v>0</v>
      </c>
      <c r="E42" s="29">
        <f>IF('入力欄(差替情報)'!$D$9=E$2,E28*'入力欄(差替情報)'!$H$22/1000,0)</f>
        <v>0</v>
      </c>
      <c r="F42" s="29">
        <f>IF('入力欄(差替情報)'!$D$9=F$2,F28*'入力欄(差替情報)'!$H$22/1000,0)</f>
        <v>0</v>
      </c>
      <c r="G42" s="29">
        <f>IF('入力欄(差替情報)'!$D$9=G$2,G28*'入力欄(差替情報)'!$H$22/1000,0)</f>
        <v>0</v>
      </c>
      <c r="H42" s="29">
        <f>IF('入力欄(差替情報)'!$D$9=H$2,H28*'入力欄(差替情報)'!$H$22/1000,0)</f>
        <v>0</v>
      </c>
      <c r="I42" s="29">
        <f>IF('入力欄(差替情報)'!$D$9=I$2,I28*'入力欄(差替情報)'!$H$22/1000,0)</f>
        <v>0</v>
      </c>
      <c r="J42" s="29">
        <f>IF('入力欄(差替情報)'!$D$9=J$2,J28*'入力欄(差替情報)'!$H$22/1000,0)</f>
        <v>0</v>
      </c>
      <c r="K42" s="30">
        <f t="shared" si="2"/>
        <v>0</v>
      </c>
      <c r="L42" s="31">
        <f t="shared" si="3"/>
        <v>0</v>
      </c>
      <c r="N42" s="28">
        <f t="shared" si="1"/>
        <v>0</v>
      </c>
      <c r="Q42" s="5" t="s">
        <v>10</v>
      </c>
      <c r="R42" s="29">
        <f>IF('入力欄(差替情報)'!$D$9=B$2,B28*'入力欄(差替情報)'!$H$22/1000,0)</f>
        <v>0</v>
      </c>
      <c r="S42" s="29">
        <f>IF('入力欄(差替情報)'!$D$9=C$2,C28*'入力欄(差替情報)'!$H$22/1000,0)</f>
        <v>0</v>
      </c>
      <c r="T42" s="29">
        <f>IF('入力欄(差替情報)'!$D$9=D$2,D28*'入力欄(差替情報)'!$H$22/1000,0)</f>
        <v>0</v>
      </c>
      <c r="U42" s="29">
        <f>IF('入力欄(差替情報)'!$D$9=E$2,E28*'入力欄(差替情報)'!$H$22/1000,0)</f>
        <v>0</v>
      </c>
      <c r="V42" s="29">
        <f>IF('入力欄(差替情報)'!$D$9=F$2,F28*'入力欄(差替情報)'!$H$22/1000,0)</f>
        <v>0</v>
      </c>
      <c r="W42" s="29">
        <f>IF('入力欄(差替情報)'!$D$9=G$2,G28*'入力欄(差替情報)'!$H$22/1000,0)</f>
        <v>0</v>
      </c>
      <c r="X42" s="29">
        <f>IF('入力欄(差替情報)'!$D$9=H$2,H28*'入力欄(差替情報)'!$H$22/1000,0)</f>
        <v>0</v>
      </c>
      <c r="Y42" s="29">
        <f>IF('入力欄(差替情報)'!$D$9=I$2,I28*'入力欄(差替情報)'!$H$22/1000,0)</f>
        <v>0</v>
      </c>
      <c r="Z42" s="29">
        <f>IF('入力欄(差替情報)'!$D$9=J$2,J28*'入力欄(差替情報)'!$H$22/1000,0)</f>
        <v>0</v>
      </c>
      <c r="AA42" s="30">
        <f t="shared" si="4"/>
        <v>0</v>
      </c>
      <c r="AB42" s="31">
        <f t="shared" si="5"/>
        <v>0</v>
      </c>
      <c r="AD42" s="28">
        <f t="shared" si="6"/>
        <v>0</v>
      </c>
    </row>
    <row r="43" spans="1:30" x14ac:dyDescent="0.3">
      <c r="A43" s="5" t="s">
        <v>11</v>
      </c>
      <c r="B43" s="29">
        <f>IF('入力欄(差替情報)'!$D$9=B$2,B29*'入力欄(差替情報)'!$I$22/1000,0)</f>
        <v>0</v>
      </c>
      <c r="C43" s="29">
        <f>IF('入力欄(差替情報)'!$D$9=C$2,C29*'入力欄(差替情報)'!$I$22/1000,0)</f>
        <v>0</v>
      </c>
      <c r="D43" s="29">
        <f>IF('入力欄(差替情報)'!$D$9=D$2,D29*'入力欄(差替情報)'!$I$22/1000,0)</f>
        <v>0</v>
      </c>
      <c r="E43" s="29">
        <f>IF('入力欄(差替情報)'!$D$9=E$2,E29*'入力欄(差替情報)'!$I$22/1000,0)</f>
        <v>0</v>
      </c>
      <c r="F43" s="29">
        <f>IF('入力欄(差替情報)'!$D$9=F$2,F29*'入力欄(差替情報)'!$I$22/1000,0)</f>
        <v>0</v>
      </c>
      <c r="G43" s="29">
        <f>IF('入力欄(差替情報)'!$D$9=G$2,G29*'入力欄(差替情報)'!$I$22/1000,0)</f>
        <v>0</v>
      </c>
      <c r="H43" s="29">
        <f>IF('入力欄(差替情報)'!$D$9=H$2,H29*'入力欄(差替情報)'!$I$22/1000,0)</f>
        <v>0</v>
      </c>
      <c r="I43" s="29">
        <f>IF('入力欄(差替情報)'!$D$9=I$2,I29*'入力欄(差替情報)'!$I$22/1000,0)</f>
        <v>0</v>
      </c>
      <c r="J43" s="29">
        <f>IF('入力欄(差替情報)'!$D$9=J$2,J29*'入力欄(差替情報)'!$I$22/1000,0)</f>
        <v>0</v>
      </c>
      <c r="K43" s="30">
        <f t="shared" si="2"/>
        <v>0</v>
      </c>
      <c r="L43" s="31">
        <f t="shared" si="3"/>
        <v>0</v>
      </c>
      <c r="N43" s="28">
        <f t="shared" si="1"/>
        <v>0</v>
      </c>
      <c r="Q43" s="5" t="s">
        <v>11</v>
      </c>
      <c r="R43" s="29">
        <f>IF('入力欄(差替情報)'!$D$9=B$2,B29*'入力欄(差替情報)'!$I$22/1000,0)</f>
        <v>0</v>
      </c>
      <c r="S43" s="29">
        <f>IF('入力欄(差替情報)'!$D$9=C$2,C29*'入力欄(差替情報)'!$I$22/1000,0)</f>
        <v>0</v>
      </c>
      <c r="T43" s="29">
        <f>IF('入力欄(差替情報)'!$D$9=D$2,D29*'入力欄(差替情報)'!$I$22/1000,0)</f>
        <v>0</v>
      </c>
      <c r="U43" s="29">
        <f>IF('入力欄(差替情報)'!$D$9=E$2,E29*'入力欄(差替情報)'!$I$22/1000,0)</f>
        <v>0</v>
      </c>
      <c r="V43" s="29">
        <f>IF('入力欄(差替情報)'!$D$9=F$2,F29*'入力欄(差替情報)'!$I$22/1000,0)</f>
        <v>0</v>
      </c>
      <c r="W43" s="29">
        <f>IF('入力欄(差替情報)'!$D$9=G$2,G29*'入力欄(差替情報)'!$I$22/1000,0)</f>
        <v>0</v>
      </c>
      <c r="X43" s="29">
        <f>IF('入力欄(差替情報)'!$D$9=H$2,H29*'入力欄(差替情報)'!$I$22/1000,0)</f>
        <v>0</v>
      </c>
      <c r="Y43" s="29">
        <f>IF('入力欄(差替情報)'!$D$9=I$2,I29*'入力欄(差替情報)'!$I$22/1000,0)</f>
        <v>0</v>
      </c>
      <c r="Z43" s="29">
        <f>IF('入力欄(差替情報)'!$D$9=J$2,J29*'入力欄(差替情報)'!$I$22/1000,0)</f>
        <v>0</v>
      </c>
      <c r="AA43" s="30">
        <f t="shared" si="4"/>
        <v>0</v>
      </c>
      <c r="AB43" s="31">
        <f t="shared" si="5"/>
        <v>0</v>
      </c>
      <c r="AD43" s="28">
        <f t="shared" si="6"/>
        <v>0</v>
      </c>
    </row>
    <row r="44" spans="1:30" x14ac:dyDescent="0.3">
      <c r="A44" s="5" t="s">
        <v>12</v>
      </c>
      <c r="B44" s="29">
        <f>IF('入力欄(差替情報)'!$D$9=B$2,B30*'入力欄(差替情報)'!$J$22/1000,0)</f>
        <v>0</v>
      </c>
      <c r="C44" s="29">
        <f>IF('入力欄(差替情報)'!$D$9=C$2,C30*'入力欄(差替情報)'!$J$22/1000,0)</f>
        <v>0</v>
      </c>
      <c r="D44" s="29">
        <f>IF('入力欄(差替情報)'!$D$9=D$2,D30*'入力欄(差替情報)'!$J$22/1000,0)</f>
        <v>0</v>
      </c>
      <c r="E44" s="29">
        <f>IF('入力欄(差替情報)'!$D$9=E$2,E30*'入力欄(差替情報)'!$J$22/1000,0)</f>
        <v>0</v>
      </c>
      <c r="F44" s="29">
        <f>IF('入力欄(差替情報)'!$D$9=F$2,F30*'入力欄(差替情報)'!$J$22/1000,0)</f>
        <v>0</v>
      </c>
      <c r="G44" s="29">
        <f>IF('入力欄(差替情報)'!$D$9=G$2,G30*'入力欄(差替情報)'!$J$22/1000,0)</f>
        <v>0</v>
      </c>
      <c r="H44" s="29">
        <f>IF('入力欄(差替情報)'!$D$9=H$2,H30*'入力欄(差替情報)'!$J$22/1000,0)</f>
        <v>0</v>
      </c>
      <c r="I44" s="29">
        <f>IF('入力欄(差替情報)'!$D$9=I$2,I30*'入力欄(差替情報)'!$J$22/1000,0)</f>
        <v>0</v>
      </c>
      <c r="J44" s="29">
        <f>IF('入力欄(差替情報)'!$D$9=J$2,J30*'入力欄(差替情報)'!$J$22/1000,0)</f>
        <v>0</v>
      </c>
      <c r="K44" s="30">
        <f t="shared" si="2"/>
        <v>0</v>
      </c>
      <c r="L44" s="31">
        <f t="shared" si="3"/>
        <v>0</v>
      </c>
      <c r="N44" s="28">
        <f t="shared" si="1"/>
        <v>0</v>
      </c>
      <c r="Q44" s="5" t="s">
        <v>12</v>
      </c>
      <c r="R44" s="29">
        <f>IF('入力欄(差替情報)'!$D$9=B$2,B30*'入力欄(差替情報)'!$J$22/1000,0)</f>
        <v>0</v>
      </c>
      <c r="S44" s="29">
        <f>IF('入力欄(差替情報)'!$D$9=C$2,C30*'入力欄(差替情報)'!$J$22/1000,0)</f>
        <v>0</v>
      </c>
      <c r="T44" s="29">
        <f>IF('入力欄(差替情報)'!$D$9=D$2,D30*'入力欄(差替情報)'!$J$22/1000,0)</f>
        <v>0</v>
      </c>
      <c r="U44" s="29">
        <f>IF('入力欄(差替情報)'!$D$9=E$2,E30*'入力欄(差替情報)'!$J$22/1000,0)</f>
        <v>0</v>
      </c>
      <c r="V44" s="29">
        <f>IF('入力欄(差替情報)'!$D$9=F$2,F30*'入力欄(差替情報)'!$J$22/1000,0)</f>
        <v>0</v>
      </c>
      <c r="W44" s="29">
        <f>IF('入力欄(差替情報)'!$D$9=G$2,G30*'入力欄(差替情報)'!$J$22/1000,0)</f>
        <v>0</v>
      </c>
      <c r="X44" s="29">
        <f>IF('入力欄(差替情報)'!$D$9=H$2,H30*'入力欄(差替情報)'!$J$22/1000,0)</f>
        <v>0</v>
      </c>
      <c r="Y44" s="29">
        <f>IF('入力欄(差替情報)'!$D$9=I$2,I30*'入力欄(差替情報)'!$J$22/1000,0)</f>
        <v>0</v>
      </c>
      <c r="Z44" s="29">
        <f>IF('入力欄(差替情報)'!$D$9=J$2,J30*'入力欄(差替情報)'!$J$22/1000,0)</f>
        <v>0</v>
      </c>
      <c r="AA44" s="30">
        <f t="shared" si="4"/>
        <v>0</v>
      </c>
      <c r="AB44" s="31">
        <f t="shared" si="5"/>
        <v>0</v>
      </c>
      <c r="AD44" s="28">
        <f t="shared" si="6"/>
        <v>0</v>
      </c>
    </row>
    <row r="45" spans="1:30" x14ac:dyDescent="0.3">
      <c r="A45" s="5" t="s">
        <v>13</v>
      </c>
      <c r="B45" s="29">
        <f>IF('入力欄(差替情報)'!$D$9=B$2,B31*'入力欄(差替情報)'!$K$22/1000,0)</f>
        <v>0</v>
      </c>
      <c r="C45" s="29">
        <f>IF('入力欄(差替情報)'!$D$9=C$2,C31*'入力欄(差替情報)'!$K$22/1000,0)</f>
        <v>0</v>
      </c>
      <c r="D45" s="29">
        <f>IF('入力欄(差替情報)'!$D$9=D$2,D31*'入力欄(差替情報)'!$K$22/1000,0)</f>
        <v>0</v>
      </c>
      <c r="E45" s="29">
        <f>IF('入力欄(差替情報)'!$D$9=E$2,E31*'入力欄(差替情報)'!$K$22/1000,0)</f>
        <v>0</v>
      </c>
      <c r="F45" s="29">
        <f>IF('入力欄(差替情報)'!$D$9=F$2,F31*'入力欄(差替情報)'!$K$22/1000,0)</f>
        <v>0</v>
      </c>
      <c r="G45" s="29">
        <f>IF('入力欄(差替情報)'!$D$9=G$2,G31*'入力欄(差替情報)'!$K$22/1000,0)</f>
        <v>0</v>
      </c>
      <c r="H45" s="29">
        <f>IF('入力欄(差替情報)'!$D$9=H$2,H31*'入力欄(差替情報)'!$K$22/1000,0)</f>
        <v>0</v>
      </c>
      <c r="I45" s="29">
        <f>IF('入力欄(差替情報)'!$D$9=I$2,I31*'入力欄(差替情報)'!$K$22/1000,0)</f>
        <v>0</v>
      </c>
      <c r="J45" s="29">
        <f>IF('入力欄(差替情報)'!$D$9=J$2,J31*'入力欄(差替情報)'!$K$22/1000,0)</f>
        <v>0</v>
      </c>
      <c r="K45" s="30">
        <f t="shared" si="2"/>
        <v>0</v>
      </c>
      <c r="L45" s="31">
        <f t="shared" si="3"/>
        <v>0</v>
      </c>
      <c r="N45" s="28">
        <f t="shared" si="1"/>
        <v>0</v>
      </c>
      <c r="Q45" s="5" t="s">
        <v>13</v>
      </c>
      <c r="R45" s="29">
        <f>IF('入力欄(差替情報)'!$D$9=B$2,B31*'入力欄(差替情報)'!$K$22/1000,0)</f>
        <v>0</v>
      </c>
      <c r="S45" s="29">
        <f>IF('入力欄(差替情報)'!$D$9=C$2,C31*'入力欄(差替情報)'!$K$22/1000,0)</f>
        <v>0</v>
      </c>
      <c r="T45" s="29">
        <f>IF('入力欄(差替情報)'!$D$9=D$2,D31*'入力欄(差替情報)'!$K$22/1000,0)</f>
        <v>0</v>
      </c>
      <c r="U45" s="29">
        <f>IF('入力欄(差替情報)'!$D$9=E$2,E31*'入力欄(差替情報)'!$K$22/1000,0)</f>
        <v>0</v>
      </c>
      <c r="V45" s="29">
        <f>IF('入力欄(差替情報)'!$D$9=F$2,F31*'入力欄(差替情報)'!$K$22/1000,0)</f>
        <v>0</v>
      </c>
      <c r="W45" s="29">
        <f>IF('入力欄(差替情報)'!$D$9=G$2,G31*'入力欄(差替情報)'!$K$22/1000,0)</f>
        <v>0</v>
      </c>
      <c r="X45" s="29">
        <f>IF('入力欄(差替情報)'!$D$9=H$2,H31*'入力欄(差替情報)'!$K$22/1000,0)</f>
        <v>0</v>
      </c>
      <c r="Y45" s="29">
        <f>IF('入力欄(差替情報)'!$D$9=I$2,I31*'入力欄(差替情報)'!$K$22/1000,0)</f>
        <v>0</v>
      </c>
      <c r="Z45" s="29">
        <f>IF('入力欄(差替情報)'!$D$9=J$2,J31*'入力欄(差替情報)'!$K$22/1000,0)</f>
        <v>0</v>
      </c>
      <c r="AA45" s="30">
        <f t="shared" si="4"/>
        <v>0</v>
      </c>
      <c r="AB45" s="31">
        <f t="shared" si="5"/>
        <v>0</v>
      </c>
      <c r="AD45" s="28">
        <f t="shared" si="6"/>
        <v>0</v>
      </c>
    </row>
    <row r="46" spans="1:30" x14ac:dyDescent="0.3">
      <c r="A46" s="5" t="s">
        <v>14</v>
      </c>
      <c r="B46" s="29">
        <f>IF('入力欄(差替情報)'!$D$9=B$2,B32*'入力欄(差替情報)'!$L$22/1000,0)</f>
        <v>0</v>
      </c>
      <c r="C46" s="29">
        <f>IF('入力欄(差替情報)'!$D$9=C$2,C32*'入力欄(差替情報)'!$L$22/1000,0)</f>
        <v>0</v>
      </c>
      <c r="D46" s="29">
        <f>IF('入力欄(差替情報)'!$D$9=D$2,D32*'入力欄(差替情報)'!$L$22/1000,0)</f>
        <v>0</v>
      </c>
      <c r="E46" s="29">
        <f>IF('入力欄(差替情報)'!$D$9=E$2,E32*'入力欄(差替情報)'!$L$22/1000,0)</f>
        <v>0</v>
      </c>
      <c r="F46" s="29">
        <f>IF('入力欄(差替情報)'!$D$9=F$2,F32*'入力欄(差替情報)'!$L$22/1000,0)</f>
        <v>0</v>
      </c>
      <c r="G46" s="29">
        <f>IF('入力欄(差替情報)'!$D$9=G$2,G32*'入力欄(差替情報)'!$L$22/1000,0)</f>
        <v>0</v>
      </c>
      <c r="H46" s="29">
        <f>IF('入力欄(差替情報)'!$D$9=H$2,H32*'入力欄(差替情報)'!$L$22/1000,0)</f>
        <v>0</v>
      </c>
      <c r="I46" s="29">
        <f>IF('入力欄(差替情報)'!$D$9=I$2,I32*'入力欄(差替情報)'!$L$22/1000,0)</f>
        <v>0</v>
      </c>
      <c r="J46" s="29">
        <f>IF('入力欄(差替情報)'!$D$9=J$2,J32*'入力欄(差替情報)'!$L$22/1000,0)</f>
        <v>0</v>
      </c>
      <c r="K46" s="30">
        <f t="shared" si="2"/>
        <v>0</v>
      </c>
      <c r="L46" s="31">
        <f t="shared" si="3"/>
        <v>0</v>
      </c>
      <c r="N46" s="28">
        <f t="shared" si="1"/>
        <v>0</v>
      </c>
      <c r="Q46" s="5" t="s">
        <v>14</v>
      </c>
      <c r="R46" s="29">
        <f>IF('入力欄(差替情報)'!$D$9=B$2,B32*'入力欄(差替情報)'!$L$22/1000,0)</f>
        <v>0</v>
      </c>
      <c r="S46" s="29">
        <f>IF('入力欄(差替情報)'!$D$9=C$2,C32*'入力欄(差替情報)'!$L$22/1000,0)</f>
        <v>0</v>
      </c>
      <c r="T46" s="29">
        <f>IF('入力欄(差替情報)'!$D$9=D$2,D32*'入力欄(差替情報)'!$L$22/1000,0)</f>
        <v>0</v>
      </c>
      <c r="U46" s="29">
        <f>IF('入力欄(差替情報)'!$D$9=E$2,E32*'入力欄(差替情報)'!$L$22/1000,0)</f>
        <v>0</v>
      </c>
      <c r="V46" s="29">
        <f>IF('入力欄(差替情報)'!$D$9=F$2,F32*'入力欄(差替情報)'!$L$22/1000,0)</f>
        <v>0</v>
      </c>
      <c r="W46" s="29">
        <f>IF('入力欄(差替情報)'!$D$9=G$2,G32*'入力欄(差替情報)'!$L$22/1000,0)</f>
        <v>0</v>
      </c>
      <c r="X46" s="29">
        <f>IF('入力欄(差替情報)'!$D$9=H$2,H32*'入力欄(差替情報)'!$L$22/1000,0)</f>
        <v>0</v>
      </c>
      <c r="Y46" s="29">
        <f>IF('入力欄(差替情報)'!$D$9=I$2,I32*'入力欄(差替情報)'!$L$22/1000,0)</f>
        <v>0</v>
      </c>
      <c r="Z46" s="29">
        <f>IF('入力欄(差替情報)'!$D$9=J$2,J32*'入力欄(差替情報)'!$L$22/1000,0)</f>
        <v>0</v>
      </c>
      <c r="AA46" s="30">
        <f t="shared" si="4"/>
        <v>0</v>
      </c>
      <c r="AB46" s="31">
        <f t="shared" si="5"/>
        <v>0</v>
      </c>
      <c r="AD46" s="28">
        <f t="shared" si="6"/>
        <v>0</v>
      </c>
    </row>
    <row r="47" spans="1:30" x14ac:dyDescent="0.3">
      <c r="A47" s="5" t="s">
        <v>15</v>
      </c>
      <c r="B47" s="29">
        <f>IF('入力欄(差替情報)'!$D$9=B$2,B33*'入力欄(差替情報)'!$M$22/1000,0)</f>
        <v>0</v>
      </c>
      <c r="C47" s="29">
        <f>IF('入力欄(差替情報)'!$D$9=C$2,C33*'入力欄(差替情報)'!$M$22/1000,0)</f>
        <v>0</v>
      </c>
      <c r="D47" s="29">
        <f>IF('入力欄(差替情報)'!$D$9=D$2,D33*'入力欄(差替情報)'!$M$22/1000,0)</f>
        <v>0</v>
      </c>
      <c r="E47" s="29">
        <f>IF('入力欄(差替情報)'!$D$9=E$2,E33*'入力欄(差替情報)'!$M$22/1000,0)</f>
        <v>0</v>
      </c>
      <c r="F47" s="29">
        <f>IF('入力欄(差替情報)'!$D$9=F$2,F33*'入力欄(差替情報)'!$M$22/1000,0)</f>
        <v>0</v>
      </c>
      <c r="G47" s="29">
        <f>IF('入力欄(差替情報)'!$D$9=G$2,G33*'入力欄(差替情報)'!$M$22/1000,0)</f>
        <v>0</v>
      </c>
      <c r="H47" s="29">
        <f>IF('入力欄(差替情報)'!$D$9=H$2,H33*'入力欄(差替情報)'!$M$22/1000,0)</f>
        <v>0</v>
      </c>
      <c r="I47" s="29">
        <f>IF('入力欄(差替情報)'!$D$9=I$2,I33*'入力欄(差替情報)'!$M$22/1000,0)</f>
        <v>0</v>
      </c>
      <c r="J47" s="29">
        <f>IF('入力欄(差替情報)'!$D$9=J$2,J33*'入力欄(差替情報)'!$M$22/1000,0)</f>
        <v>0</v>
      </c>
      <c r="K47" s="30">
        <f t="shared" si="2"/>
        <v>0</v>
      </c>
      <c r="L47" s="31">
        <f t="shared" si="3"/>
        <v>0</v>
      </c>
      <c r="N47" s="28">
        <f t="shared" si="1"/>
        <v>0</v>
      </c>
      <c r="Q47" s="5" t="s">
        <v>15</v>
      </c>
      <c r="R47" s="29">
        <f>IF('入力欄(差替情報)'!$D$9=B$2,B33*'入力欄(差替情報)'!$M$22/1000,0)</f>
        <v>0</v>
      </c>
      <c r="S47" s="29">
        <f>IF('入力欄(差替情報)'!$D$9=C$2,C33*'入力欄(差替情報)'!$M$22/1000,0)</f>
        <v>0</v>
      </c>
      <c r="T47" s="29">
        <f>IF('入力欄(差替情報)'!$D$9=D$2,D33*'入力欄(差替情報)'!$M$22/1000,0)</f>
        <v>0</v>
      </c>
      <c r="U47" s="29">
        <f>IF('入力欄(差替情報)'!$D$9=E$2,E33*'入力欄(差替情報)'!$M$22/1000,0)</f>
        <v>0</v>
      </c>
      <c r="V47" s="29">
        <f>IF('入力欄(差替情報)'!$D$9=F$2,F33*'入力欄(差替情報)'!$M$22/1000,0)</f>
        <v>0</v>
      </c>
      <c r="W47" s="29">
        <f>IF('入力欄(差替情報)'!$D$9=G$2,G33*'入力欄(差替情報)'!$M$22/1000,0)</f>
        <v>0</v>
      </c>
      <c r="X47" s="29">
        <f>IF('入力欄(差替情報)'!$D$9=H$2,H33*'入力欄(差替情報)'!$M$22/1000,0)</f>
        <v>0</v>
      </c>
      <c r="Y47" s="29">
        <f>IF('入力欄(差替情報)'!$D$9=I$2,I33*'入力欄(差替情報)'!$M$22/1000,0)</f>
        <v>0</v>
      </c>
      <c r="Z47" s="29">
        <f>IF('入力欄(差替情報)'!$D$9=J$2,J33*'入力欄(差替情報)'!$M$22/1000,0)</f>
        <v>0</v>
      </c>
      <c r="AA47" s="30">
        <f t="shared" si="4"/>
        <v>0</v>
      </c>
      <c r="AB47" s="31">
        <f t="shared" si="5"/>
        <v>0</v>
      </c>
      <c r="AD47" s="28">
        <f t="shared" si="6"/>
        <v>0</v>
      </c>
    </row>
    <row r="48" spans="1:30" x14ac:dyDescent="0.3">
      <c r="A48" s="5" t="s">
        <v>16</v>
      </c>
      <c r="B48" s="29">
        <f>IF('入力欄(差替情報)'!$D$9=B$2,B34*'入力欄(差替情報)'!$N$22/1000,0)</f>
        <v>0</v>
      </c>
      <c r="C48" s="29">
        <f>IF('入力欄(差替情報)'!$D$9=C$2,C34*'入力欄(差替情報)'!$N$22/1000,0)</f>
        <v>0</v>
      </c>
      <c r="D48" s="29">
        <f>IF('入力欄(差替情報)'!$D$9=D$2,D34*'入力欄(差替情報)'!$N$22/1000,0)</f>
        <v>0</v>
      </c>
      <c r="E48" s="29">
        <f>IF('入力欄(差替情報)'!$D$9=E$2,E34*'入力欄(差替情報)'!$N$22/1000,0)</f>
        <v>0</v>
      </c>
      <c r="F48" s="29">
        <f>IF('入力欄(差替情報)'!$D$9=F$2,F34*'入力欄(差替情報)'!$N$22/1000,0)</f>
        <v>0</v>
      </c>
      <c r="G48" s="29">
        <f>IF('入力欄(差替情報)'!$D$9=G$2,G34*'入力欄(差替情報)'!$N$22/1000,0)</f>
        <v>0</v>
      </c>
      <c r="H48" s="29">
        <f>IF('入力欄(差替情報)'!$D$9=H$2,H34*'入力欄(差替情報)'!$N$22/1000,0)</f>
        <v>0</v>
      </c>
      <c r="I48" s="29">
        <f>IF('入力欄(差替情報)'!$D$9=I$2,I34*'入力欄(差替情報)'!$N$22/1000,0)</f>
        <v>0</v>
      </c>
      <c r="J48" s="29">
        <f>IF('入力欄(差替情報)'!$D$9=J$2,J34*'入力欄(差替情報)'!$N$22/1000,0)</f>
        <v>0</v>
      </c>
      <c r="K48" s="30">
        <f t="shared" si="2"/>
        <v>0</v>
      </c>
      <c r="L48" s="31">
        <f t="shared" si="3"/>
        <v>0</v>
      </c>
      <c r="N48" s="28">
        <f t="shared" si="1"/>
        <v>0</v>
      </c>
      <c r="Q48" s="5" t="s">
        <v>16</v>
      </c>
      <c r="R48" s="29">
        <f>IF('入力欄(差替情報)'!$D$9=B$2,B34*'入力欄(差替情報)'!$N$22/1000,0)</f>
        <v>0</v>
      </c>
      <c r="S48" s="29">
        <f>IF('入力欄(差替情報)'!$D$9=C$2,C34*'入力欄(差替情報)'!$N$22/1000,0)</f>
        <v>0</v>
      </c>
      <c r="T48" s="29">
        <f>IF('入力欄(差替情報)'!$D$9=D$2,D34*'入力欄(差替情報)'!$N$22/1000,0)</f>
        <v>0</v>
      </c>
      <c r="U48" s="29">
        <f>IF('入力欄(差替情報)'!$D$9=E$2,E34*'入力欄(差替情報)'!$N$22/1000,0)</f>
        <v>0</v>
      </c>
      <c r="V48" s="29">
        <f>IF('入力欄(差替情報)'!$D$9=F$2,F34*'入力欄(差替情報)'!$N$22/1000,0)</f>
        <v>0</v>
      </c>
      <c r="W48" s="29">
        <f>IF('入力欄(差替情報)'!$D$9=G$2,G34*'入力欄(差替情報)'!$N$22/1000,0)</f>
        <v>0</v>
      </c>
      <c r="X48" s="29">
        <f>IF('入力欄(差替情報)'!$D$9=H$2,H34*'入力欄(差替情報)'!$N$22/1000,0)</f>
        <v>0</v>
      </c>
      <c r="Y48" s="29">
        <f>IF('入力欄(差替情報)'!$D$9=I$2,I34*'入力欄(差替情報)'!$N$22/1000,0)</f>
        <v>0</v>
      </c>
      <c r="Z48" s="29">
        <f>IF('入力欄(差替情報)'!$D$9=J$2,J34*'入力欄(差替情報)'!$N$22/1000,0)</f>
        <v>0</v>
      </c>
      <c r="AA48" s="30">
        <f t="shared" si="4"/>
        <v>0</v>
      </c>
      <c r="AB48" s="31">
        <f t="shared" si="5"/>
        <v>0</v>
      </c>
      <c r="AD48" s="28">
        <f t="shared" si="6"/>
        <v>0</v>
      </c>
    </row>
    <row r="49" spans="1:30" x14ac:dyDescent="0.3">
      <c r="A49" s="5" t="s">
        <v>17</v>
      </c>
      <c r="B49" s="29">
        <f>IF('入力欄(差替情報)'!$D$9=B$2,B35*'入力欄(差替情報)'!$O$22/1000,0)</f>
        <v>0</v>
      </c>
      <c r="C49" s="29">
        <f>IF('入力欄(差替情報)'!$D$9=C$2,C35*'入力欄(差替情報)'!$O$22/1000,0)</f>
        <v>0</v>
      </c>
      <c r="D49" s="29">
        <f>IF('入力欄(差替情報)'!$D$9=D$2,D35*'入力欄(差替情報)'!$O$22/1000,0)</f>
        <v>0</v>
      </c>
      <c r="E49" s="29">
        <f>IF('入力欄(差替情報)'!$D$9=E$2,E35*'入力欄(差替情報)'!$O$22/1000,0)</f>
        <v>0</v>
      </c>
      <c r="F49" s="29">
        <f>IF('入力欄(差替情報)'!$D$9=F$2,F35*'入力欄(差替情報)'!$O$22/1000,0)</f>
        <v>0</v>
      </c>
      <c r="G49" s="29">
        <f>IF('入力欄(差替情報)'!$D$9=G$2,G35*'入力欄(差替情報)'!$O$22/1000,0)</f>
        <v>0</v>
      </c>
      <c r="H49" s="29">
        <f>IF('入力欄(差替情報)'!$D$9=H$2,H35*'入力欄(差替情報)'!$O$22/1000,0)</f>
        <v>0</v>
      </c>
      <c r="I49" s="29">
        <f>IF('入力欄(差替情報)'!$D$9=I$2,I35*'入力欄(差替情報)'!$O$22/1000,0)</f>
        <v>0</v>
      </c>
      <c r="J49" s="29">
        <f>IF('入力欄(差替情報)'!$D$9=J$2,J35*'入力欄(差替情報)'!$O$22/1000,0)</f>
        <v>0</v>
      </c>
      <c r="K49" s="30">
        <f>SUM(B49:J49)</f>
        <v>0</v>
      </c>
      <c r="L49" s="31">
        <f t="shared" si="3"/>
        <v>0</v>
      </c>
      <c r="N49" s="28">
        <f t="shared" si="1"/>
        <v>0</v>
      </c>
      <c r="Q49" s="5" t="s">
        <v>17</v>
      </c>
      <c r="R49" s="29">
        <f>IF('入力欄(差替情報)'!$D$9=B$2,B35*'入力欄(差替情報)'!$O$22/1000,0)</f>
        <v>0</v>
      </c>
      <c r="S49" s="29">
        <f>IF('入力欄(差替情報)'!$D$9=C$2,C35*'入力欄(差替情報)'!$O$22/1000,0)</f>
        <v>0</v>
      </c>
      <c r="T49" s="29">
        <f>IF('入力欄(差替情報)'!$D$9=D$2,D35*'入力欄(差替情報)'!$O$22/1000,0)</f>
        <v>0</v>
      </c>
      <c r="U49" s="29">
        <f>IF('入力欄(差替情報)'!$D$9=E$2,E35*'入力欄(差替情報)'!$O$22/1000,0)</f>
        <v>0</v>
      </c>
      <c r="V49" s="29">
        <f>IF('入力欄(差替情報)'!$D$9=F$2,F35*'入力欄(差替情報)'!$O$22/1000,0)</f>
        <v>0</v>
      </c>
      <c r="W49" s="29">
        <f>IF('入力欄(差替情報)'!$D$9=G$2,G35*'入力欄(差替情報)'!$O$22/1000,0)</f>
        <v>0</v>
      </c>
      <c r="X49" s="29">
        <f>IF('入力欄(差替情報)'!$D$9=H$2,H35*'入力欄(差替情報)'!$O$22/1000,0)</f>
        <v>0</v>
      </c>
      <c r="Y49" s="29">
        <f>IF('入力欄(差替情報)'!$D$9=I$2,I35*'入力欄(差替情報)'!$O$22/1000,0)</f>
        <v>0</v>
      </c>
      <c r="Z49" s="29">
        <f>IF('入力欄(差替情報)'!$D$9=J$2,J35*'入力欄(差替情報)'!$O$22/1000,0)</f>
        <v>0</v>
      </c>
      <c r="AA49" s="30">
        <f>SUM(R49:Z49)</f>
        <v>0</v>
      </c>
      <c r="AB49" s="31">
        <f t="shared" si="5"/>
        <v>0</v>
      </c>
      <c r="AD49" s="28">
        <f>AA49*1000</f>
        <v>0</v>
      </c>
    </row>
    <row r="50" spans="1:30" x14ac:dyDescent="0.3">
      <c r="B50" s="5"/>
      <c r="C50" s="5"/>
      <c r="D50" s="5"/>
      <c r="E50" s="5"/>
      <c r="F50" s="5"/>
      <c r="G50" s="5"/>
      <c r="H50" s="5"/>
      <c r="I50" s="5"/>
      <c r="J50" s="5"/>
      <c r="R50" s="5"/>
      <c r="S50" s="5"/>
      <c r="T50" s="5"/>
      <c r="U50" s="5"/>
      <c r="V50" s="5"/>
      <c r="W50" s="5"/>
      <c r="X50" s="5"/>
      <c r="Y50" s="5"/>
      <c r="Z50" s="5"/>
    </row>
    <row r="51" spans="1:30" x14ac:dyDescent="0.3">
      <c r="A51" s="1" t="s">
        <v>45</v>
      </c>
      <c r="K51" s="2"/>
      <c r="Q51" s="1" t="s">
        <v>45</v>
      </c>
      <c r="AA51" s="2"/>
    </row>
    <row r="52" spans="1:30" x14ac:dyDescent="0.3">
      <c r="A52" s="5" t="s">
        <v>6</v>
      </c>
      <c r="B52" s="94"/>
      <c r="C52" s="94"/>
      <c r="D52" s="94"/>
      <c r="E52" s="94"/>
      <c r="F52" s="94"/>
      <c r="G52" s="94"/>
      <c r="H52" s="94"/>
      <c r="I52" s="94"/>
      <c r="J52" s="94"/>
      <c r="K52" s="10"/>
      <c r="L52" s="10"/>
      <c r="Q52" s="5" t="s">
        <v>6</v>
      </c>
      <c r="R52" s="8">
        <f>B52</f>
        <v>0</v>
      </c>
      <c r="S52" s="8">
        <f t="shared" ref="S52:Z63" si="7">C52</f>
        <v>0</v>
      </c>
      <c r="T52" s="8">
        <f t="shared" si="7"/>
        <v>0</v>
      </c>
      <c r="U52" s="8">
        <f t="shared" si="7"/>
        <v>0</v>
      </c>
      <c r="V52" s="8">
        <f t="shared" si="7"/>
        <v>0</v>
      </c>
      <c r="W52" s="8">
        <f t="shared" si="7"/>
        <v>0</v>
      </c>
      <c r="X52" s="8">
        <f t="shared" si="7"/>
        <v>0</v>
      </c>
      <c r="Y52" s="8">
        <f t="shared" si="7"/>
        <v>0</v>
      </c>
      <c r="Z52" s="8">
        <f t="shared" si="7"/>
        <v>0</v>
      </c>
      <c r="AA52" s="10"/>
      <c r="AB52" s="10"/>
    </row>
    <row r="53" spans="1:30" x14ac:dyDescent="0.3">
      <c r="A53" s="5" t="s">
        <v>7</v>
      </c>
      <c r="B53" s="94"/>
      <c r="C53" s="94"/>
      <c r="D53" s="94"/>
      <c r="E53" s="94"/>
      <c r="F53" s="94"/>
      <c r="G53" s="94"/>
      <c r="H53" s="94"/>
      <c r="I53" s="94"/>
      <c r="J53" s="94"/>
      <c r="K53" s="10"/>
      <c r="L53" s="10"/>
      <c r="Q53" s="5" t="s">
        <v>7</v>
      </c>
      <c r="R53" s="8">
        <f t="shared" ref="R53:R63" si="8">B53</f>
        <v>0</v>
      </c>
      <c r="S53" s="8">
        <f t="shared" si="7"/>
        <v>0</v>
      </c>
      <c r="T53" s="8">
        <f t="shared" si="7"/>
        <v>0</v>
      </c>
      <c r="U53" s="8">
        <f t="shared" si="7"/>
        <v>0</v>
      </c>
      <c r="V53" s="8">
        <f t="shared" si="7"/>
        <v>0</v>
      </c>
      <c r="W53" s="8">
        <f t="shared" si="7"/>
        <v>0</v>
      </c>
      <c r="X53" s="8">
        <f t="shared" si="7"/>
        <v>0</v>
      </c>
      <c r="Y53" s="8">
        <f t="shared" si="7"/>
        <v>0</v>
      </c>
      <c r="Z53" s="8">
        <f t="shared" si="7"/>
        <v>0</v>
      </c>
      <c r="AA53" s="10"/>
      <c r="AB53" s="10"/>
    </row>
    <row r="54" spans="1:30" x14ac:dyDescent="0.3">
      <c r="A54" s="5" t="s">
        <v>8</v>
      </c>
      <c r="B54" s="94"/>
      <c r="C54" s="94"/>
      <c r="D54" s="94"/>
      <c r="E54" s="94"/>
      <c r="F54" s="94"/>
      <c r="G54" s="94"/>
      <c r="H54" s="94"/>
      <c r="I54" s="94"/>
      <c r="J54" s="94"/>
      <c r="K54" s="10"/>
      <c r="L54" s="10"/>
      <c r="Q54" s="5" t="s">
        <v>8</v>
      </c>
      <c r="R54" s="8">
        <f t="shared" si="8"/>
        <v>0</v>
      </c>
      <c r="S54" s="8">
        <f t="shared" si="7"/>
        <v>0</v>
      </c>
      <c r="T54" s="8">
        <f t="shared" si="7"/>
        <v>0</v>
      </c>
      <c r="U54" s="8">
        <f t="shared" si="7"/>
        <v>0</v>
      </c>
      <c r="V54" s="8">
        <f t="shared" si="7"/>
        <v>0</v>
      </c>
      <c r="W54" s="8">
        <f t="shared" si="7"/>
        <v>0</v>
      </c>
      <c r="X54" s="8">
        <f t="shared" si="7"/>
        <v>0</v>
      </c>
      <c r="Y54" s="8">
        <f t="shared" si="7"/>
        <v>0</v>
      </c>
      <c r="Z54" s="8">
        <f t="shared" si="7"/>
        <v>0</v>
      </c>
      <c r="AA54" s="10"/>
      <c r="AB54" s="10"/>
    </row>
    <row r="55" spans="1:30" x14ac:dyDescent="0.3">
      <c r="A55" s="5" t="s">
        <v>9</v>
      </c>
      <c r="B55" s="94"/>
      <c r="C55" s="94"/>
      <c r="D55" s="94"/>
      <c r="E55" s="94"/>
      <c r="F55" s="94"/>
      <c r="G55" s="94"/>
      <c r="H55" s="94"/>
      <c r="I55" s="94"/>
      <c r="J55" s="94"/>
      <c r="K55" s="10"/>
      <c r="L55" s="10"/>
      <c r="Q55" s="5" t="s">
        <v>9</v>
      </c>
      <c r="R55" s="8">
        <f t="shared" si="8"/>
        <v>0</v>
      </c>
      <c r="S55" s="8">
        <f t="shared" si="7"/>
        <v>0</v>
      </c>
      <c r="T55" s="8">
        <f t="shared" si="7"/>
        <v>0</v>
      </c>
      <c r="U55" s="8">
        <f t="shared" si="7"/>
        <v>0</v>
      </c>
      <c r="V55" s="8">
        <f>F55</f>
        <v>0</v>
      </c>
      <c r="W55" s="8">
        <f>G55</f>
        <v>0</v>
      </c>
      <c r="X55" s="8">
        <f t="shared" si="7"/>
        <v>0</v>
      </c>
      <c r="Y55" s="8">
        <f t="shared" si="7"/>
        <v>0</v>
      </c>
      <c r="Z55" s="8">
        <f t="shared" si="7"/>
        <v>0</v>
      </c>
      <c r="AA55" s="10"/>
      <c r="AB55" s="10"/>
    </row>
    <row r="56" spans="1:30" x14ac:dyDescent="0.3">
      <c r="A56" s="5" t="s">
        <v>10</v>
      </c>
      <c r="B56" s="94"/>
      <c r="C56" s="94"/>
      <c r="D56" s="94"/>
      <c r="E56" s="94"/>
      <c r="F56" s="94"/>
      <c r="G56" s="94"/>
      <c r="H56" s="94"/>
      <c r="I56" s="94"/>
      <c r="J56" s="94"/>
      <c r="K56" s="10"/>
      <c r="L56" s="10"/>
      <c r="Q56" s="5" t="s">
        <v>10</v>
      </c>
      <c r="R56" s="8">
        <f t="shared" si="8"/>
        <v>0</v>
      </c>
      <c r="S56" s="8">
        <f t="shared" si="7"/>
        <v>0</v>
      </c>
      <c r="T56" s="8">
        <f t="shared" si="7"/>
        <v>0</v>
      </c>
      <c r="U56" s="8">
        <f t="shared" si="7"/>
        <v>0</v>
      </c>
      <c r="V56" s="8">
        <f t="shared" si="7"/>
        <v>0</v>
      </c>
      <c r="W56" s="8">
        <f t="shared" si="7"/>
        <v>0</v>
      </c>
      <c r="X56" s="8">
        <f t="shared" si="7"/>
        <v>0</v>
      </c>
      <c r="Y56" s="8">
        <f t="shared" si="7"/>
        <v>0</v>
      </c>
      <c r="Z56" s="8">
        <f t="shared" si="7"/>
        <v>0</v>
      </c>
      <c r="AA56" s="10"/>
      <c r="AB56" s="10"/>
    </row>
    <row r="57" spans="1:30" x14ac:dyDescent="0.3">
      <c r="A57" s="5" t="s">
        <v>11</v>
      </c>
      <c r="B57" s="94"/>
      <c r="C57" s="94"/>
      <c r="D57" s="94"/>
      <c r="E57" s="94"/>
      <c r="F57" s="94"/>
      <c r="G57" s="94"/>
      <c r="H57" s="94"/>
      <c r="I57" s="94"/>
      <c r="J57" s="94"/>
      <c r="K57" s="10"/>
      <c r="L57" s="10"/>
      <c r="Q57" s="5" t="s">
        <v>11</v>
      </c>
      <c r="R57" s="8">
        <f t="shared" si="8"/>
        <v>0</v>
      </c>
      <c r="S57" s="8">
        <f t="shared" si="7"/>
        <v>0</v>
      </c>
      <c r="T57" s="8">
        <f t="shared" si="7"/>
        <v>0</v>
      </c>
      <c r="U57" s="8">
        <f t="shared" si="7"/>
        <v>0</v>
      </c>
      <c r="V57" s="8">
        <f t="shared" si="7"/>
        <v>0</v>
      </c>
      <c r="W57" s="8">
        <f t="shared" si="7"/>
        <v>0</v>
      </c>
      <c r="X57" s="8">
        <f t="shared" si="7"/>
        <v>0</v>
      </c>
      <c r="Y57" s="8">
        <f t="shared" si="7"/>
        <v>0</v>
      </c>
      <c r="Z57" s="8">
        <f t="shared" si="7"/>
        <v>0</v>
      </c>
      <c r="AA57" s="10"/>
      <c r="AB57" s="10"/>
    </row>
    <row r="58" spans="1:30" x14ac:dyDescent="0.3">
      <c r="A58" s="5" t="s">
        <v>12</v>
      </c>
      <c r="B58" s="94"/>
      <c r="C58" s="94"/>
      <c r="D58" s="94"/>
      <c r="E58" s="94"/>
      <c r="F58" s="94"/>
      <c r="G58" s="94"/>
      <c r="H58" s="94"/>
      <c r="I58" s="94"/>
      <c r="J58" s="94"/>
      <c r="K58" s="10"/>
      <c r="L58" s="10"/>
      <c r="Q58" s="5" t="s">
        <v>12</v>
      </c>
      <c r="R58" s="8">
        <f t="shared" si="8"/>
        <v>0</v>
      </c>
      <c r="S58" s="8">
        <f t="shared" si="7"/>
        <v>0</v>
      </c>
      <c r="T58" s="8">
        <f t="shared" si="7"/>
        <v>0</v>
      </c>
      <c r="U58" s="8">
        <f t="shared" si="7"/>
        <v>0</v>
      </c>
      <c r="V58" s="8">
        <f t="shared" si="7"/>
        <v>0</v>
      </c>
      <c r="W58" s="8">
        <f t="shared" si="7"/>
        <v>0</v>
      </c>
      <c r="X58" s="8">
        <f t="shared" si="7"/>
        <v>0</v>
      </c>
      <c r="Y58" s="8">
        <f t="shared" si="7"/>
        <v>0</v>
      </c>
      <c r="Z58" s="8">
        <f t="shared" si="7"/>
        <v>0</v>
      </c>
      <c r="AA58" s="10"/>
      <c r="AB58" s="10"/>
    </row>
    <row r="59" spans="1:30" x14ac:dyDescent="0.3">
      <c r="A59" s="5" t="s">
        <v>13</v>
      </c>
      <c r="B59" s="94"/>
      <c r="C59" s="94"/>
      <c r="D59" s="94"/>
      <c r="E59" s="94"/>
      <c r="F59" s="94"/>
      <c r="G59" s="94"/>
      <c r="H59" s="94"/>
      <c r="I59" s="94"/>
      <c r="J59" s="94"/>
      <c r="K59" s="10"/>
      <c r="L59" s="10"/>
      <c r="Q59" s="5" t="s">
        <v>13</v>
      </c>
      <c r="R59" s="8">
        <f t="shared" si="8"/>
        <v>0</v>
      </c>
      <c r="S59" s="8">
        <f t="shared" si="7"/>
        <v>0</v>
      </c>
      <c r="T59" s="8">
        <f t="shared" si="7"/>
        <v>0</v>
      </c>
      <c r="U59" s="8">
        <f t="shared" si="7"/>
        <v>0</v>
      </c>
      <c r="V59" s="8">
        <f t="shared" si="7"/>
        <v>0</v>
      </c>
      <c r="W59" s="8">
        <f t="shared" si="7"/>
        <v>0</v>
      </c>
      <c r="X59" s="8">
        <f t="shared" si="7"/>
        <v>0</v>
      </c>
      <c r="Y59" s="8">
        <f t="shared" si="7"/>
        <v>0</v>
      </c>
      <c r="Z59" s="8">
        <f t="shared" si="7"/>
        <v>0</v>
      </c>
      <c r="AA59" s="10"/>
      <c r="AB59" s="10"/>
    </row>
    <row r="60" spans="1:30" x14ac:dyDescent="0.3">
      <c r="A60" s="5" t="s">
        <v>14</v>
      </c>
      <c r="B60" s="94"/>
      <c r="C60" s="94"/>
      <c r="D60" s="94"/>
      <c r="E60" s="94"/>
      <c r="F60" s="94"/>
      <c r="G60" s="94"/>
      <c r="H60" s="94"/>
      <c r="I60" s="94"/>
      <c r="J60" s="94"/>
      <c r="K60" s="10"/>
      <c r="L60" s="10"/>
      <c r="Q60" s="5" t="s">
        <v>14</v>
      </c>
      <c r="R60" s="8">
        <f t="shared" si="8"/>
        <v>0</v>
      </c>
      <c r="S60" s="8">
        <f t="shared" si="7"/>
        <v>0</v>
      </c>
      <c r="T60" s="8">
        <f t="shared" si="7"/>
        <v>0</v>
      </c>
      <c r="U60" s="8">
        <f t="shared" si="7"/>
        <v>0</v>
      </c>
      <c r="V60" s="8">
        <f t="shared" si="7"/>
        <v>0</v>
      </c>
      <c r="W60" s="8">
        <f t="shared" si="7"/>
        <v>0</v>
      </c>
      <c r="X60" s="8">
        <f t="shared" si="7"/>
        <v>0</v>
      </c>
      <c r="Y60" s="8">
        <f t="shared" si="7"/>
        <v>0</v>
      </c>
      <c r="Z60" s="8">
        <f t="shared" si="7"/>
        <v>0</v>
      </c>
      <c r="AA60" s="10"/>
      <c r="AB60" s="10"/>
    </row>
    <row r="61" spans="1:30" x14ac:dyDescent="0.3">
      <c r="A61" s="5" t="s">
        <v>15</v>
      </c>
      <c r="B61" s="94"/>
      <c r="C61" s="94"/>
      <c r="D61" s="94"/>
      <c r="E61" s="94"/>
      <c r="F61" s="94"/>
      <c r="G61" s="94"/>
      <c r="H61" s="94"/>
      <c r="I61" s="94"/>
      <c r="J61" s="94"/>
      <c r="K61" s="10"/>
      <c r="L61" s="10"/>
      <c r="Q61" s="5" t="s">
        <v>15</v>
      </c>
      <c r="R61" s="8">
        <f t="shared" si="8"/>
        <v>0</v>
      </c>
      <c r="S61" s="8">
        <f t="shared" si="7"/>
        <v>0</v>
      </c>
      <c r="T61" s="8">
        <f t="shared" si="7"/>
        <v>0</v>
      </c>
      <c r="U61" s="8">
        <f t="shared" si="7"/>
        <v>0</v>
      </c>
      <c r="V61" s="8">
        <f t="shared" si="7"/>
        <v>0</v>
      </c>
      <c r="W61" s="8">
        <f t="shared" si="7"/>
        <v>0</v>
      </c>
      <c r="X61" s="8">
        <f t="shared" si="7"/>
        <v>0</v>
      </c>
      <c r="Y61" s="8">
        <f t="shared" si="7"/>
        <v>0</v>
      </c>
      <c r="Z61" s="8">
        <f t="shared" si="7"/>
        <v>0</v>
      </c>
      <c r="AA61" s="10"/>
      <c r="AB61" s="10"/>
    </row>
    <row r="62" spans="1:30" x14ac:dyDescent="0.3">
      <c r="A62" s="5" t="s">
        <v>16</v>
      </c>
      <c r="B62" s="94"/>
      <c r="C62" s="94"/>
      <c r="D62" s="94"/>
      <c r="E62" s="94"/>
      <c r="F62" s="94"/>
      <c r="G62" s="94"/>
      <c r="H62" s="94"/>
      <c r="I62" s="94"/>
      <c r="J62" s="94"/>
      <c r="K62" s="10"/>
      <c r="L62" s="10"/>
      <c r="Q62" s="5" t="s">
        <v>16</v>
      </c>
      <c r="R62" s="8">
        <f t="shared" si="8"/>
        <v>0</v>
      </c>
      <c r="S62" s="8">
        <f t="shared" si="7"/>
        <v>0</v>
      </c>
      <c r="T62" s="8">
        <f t="shared" si="7"/>
        <v>0</v>
      </c>
      <c r="U62" s="8">
        <f t="shared" si="7"/>
        <v>0</v>
      </c>
      <c r="V62" s="8">
        <f t="shared" si="7"/>
        <v>0</v>
      </c>
      <c r="W62" s="8">
        <f t="shared" si="7"/>
        <v>0</v>
      </c>
      <c r="X62" s="8">
        <f t="shared" si="7"/>
        <v>0</v>
      </c>
      <c r="Y62" s="8">
        <f t="shared" si="7"/>
        <v>0</v>
      </c>
      <c r="Z62" s="8">
        <f t="shared" si="7"/>
        <v>0</v>
      </c>
      <c r="AA62" s="10"/>
      <c r="AB62" s="10"/>
    </row>
    <row r="63" spans="1:30" x14ac:dyDescent="0.3">
      <c r="A63" s="5" t="s">
        <v>17</v>
      </c>
      <c r="B63" s="94"/>
      <c r="C63" s="94"/>
      <c r="D63" s="94"/>
      <c r="E63" s="94"/>
      <c r="F63" s="94"/>
      <c r="G63" s="94"/>
      <c r="H63" s="94"/>
      <c r="I63" s="94"/>
      <c r="J63" s="94"/>
      <c r="K63" s="10"/>
      <c r="L63" s="10"/>
      <c r="Q63" s="5" t="s">
        <v>17</v>
      </c>
      <c r="R63" s="8">
        <f t="shared" si="8"/>
        <v>0</v>
      </c>
      <c r="S63" s="8">
        <f t="shared" si="7"/>
        <v>0</v>
      </c>
      <c r="T63" s="8">
        <f t="shared" si="7"/>
        <v>0</v>
      </c>
      <c r="U63" s="8">
        <f t="shared" si="7"/>
        <v>0</v>
      </c>
      <c r="V63" s="8">
        <f t="shared" si="7"/>
        <v>0</v>
      </c>
      <c r="W63" s="8">
        <f t="shared" si="7"/>
        <v>0</v>
      </c>
      <c r="X63" s="8">
        <f t="shared" si="7"/>
        <v>0</v>
      </c>
      <c r="Y63" s="8">
        <f t="shared" si="7"/>
        <v>0</v>
      </c>
      <c r="Z63" s="8">
        <f t="shared" si="7"/>
        <v>0</v>
      </c>
      <c r="AA63" s="10"/>
      <c r="AB63" s="10"/>
    </row>
    <row r="64" spans="1:30" x14ac:dyDescent="0.3">
      <c r="L64" s="10"/>
      <c r="AB64" s="10"/>
    </row>
    <row r="65" spans="1:29" x14ac:dyDescent="0.3">
      <c r="A65" s="1" t="s">
        <v>172</v>
      </c>
      <c r="K65" s="21" t="s">
        <v>30</v>
      </c>
      <c r="Q65" s="1" t="s">
        <v>46</v>
      </c>
      <c r="AA65" s="21" t="s">
        <v>30</v>
      </c>
    </row>
    <row r="66" spans="1:29" x14ac:dyDescent="0.3">
      <c r="A66" s="5" t="s">
        <v>6</v>
      </c>
      <c r="B66" s="8">
        <f>B4-B38</f>
        <v>4730.6208550782821</v>
      </c>
      <c r="C66" s="8">
        <f t="shared" ref="C66:J66" si="9">C4-C38</f>
        <v>11661.199433115416</v>
      </c>
      <c r="D66" s="8">
        <f t="shared" si="9"/>
        <v>41245.61530691394</v>
      </c>
      <c r="E66" s="8">
        <f t="shared" si="9"/>
        <v>18582.035492957744</v>
      </c>
      <c r="F66" s="8">
        <f t="shared" si="9"/>
        <v>4647.4253189823876</v>
      </c>
      <c r="G66" s="8">
        <f t="shared" si="9"/>
        <v>18187.937185104052</v>
      </c>
      <c r="H66" s="8">
        <f t="shared" si="9"/>
        <v>7633.4257824771967</v>
      </c>
      <c r="I66" s="8">
        <f t="shared" si="9"/>
        <v>3836.9040080971658</v>
      </c>
      <c r="J66" s="8">
        <f t="shared" si="9"/>
        <v>12401.453801830394</v>
      </c>
      <c r="K66" s="22">
        <f>SUM($B66:$J66)</f>
        <v>122926.61718455658</v>
      </c>
      <c r="L66" s="10"/>
      <c r="Q66" s="5" t="s">
        <v>6</v>
      </c>
      <c r="R66" s="8">
        <f>R52-R38</f>
        <v>0</v>
      </c>
      <c r="S66" s="8">
        <f t="shared" ref="S66:Z66" si="10">S52-S38</f>
        <v>0</v>
      </c>
      <c r="T66" s="8">
        <f t="shared" si="10"/>
        <v>0</v>
      </c>
      <c r="U66" s="8">
        <f t="shared" si="10"/>
        <v>0</v>
      </c>
      <c r="V66" s="8">
        <f>V52-V38</f>
        <v>0</v>
      </c>
      <c r="W66" s="8">
        <f>W52-W38</f>
        <v>0</v>
      </c>
      <c r="X66" s="8">
        <f t="shared" si="10"/>
        <v>0</v>
      </c>
      <c r="Y66" s="8">
        <f t="shared" si="10"/>
        <v>0</v>
      </c>
      <c r="Z66" s="23">
        <f t="shared" si="10"/>
        <v>0</v>
      </c>
      <c r="AA66" s="22">
        <f>SUM($R66:$Z66)</f>
        <v>0</v>
      </c>
      <c r="AB66" s="10"/>
    </row>
    <row r="67" spans="1:29" x14ac:dyDescent="0.3">
      <c r="A67" s="5" t="s">
        <v>7</v>
      </c>
      <c r="B67" s="8">
        <f t="shared" ref="B67:J77" si="11">B5-B39</f>
        <v>4298.7080810919306</v>
      </c>
      <c r="C67" s="8">
        <f t="shared" si="11"/>
        <v>10837.007450910263</v>
      </c>
      <c r="D67" s="8">
        <f t="shared" si="11"/>
        <v>39351.826052342774</v>
      </c>
      <c r="E67" s="8">
        <f t="shared" si="11"/>
        <v>18772.884084507041</v>
      </c>
      <c r="F67" s="8">
        <f t="shared" si="11"/>
        <v>4331.6301330724073</v>
      </c>
      <c r="G67" s="8">
        <f t="shared" si="11"/>
        <v>18373.016703176341</v>
      </c>
      <c r="H67" s="8">
        <f t="shared" si="11"/>
        <v>7544.427413788153</v>
      </c>
      <c r="I67" s="8">
        <f t="shared" si="11"/>
        <v>3825.7462348178137</v>
      </c>
      <c r="J67" s="8">
        <f t="shared" si="11"/>
        <v>12587.866200031533</v>
      </c>
      <c r="K67" s="22">
        <f t="shared" ref="K67:K77" si="12">SUM($B67:$J67)</f>
        <v>119923.11235373827</v>
      </c>
      <c r="L67" s="10"/>
      <c r="Q67" s="5" t="s">
        <v>7</v>
      </c>
      <c r="R67" s="8">
        <f t="shared" ref="R67:Z77" si="13">R53-R39</f>
        <v>0</v>
      </c>
      <c r="S67" s="8">
        <f t="shared" si="13"/>
        <v>0</v>
      </c>
      <c r="T67" s="8">
        <f t="shared" si="13"/>
        <v>0</v>
      </c>
      <c r="U67" s="8">
        <f t="shared" si="13"/>
        <v>0</v>
      </c>
      <c r="V67" s="8">
        <f t="shared" si="13"/>
        <v>0</v>
      </c>
      <c r="W67" s="8">
        <f>W53-W39</f>
        <v>0</v>
      </c>
      <c r="X67" s="8">
        <f t="shared" si="13"/>
        <v>0</v>
      </c>
      <c r="Y67" s="8">
        <f t="shared" si="13"/>
        <v>0</v>
      </c>
      <c r="Z67" s="23">
        <f t="shared" si="13"/>
        <v>0</v>
      </c>
      <c r="AA67" s="22">
        <f t="shared" ref="AA67:AA75" si="14">SUM($R67:$Z67)</f>
        <v>0</v>
      </c>
      <c r="AB67" s="10"/>
    </row>
    <row r="68" spans="1:29" x14ac:dyDescent="0.3">
      <c r="A68" s="5" t="s">
        <v>8</v>
      </c>
      <c r="B68" s="8">
        <f t="shared" si="11"/>
        <v>4274.7184825371332</v>
      </c>
      <c r="C68" s="8">
        <f t="shared" si="11"/>
        <v>11731.162688018527</v>
      </c>
      <c r="D68" s="8">
        <f t="shared" si="11"/>
        <v>44945.265332731906</v>
      </c>
      <c r="E68" s="8">
        <f t="shared" si="11"/>
        <v>20540.685774647889</v>
      </c>
      <c r="F68" s="8">
        <f t="shared" si="11"/>
        <v>4784.4775694716245</v>
      </c>
      <c r="G68" s="8">
        <f t="shared" si="11"/>
        <v>21043.251193866374</v>
      </c>
      <c r="H68" s="8">
        <f t="shared" si="11"/>
        <v>8280.3301202419589</v>
      </c>
      <c r="I68" s="8">
        <f t="shared" si="11"/>
        <v>4372.2871255060727</v>
      </c>
      <c r="J68" s="8">
        <f t="shared" si="11"/>
        <v>14320.519117973359</v>
      </c>
      <c r="K68" s="22">
        <f t="shared" si="12"/>
        <v>134292.69740499483</v>
      </c>
      <c r="L68" s="10"/>
      <c r="Q68" s="5" t="s">
        <v>8</v>
      </c>
      <c r="R68" s="8">
        <f t="shared" si="13"/>
        <v>0</v>
      </c>
      <c r="S68" s="8">
        <f t="shared" si="13"/>
        <v>0</v>
      </c>
      <c r="T68" s="8">
        <f t="shared" si="13"/>
        <v>0</v>
      </c>
      <c r="U68" s="8">
        <f t="shared" si="13"/>
        <v>0</v>
      </c>
      <c r="V68" s="8">
        <f t="shared" si="13"/>
        <v>0</v>
      </c>
      <c r="W68" s="8">
        <f>W54-W40</f>
        <v>0</v>
      </c>
      <c r="X68" s="8">
        <f t="shared" si="13"/>
        <v>0</v>
      </c>
      <c r="Y68" s="8">
        <f t="shared" si="13"/>
        <v>0</v>
      </c>
      <c r="Z68" s="23">
        <f t="shared" si="13"/>
        <v>0</v>
      </c>
      <c r="AA68" s="22">
        <f t="shared" si="14"/>
        <v>0</v>
      </c>
      <c r="AB68" s="10"/>
    </row>
    <row r="69" spans="1:29" x14ac:dyDescent="0.3">
      <c r="A69" s="5" t="s">
        <v>9</v>
      </c>
      <c r="B69" s="8">
        <f t="shared" si="11"/>
        <v>4858.2626435952898</v>
      </c>
      <c r="C69" s="8">
        <f t="shared" si="11"/>
        <v>14024.512179206346</v>
      </c>
      <c r="D69" s="8">
        <f t="shared" si="11"/>
        <v>57506.830910157922</v>
      </c>
      <c r="E69" s="8">
        <f t="shared" si="11"/>
        <v>24960.2</v>
      </c>
      <c r="F69" s="8">
        <f t="shared" si="11"/>
        <v>5839.5990000000002</v>
      </c>
      <c r="G69" s="8">
        <f t="shared" si="11"/>
        <v>27108.210000000003</v>
      </c>
      <c r="H69" s="8">
        <f t="shared" si="11"/>
        <v>10531.053</v>
      </c>
      <c r="I69" s="8">
        <f t="shared" si="11"/>
        <v>5509.97</v>
      </c>
      <c r="J69" s="8">
        <f t="shared" si="11"/>
        <v>18336.038</v>
      </c>
      <c r="K69" s="22">
        <f t="shared" si="12"/>
        <v>168674.67573295956</v>
      </c>
      <c r="L69" s="10"/>
      <c r="Q69" s="5" t="s">
        <v>9</v>
      </c>
      <c r="R69" s="8">
        <f t="shared" si="13"/>
        <v>0</v>
      </c>
      <c r="S69" s="8">
        <f t="shared" si="13"/>
        <v>0</v>
      </c>
      <c r="T69" s="8">
        <f t="shared" si="13"/>
        <v>0</v>
      </c>
      <c r="U69" s="8">
        <f t="shared" si="13"/>
        <v>0</v>
      </c>
      <c r="V69" s="8">
        <f t="shared" si="13"/>
        <v>0</v>
      </c>
      <c r="W69" s="8">
        <f t="shared" si="13"/>
        <v>0</v>
      </c>
      <c r="X69" s="8">
        <f t="shared" si="13"/>
        <v>0</v>
      </c>
      <c r="Y69" s="8">
        <f t="shared" si="13"/>
        <v>0</v>
      </c>
      <c r="Z69" s="23">
        <f t="shared" si="13"/>
        <v>0</v>
      </c>
      <c r="AA69" s="22">
        <f t="shared" si="14"/>
        <v>0</v>
      </c>
      <c r="AB69" s="10"/>
    </row>
    <row r="70" spans="1:29" x14ac:dyDescent="0.3">
      <c r="A70" s="5" t="s">
        <v>10</v>
      </c>
      <c r="B70" s="8">
        <f t="shared" si="11"/>
        <v>4990.1900000000005</v>
      </c>
      <c r="C70" s="8">
        <f t="shared" si="11"/>
        <v>14404.82</v>
      </c>
      <c r="D70" s="8">
        <f t="shared" si="11"/>
        <v>57504.579999999994</v>
      </c>
      <c r="E70" s="8">
        <f t="shared" si="11"/>
        <v>24960.2</v>
      </c>
      <c r="F70" s="8">
        <f t="shared" si="11"/>
        <v>5839.5990000000002</v>
      </c>
      <c r="G70" s="8">
        <f t="shared" si="11"/>
        <v>27108.210000000003</v>
      </c>
      <c r="H70" s="8">
        <f t="shared" si="11"/>
        <v>10531.053</v>
      </c>
      <c r="I70" s="8">
        <f t="shared" si="11"/>
        <v>5509.97</v>
      </c>
      <c r="J70" s="8">
        <f t="shared" si="11"/>
        <v>18336.038</v>
      </c>
      <c r="K70" s="22">
        <f t="shared" si="12"/>
        <v>169184.66</v>
      </c>
      <c r="L70" s="10"/>
      <c r="Q70" s="5" t="s">
        <v>10</v>
      </c>
      <c r="R70" s="8">
        <f t="shared" si="13"/>
        <v>0</v>
      </c>
      <c r="S70" s="8">
        <f t="shared" si="13"/>
        <v>0</v>
      </c>
      <c r="T70" s="8">
        <f t="shared" si="13"/>
        <v>0</v>
      </c>
      <c r="U70" s="8">
        <f t="shared" si="13"/>
        <v>0</v>
      </c>
      <c r="V70" s="8">
        <f>V56-V42</f>
        <v>0</v>
      </c>
      <c r="W70" s="8">
        <f t="shared" si="13"/>
        <v>0</v>
      </c>
      <c r="X70" s="8">
        <f t="shared" si="13"/>
        <v>0</v>
      </c>
      <c r="Y70" s="8">
        <f t="shared" si="13"/>
        <v>0</v>
      </c>
      <c r="Z70" s="23">
        <f t="shared" si="13"/>
        <v>0</v>
      </c>
      <c r="AA70" s="22">
        <f t="shared" si="14"/>
        <v>0</v>
      </c>
      <c r="AB70" s="10"/>
    </row>
    <row r="71" spans="1:29" x14ac:dyDescent="0.3">
      <c r="A71" s="5" t="s">
        <v>11</v>
      </c>
      <c r="B71" s="8">
        <f t="shared" si="11"/>
        <v>4678.376248497957</v>
      </c>
      <c r="C71" s="8">
        <f t="shared" si="11"/>
        <v>12960.544171105321</v>
      </c>
      <c r="D71" s="8">
        <f t="shared" si="11"/>
        <v>48843.978396830418</v>
      </c>
      <c r="E71" s="8">
        <f t="shared" si="11"/>
        <v>23523.861126760563</v>
      </c>
      <c r="F71" s="8">
        <f t="shared" si="11"/>
        <v>5202.5426372451966</v>
      </c>
      <c r="G71" s="8">
        <f t="shared" si="11"/>
        <v>23164.206473165388</v>
      </c>
      <c r="H71" s="8">
        <f t="shared" si="11"/>
        <v>9406.7975024262778</v>
      </c>
      <c r="I71" s="8">
        <f t="shared" si="11"/>
        <v>4818.4380566801619</v>
      </c>
      <c r="J71" s="8">
        <f t="shared" si="11"/>
        <v>15811.354236702995</v>
      </c>
      <c r="K71" s="22">
        <f t="shared" si="12"/>
        <v>148410.09884941427</v>
      </c>
      <c r="L71" s="10"/>
      <c r="Q71" s="5" t="s">
        <v>11</v>
      </c>
      <c r="R71" s="8">
        <f t="shared" si="13"/>
        <v>0</v>
      </c>
      <c r="S71" s="8">
        <f t="shared" si="13"/>
        <v>0</v>
      </c>
      <c r="T71" s="8">
        <f t="shared" si="13"/>
        <v>0</v>
      </c>
      <c r="U71" s="8">
        <f t="shared" si="13"/>
        <v>0</v>
      </c>
      <c r="V71" s="8">
        <f t="shared" si="13"/>
        <v>0</v>
      </c>
      <c r="W71" s="8">
        <f t="shared" si="13"/>
        <v>0</v>
      </c>
      <c r="X71" s="8">
        <f t="shared" si="13"/>
        <v>0</v>
      </c>
      <c r="Y71" s="8">
        <f t="shared" si="13"/>
        <v>0</v>
      </c>
      <c r="Z71" s="23">
        <f t="shared" si="13"/>
        <v>0</v>
      </c>
      <c r="AA71" s="22">
        <f t="shared" si="14"/>
        <v>0</v>
      </c>
      <c r="AB71" s="10"/>
    </row>
    <row r="72" spans="1:29" x14ac:dyDescent="0.3">
      <c r="A72" s="5" t="s">
        <v>12</v>
      </c>
      <c r="B72" s="8">
        <f t="shared" si="11"/>
        <v>4705.4212765957445</v>
      </c>
      <c r="C72" s="8">
        <f t="shared" si="11"/>
        <v>11474.00183178447</v>
      </c>
      <c r="D72" s="8">
        <f t="shared" si="11"/>
        <v>41232.139845966405</v>
      </c>
      <c r="E72" s="8">
        <f t="shared" si="11"/>
        <v>19927.984507042253</v>
      </c>
      <c r="F72" s="8">
        <f t="shared" si="11"/>
        <v>4498.4728727984339</v>
      </c>
      <c r="G72" s="8">
        <f t="shared" si="11"/>
        <v>18908.447447973715</v>
      </c>
      <c r="H72" s="8">
        <f t="shared" si="11"/>
        <v>7876.7471211129296</v>
      </c>
      <c r="I72" s="8">
        <f t="shared" si="11"/>
        <v>4037.6739271255065</v>
      </c>
      <c r="J72" s="8">
        <f t="shared" si="11"/>
        <v>13478.920938344123</v>
      </c>
      <c r="K72" s="22">
        <f t="shared" si="12"/>
        <v>126139.80976874357</v>
      </c>
      <c r="L72" s="10"/>
      <c r="Q72" s="5" t="s">
        <v>12</v>
      </c>
      <c r="R72" s="8">
        <f t="shared" si="13"/>
        <v>0</v>
      </c>
      <c r="S72" s="8">
        <f t="shared" si="13"/>
        <v>0</v>
      </c>
      <c r="T72" s="8">
        <f t="shared" si="13"/>
        <v>0</v>
      </c>
      <c r="U72" s="8">
        <f t="shared" si="13"/>
        <v>0</v>
      </c>
      <c r="V72" s="8">
        <f t="shared" si="13"/>
        <v>0</v>
      </c>
      <c r="W72" s="8">
        <f t="shared" si="13"/>
        <v>0</v>
      </c>
      <c r="X72" s="8">
        <f t="shared" si="13"/>
        <v>0</v>
      </c>
      <c r="Y72" s="8">
        <f t="shared" si="13"/>
        <v>0</v>
      </c>
      <c r="Z72" s="23">
        <f t="shared" si="13"/>
        <v>0</v>
      </c>
      <c r="AA72" s="22">
        <f t="shared" si="14"/>
        <v>0</v>
      </c>
      <c r="AB72" s="10"/>
    </row>
    <row r="73" spans="1:29" x14ac:dyDescent="0.3">
      <c r="A73" s="5" t="s">
        <v>13</v>
      </c>
      <c r="B73" s="8">
        <f t="shared" si="11"/>
        <v>5388.0798554797275</v>
      </c>
      <c r="C73" s="8">
        <f t="shared" si="11"/>
        <v>12862.884230541467</v>
      </c>
      <c r="D73" s="8">
        <f t="shared" si="11"/>
        <v>42933.709788452594</v>
      </c>
      <c r="E73" s="8">
        <f t="shared" si="11"/>
        <v>19546.297323943661</v>
      </c>
      <c r="F73" s="8">
        <f t="shared" si="11"/>
        <v>4927.4699178082192</v>
      </c>
      <c r="G73" s="8">
        <f t="shared" si="11"/>
        <v>19215.253493975903</v>
      </c>
      <c r="H73" s="8">
        <f t="shared" si="11"/>
        <v>8609.8219744259732</v>
      </c>
      <c r="I73" s="8">
        <f t="shared" si="11"/>
        <v>4126.9061133603236</v>
      </c>
      <c r="J73" s="8">
        <f t="shared" si="11"/>
        <v>13782.435963936248</v>
      </c>
      <c r="K73" s="22">
        <f t="shared" si="12"/>
        <v>131392.85866192411</v>
      </c>
      <c r="L73" s="10"/>
      <c r="Q73" s="5" t="s">
        <v>13</v>
      </c>
      <c r="R73" s="8">
        <f t="shared" si="13"/>
        <v>0</v>
      </c>
      <c r="S73" s="8">
        <f t="shared" si="13"/>
        <v>0</v>
      </c>
      <c r="T73" s="8">
        <f t="shared" si="13"/>
        <v>0</v>
      </c>
      <c r="U73" s="8">
        <f t="shared" si="13"/>
        <v>0</v>
      </c>
      <c r="V73" s="8">
        <f t="shared" si="13"/>
        <v>0</v>
      </c>
      <c r="W73" s="8">
        <f t="shared" si="13"/>
        <v>0</v>
      </c>
      <c r="X73" s="8">
        <f t="shared" si="13"/>
        <v>0</v>
      </c>
      <c r="Y73" s="8">
        <f t="shared" si="13"/>
        <v>0</v>
      </c>
      <c r="Z73" s="23">
        <f t="shared" si="13"/>
        <v>0</v>
      </c>
      <c r="AA73" s="22">
        <f t="shared" si="14"/>
        <v>0</v>
      </c>
      <c r="AB73" s="10"/>
    </row>
    <row r="74" spans="1:29" x14ac:dyDescent="0.3">
      <c r="A74" s="5" t="s">
        <v>14</v>
      </c>
      <c r="B74" s="8">
        <f t="shared" si="11"/>
        <v>5796.0030309112808</v>
      </c>
      <c r="C74" s="8">
        <f t="shared" si="11"/>
        <v>14408.422049690715</v>
      </c>
      <c r="D74" s="8">
        <f t="shared" si="11"/>
        <v>47420.719322482837</v>
      </c>
      <c r="E74" s="8">
        <f t="shared" si="11"/>
        <v>22167.87323943662</v>
      </c>
      <c r="F74" s="8">
        <f t="shared" si="11"/>
        <v>5636.6425636007825</v>
      </c>
      <c r="G74" s="8">
        <f t="shared" si="11"/>
        <v>23420.548105147864</v>
      </c>
      <c r="H74" s="8">
        <f t="shared" si="11"/>
        <v>10350.93537276634</v>
      </c>
      <c r="I74" s="8">
        <f t="shared" si="11"/>
        <v>5141.8934817813761</v>
      </c>
      <c r="J74" s="8">
        <f t="shared" si="11"/>
        <v>17320.580575733864</v>
      </c>
      <c r="K74" s="22">
        <f t="shared" si="12"/>
        <v>151663.61774155169</v>
      </c>
      <c r="L74" s="10"/>
      <c r="Q74" s="5" t="s">
        <v>14</v>
      </c>
      <c r="R74" s="8">
        <f t="shared" si="13"/>
        <v>0</v>
      </c>
      <c r="S74" s="8">
        <f t="shared" si="13"/>
        <v>0</v>
      </c>
      <c r="T74" s="8">
        <f t="shared" si="13"/>
        <v>0</v>
      </c>
      <c r="U74" s="8">
        <f t="shared" si="13"/>
        <v>0</v>
      </c>
      <c r="V74" s="8">
        <f t="shared" si="13"/>
        <v>0</v>
      </c>
      <c r="W74" s="8">
        <f t="shared" si="13"/>
        <v>0</v>
      </c>
      <c r="X74" s="8">
        <f t="shared" si="13"/>
        <v>0</v>
      </c>
      <c r="Y74" s="8">
        <f t="shared" si="13"/>
        <v>0</v>
      </c>
      <c r="Z74" s="23">
        <f t="shared" si="13"/>
        <v>0</v>
      </c>
      <c r="AA74" s="22">
        <f t="shared" si="14"/>
        <v>0</v>
      </c>
      <c r="AB74" s="10"/>
    </row>
    <row r="75" spans="1:29" x14ac:dyDescent="0.3">
      <c r="A75" s="5" t="s">
        <v>15</v>
      </c>
      <c r="B75" s="8">
        <f t="shared" si="11"/>
        <v>5977.16</v>
      </c>
      <c r="C75" s="8">
        <f t="shared" si="11"/>
        <v>15104.856</v>
      </c>
      <c r="D75" s="8">
        <f t="shared" si="11"/>
        <v>50938.213634065585</v>
      </c>
      <c r="E75" s="8">
        <f t="shared" si="11"/>
        <v>23523.861126760563</v>
      </c>
      <c r="F75" s="8">
        <f t="shared" si="11"/>
        <v>6089.48</v>
      </c>
      <c r="G75" s="8">
        <f t="shared" si="11"/>
        <v>24891.255345016427</v>
      </c>
      <c r="H75" s="8">
        <f t="shared" si="11"/>
        <v>10460.698660990993</v>
      </c>
      <c r="I75" s="8">
        <f t="shared" si="11"/>
        <v>5141.8934817813761</v>
      </c>
      <c r="J75" s="8">
        <f t="shared" si="11"/>
        <v>17526.029404614837</v>
      </c>
      <c r="K75" s="22">
        <f t="shared" si="12"/>
        <v>159653.44765322978</v>
      </c>
      <c r="L75" s="10"/>
      <c r="Q75" s="5" t="s">
        <v>15</v>
      </c>
      <c r="R75" s="8">
        <f t="shared" si="13"/>
        <v>0</v>
      </c>
      <c r="S75" s="8">
        <f t="shared" si="13"/>
        <v>0</v>
      </c>
      <c r="T75" s="8">
        <f t="shared" si="13"/>
        <v>0</v>
      </c>
      <c r="U75" s="8">
        <f t="shared" si="13"/>
        <v>0</v>
      </c>
      <c r="V75" s="8">
        <f t="shared" si="13"/>
        <v>0</v>
      </c>
      <c r="W75" s="8">
        <f t="shared" si="13"/>
        <v>0</v>
      </c>
      <c r="X75" s="8">
        <f t="shared" si="13"/>
        <v>0</v>
      </c>
      <c r="Y75" s="8">
        <f t="shared" si="13"/>
        <v>0</v>
      </c>
      <c r="Z75" s="23">
        <f t="shared" si="13"/>
        <v>0</v>
      </c>
      <c r="AA75" s="22">
        <f t="shared" si="14"/>
        <v>0</v>
      </c>
      <c r="AB75" s="10"/>
    </row>
    <row r="76" spans="1:29" x14ac:dyDescent="0.3">
      <c r="A76" s="5" t="s">
        <v>16</v>
      </c>
      <c r="B76" s="8">
        <f t="shared" si="11"/>
        <v>5929.1708028904059</v>
      </c>
      <c r="C76" s="8">
        <f t="shared" si="11"/>
        <v>14864.192082026326</v>
      </c>
      <c r="D76" s="8">
        <f t="shared" si="11"/>
        <v>50940.242552779899</v>
      </c>
      <c r="E76" s="8">
        <f t="shared" si="11"/>
        <v>23523.861126760563</v>
      </c>
      <c r="F76" s="8">
        <f t="shared" si="11"/>
        <v>6089.48</v>
      </c>
      <c r="G76" s="8">
        <f t="shared" si="11"/>
        <v>24891.255345016427</v>
      </c>
      <c r="H76" s="8">
        <f t="shared" si="11"/>
        <v>10460.698660990993</v>
      </c>
      <c r="I76" s="8">
        <f t="shared" si="11"/>
        <v>5141.8934817813761</v>
      </c>
      <c r="J76" s="8">
        <f t="shared" si="11"/>
        <v>17526.029404614837</v>
      </c>
      <c r="K76" s="22">
        <f t="shared" si="12"/>
        <v>159366.82345686085</v>
      </c>
      <c r="L76" s="10"/>
      <c r="Q76" s="5" t="s">
        <v>16</v>
      </c>
      <c r="R76" s="8">
        <f t="shared" si="13"/>
        <v>0</v>
      </c>
      <c r="S76" s="8">
        <f t="shared" si="13"/>
        <v>0</v>
      </c>
      <c r="T76" s="8">
        <f t="shared" si="13"/>
        <v>0</v>
      </c>
      <c r="U76" s="8">
        <f t="shared" si="13"/>
        <v>0</v>
      </c>
      <c r="V76" s="8">
        <f t="shared" si="13"/>
        <v>0</v>
      </c>
      <c r="W76" s="8">
        <f t="shared" si="13"/>
        <v>0</v>
      </c>
      <c r="X76" s="8">
        <f t="shared" si="13"/>
        <v>0</v>
      </c>
      <c r="Y76" s="8">
        <f t="shared" si="13"/>
        <v>0</v>
      </c>
      <c r="Z76" s="23">
        <f t="shared" si="13"/>
        <v>0</v>
      </c>
      <c r="AA76" s="22">
        <f>SUM($R76:$Z76)</f>
        <v>0</v>
      </c>
      <c r="AB76" s="10"/>
    </row>
    <row r="77" spans="1:29" x14ac:dyDescent="0.3">
      <c r="A77" s="5" t="s">
        <v>17</v>
      </c>
      <c r="B77" s="8">
        <f t="shared" si="11"/>
        <v>5413.2794339622642</v>
      </c>
      <c r="C77" s="8">
        <f t="shared" si="11"/>
        <v>13504.852988742634</v>
      </c>
      <c r="D77" s="8">
        <f t="shared" si="11"/>
        <v>46397.938230576066</v>
      </c>
      <c r="E77" s="8">
        <f t="shared" si="11"/>
        <v>20831.973098591548</v>
      </c>
      <c r="F77" s="8">
        <f t="shared" si="11"/>
        <v>5439.8983326810176</v>
      </c>
      <c r="G77" s="8">
        <f t="shared" si="11"/>
        <v>21278.805125958377</v>
      </c>
      <c r="H77" s="8">
        <f t="shared" si="11"/>
        <v>9193.1186217685499</v>
      </c>
      <c r="I77" s="8">
        <f t="shared" si="11"/>
        <v>4506.1304048582997</v>
      </c>
      <c r="J77" s="8">
        <f t="shared" si="11"/>
        <v>14837.045139024798</v>
      </c>
      <c r="K77" s="22">
        <f t="shared" si="12"/>
        <v>141403.04137616354</v>
      </c>
      <c r="L77" s="10"/>
      <c r="Q77" s="5" t="s">
        <v>17</v>
      </c>
      <c r="R77" s="8">
        <f t="shared" si="13"/>
        <v>0</v>
      </c>
      <c r="S77" s="8">
        <f t="shared" si="13"/>
        <v>0</v>
      </c>
      <c r="T77" s="8">
        <f t="shared" si="13"/>
        <v>0</v>
      </c>
      <c r="U77" s="8">
        <f t="shared" si="13"/>
        <v>0</v>
      </c>
      <c r="V77" s="8">
        <f t="shared" si="13"/>
        <v>0</v>
      </c>
      <c r="W77" s="8">
        <f t="shared" si="13"/>
        <v>0</v>
      </c>
      <c r="X77" s="8">
        <f t="shared" si="13"/>
        <v>0</v>
      </c>
      <c r="Y77" s="8">
        <f t="shared" si="13"/>
        <v>0</v>
      </c>
      <c r="Z77" s="23">
        <f t="shared" si="13"/>
        <v>0</v>
      </c>
      <c r="AA77" s="22">
        <f>SUM($R77:$Z77)</f>
        <v>0</v>
      </c>
      <c r="AB77" s="10"/>
    </row>
    <row r="79" spans="1:29" x14ac:dyDescent="0.3">
      <c r="A79" s="16" t="s">
        <v>41</v>
      </c>
      <c r="B79" s="18">
        <f>$B$17-MIN($K$38:$K$49)</f>
        <v>171587.27328555813</v>
      </c>
      <c r="C79" s="17"/>
      <c r="D79" s="17"/>
      <c r="E79" s="17"/>
      <c r="F79" s="17"/>
      <c r="G79" s="17"/>
      <c r="H79" s="17"/>
      <c r="I79" s="17"/>
      <c r="J79" s="17"/>
      <c r="L79" s="10"/>
      <c r="M79" s="10"/>
      <c r="O79" s="14"/>
      <c r="Q79" s="16" t="s">
        <v>41</v>
      </c>
      <c r="R79" s="18">
        <f>$B$17-MIN($AA$38:$AA$49)</f>
        <v>171587.27328555813</v>
      </c>
      <c r="S79" s="17"/>
      <c r="T79" s="17"/>
      <c r="U79" s="17"/>
      <c r="V79" s="17"/>
      <c r="W79" s="17"/>
      <c r="X79" s="17"/>
      <c r="Y79" s="17"/>
      <c r="Z79" s="17"/>
      <c r="AB79" s="10"/>
      <c r="AC79" s="10"/>
    </row>
    <row r="81" spans="1:29" x14ac:dyDescent="0.3">
      <c r="A81" s="1" t="s">
        <v>47</v>
      </c>
      <c r="B81" s="20" t="s">
        <v>30</v>
      </c>
      <c r="Q81" s="1" t="s">
        <v>47</v>
      </c>
      <c r="R81" s="20" t="s">
        <v>30</v>
      </c>
    </row>
    <row r="82" spans="1:29" x14ac:dyDescent="0.3">
      <c r="A82" s="5" t="s">
        <v>6</v>
      </c>
      <c r="B82" s="19">
        <f t="shared" ref="B82:B93" si="15">$B$79-K66</f>
        <v>48660.656101001543</v>
      </c>
      <c r="L82" s="10"/>
      <c r="M82" s="10"/>
      <c r="O82" s="14"/>
      <c r="Q82" s="5" t="s">
        <v>6</v>
      </c>
      <c r="R82" s="19">
        <f>$R$79-AA66</f>
        <v>171587.27328555813</v>
      </c>
      <c r="AB82" s="10"/>
      <c r="AC82" s="10"/>
    </row>
    <row r="83" spans="1:29" x14ac:dyDescent="0.3">
      <c r="A83" s="5" t="s">
        <v>7</v>
      </c>
      <c r="B83" s="8">
        <f t="shared" si="15"/>
        <v>51664.160931819861</v>
      </c>
      <c r="L83" s="10"/>
      <c r="M83" s="10"/>
      <c r="O83" s="14"/>
      <c r="Q83" s="5" t="s">
        <v>7</v>
      </c>
      <c r="R83" s="19">
        <f t="shared" ref="R83:R92" si="16">$R$79-AA67</f>
        <v>171587.27328555813</v>
      </c>
      <c r="AB83" s="10"/>
      <c r="AC83" s="10"/>
    </row>
    <row r="84" spans="1:29" x14ac:dyDescent="0.3">
      <c r="A84" s="5" t="s">
        <v>8</v>
      </c>
      <c r="B84" s="8">
        <f t="shared" si="15"/>
        <v>37294.575880563294</v>
      </c>
      <c r="L84" s="10"/>
      <c r="M84" s="10"/>
      <c r="O84" s="14"/>
      <c r="Q84" s="5" t="s">
        <v>8</v>
      </c>
      <c r="R84" s="19">
        <f t="shared" si="16"/>
        <v>171587.27328555813</v>
      </c>
      <c r="AB84" s="10"/>
      <c r="AC84" s="10"/>
    </row>
    <row r="85" spans="1:29" x14ac:dyDescent="0.3">
      <c r="A85" s="5" t="s">
        <v>9</v>
      </c>
      <c r="B85" s="8">
        <f t="shared" si="15"/>
        <v>2912.5975525985705</v>
      </c>
      <c r="L85" s="10"/>
      <c r="M85" s="10"/>
      <c r="O85" s="14"/>
      <c r="Q85" s="5" t="s">
        <v>9</v>
      </c>
      <c r="R85" s="19">
        <f>$R$79-AA69</f>
        <v>171587.27328555813</v>
      </c>
      <c r="AB85" s="10"/>
      <c r="AC85" s="10"/>
    </row>
    <row r="86" spans="1:29" x14ac:dyDescent="0.3">
      <c r="A86" s="5" t="s">
        <v>10</v>
      </c>
      <c r="B86" s="8">
        <f t="shared" si="15"/>
        <v>2402.6132855581236</v>
      </c>
      <c r="L86" s="10"/>
      <c r="M86" s="10"/>
      <c r="O86" s="14"/>
      <c r="Q86" s="5" t="s">
        <v>10</v>
      </c>
      <c r="R86" s="19">
        <f t="shared" si="16"/>
        <v>171587.27328555813</v>
      </c>
      <c r="AB86" s="10"/>
      <c r="AC86" s="10"/>
    </row>
    <row r="87" spans="1:29" x14ac:dyDescent="0.3">
      <c r="A87" s="5" t="s">
        <v>11</v>
      </c>
      <c r="B87" s="8">
        <f t="shared" si="15"/>
        <v>23177.174436143861</v>
      </c>
      <c r="L87" s="10"/>
      <c r="M87" s="10"/>
      <c r="O87" s="14"/>
      <c r="Q87" s="5" t="s">
        <v>11</v>
      </c>
      <c r="R87" s="19">
        <f t="shared" si="16"/>
        <v>171587.27328555813</v>
      </c>
      <c r="AB87" s="10"/>
      <c r="AC87" s="10"/>
    </row>
    <row r="88" spans="1:29" x14ac:dyDescent="0.3">
      <c r="A88" s="5" t="s">
        <v>12</v>
      </c>
      <c r="B88" s="8">
        <f t="shared" si="15"/>
        <v>45447.463516814561</v>
      </c>
      <c r="L88" s="10"/>
      <c r="M88" s="10"/>
      <c r="O88" s="14"/>
      <c r="Q88" s="5" t="s">
        <v>12</v>
      </c>
      <c r="R88" s="19">
        <f>$R$79-AA72</f>
        <v>171587.27328555813</v>
      </c>
      <c r="AB88" s="10"/>
      <c r="AC88" s="10"/>
    </row>
    <row r="89" spans="1:29" x14ac:dyDescent="0.3">
      <c r="A89" s="5" t="s">
        <v>13</v>
      </c>
      <c r="B89" s="8">
        <f t="shared" si="15"/>
        <v>40194.414623634017</v>
      </c>
      <c r="L89" s="10"/>
      <c r="M89" s="10"/>
      <c r="O89" s="14"/>
      <c r="Q89" s="5" t="s">
        <v>13</v>
      </c>
      <c r="R89" s="19">
        <f t="shared" si="16"/>
        <v>171587.27328555813</v>
      </c>
      <c r="AB89" s="10"/>
      <c r="AC89" s="10"/>
    </row>
    <row r="90" spans="1:29" x14ac:dyDescent="0.3">
      <c r="A90" s="5" t="s">
        <v>14</v>
      </c>
      <c r="B90" s="8">
        <f t="shared" si="15"/>
        <v>19923.65554400644</v>
      </c>
      <c r="L90" s="10"/>
      <c r="M90" s="10"/>
      <c r="O90" s="14"/>
      <c r="Q90" s="5" t="s">
        <v>14</v>
      </c>
      <c r="R90" s="19">
        <f t="shared" si="16"/>
        <v>171587.27328555813</v>
      </c>
      <c r="AB90" s="10"/>
      <c r="AC90" s="10"/>
    </row>
    <row r="91" spans="1:29" x14ac:dyDescent="0.3">
      <c r="A91" s="5" t="s">
        <v>15</v>
      </c>
      <c r="B91" s="8">
        <f t="shared" si="15"/>
        <v>11933.825632328342</v>
      </c>
      <c r="L91" s="10"/>
      <c r="M91" s="10"/>
      <c r="O91" s="14"/>
      <c r="Q91" s="5" t="s">
        <v>15</v>
      </c>
      <c r="R91" s="19">
        <f t="shared" si="16"/>
        <v>171587.27328555813</v>
      </c>
      <c r="AB91" s="10"/>
      <c r="AC91" s="10"/>
    </row>
    <row r="92" spans="1:29" x14ac:dyDescent="0.3">
      <c r="A92" s="5" t="s">
        <v>16</v>
      </c>
      <c r="B92" s="8">
        <f t="shared" si="15"/>
        <v>12220.449828697281</v>
      </c>
      <c r="L92" s="10"/>
      <c r="M92" s="10"/>
      <c r="O92" s="14"/>
      <c r="Q92" s="5" t="s">
        <v>16</v>
      </c>
      <c r="R92" s="19">
        <f t="shared" si="16"/>
        <v>171587.27328555813</v>
      </c>
      <c r="AB92" s="10"/>
      <c r="AC92" s="10"/>
    </row>
    <row r="93" spans="1:29" x14ac:dyDescent="0.3">
      <c r="A93" s="5" t="s">
        <v>17</v>
      </c>
      <c r="B93" s="8">
        <f t="shared" si="15"/>
        <v>30184.231909394584</v>
      </c>
      <c r="L93" s="10"/>
      <c r="M93" s="10"/>
      <c r="O93" s="14"/>
      <c r="Q93" s="5" t="s">
        <v>17</v>
      </c>
      <c r="R93" s="19">
        <f>$R$79-AA77</f>
        <v>171587.27328555813</v>
      </c>
      <c r="AB93" s="10"/>
      <c r="AC93" s="10"/>
    </row>
    <row r="94" spans="1:29" x14ac:dyDescent="0.3">
      <c r="A94" s="9" t="s">
        <v>31</v>
      </c>
      <c r="B94" s="12">
        <f>SUM($B$82:$B$93)/$B$79</f>
        <v>1.9000000000000006</v>
      </c>
      <c r="Q94" s="9" t="s">
        <v>31</v>
      </c>
      <c r="R94" s="12">
        <f>SUM($R$82:$R$93)/$R$79</f>
        <v>12.000000000000002</v>
      </c>
    </row>
    <row r="96" spans="1:29" x14ac:dyDescent="0.3">
      <c r="A96" s="1" t="s">
        <v>48</v>
      </c>
      <c r="B96" s="33">
        <f>(SUM($B$82:$B$93)-$D$97*$B$79)/(12-$D$97)</f>
        <v>1.1526269487815329E-11</v>
      </c>
      <c r="D96" s="1" t="s">
        <v>33</v>
      </c>
      <c r="Q96" s="1" t="s">
        <v>48</v>
      </c>
      <c r="R96" s="33">
        <f>(SUM($R$82:$R$93)-$T$97*$R$79)/(12-$T$97)</f>
        <v>171587.27328555816</v>
      </c>
      <c r="T96" s="1" t="s">
        <v>33</v>
      </c>
    </row>
    <row r="97" spans="1:22" x14ac:dyDescent="0.3">
      <c r="A97" s="1" t="s">
        <v>32</v>
      </c>
      <c r="D97" s="27">
        <f>'計算用(太陽光-差替先差替可能容量)'!D97</f>
        <v>1.9</v>
      </c>
      <c r="Q97" s="1" t="s">
        <v>32</v>
      </c>
      <c r="T97" s="11">
        <f>D97</f>
        <v>1.9</v>
      </c>
    </row>
    <row r="98" spans="1:22" ht="15.6" thickBot="1" x14ac:dyDescent="0.35"/>
    <row r="99" spans="1:22" ht="15.6" thickBot="1" x14ac:dyDescent="0.35">
      <c r="A99" s="1" t="s">
        <v>49</v>
      </c>
      <c r="B99" s="40">
        <f>(MIN($K$38:$K$49)+$B$96)*1000</f>
        <v>1.1526269487815328E-8</v>
      </c>
      <c r="Q99" s="1" t="s">
        <v>49</v>
      </c>
      <c r="R99" s="40">
        <f>(MIN($AA$38:$AA$49)+$R$96)*1000</f>
        <v>171587273.28555816</v>
      </c>
      <c r="V99" s="10"/>
    </row>
    <row r="100" spans="1:22" ht="15.6" thickBot="1" x14ac:dyDescent="0.35"/>
    <row r="101" spans="1:22" ht="15.6" thickBot="1" x14ac:dyDescent="0.35">
      <c r="A101" s="1" t="s">
        <v>50</v>
      </c>
      <c r="B101" s="97" t="e">
        <f>B99/'入力欄(差替情報)'!D19</f>
        <v>#DIV/0!</v>
      </c>
      <c r="Q101" s="1" t="s">
        <v>50</v>
      </c>
      <c r="R101" s="24" t="e">
        <f>R99/#REF!</f>
        <v>#REF!</v>
      </c>
      <c r="S101" s="1" t="s">
        <v>57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AA46E-3220-4D30-A172-6125D16F9A04}">
  <sheetPr codeName="Sheet28">
    <tabColor rgb="FF0070C0"/>
  </sheetPr>
  <dimension ref="A1:AE101"/>
  <sheetViews>
    <sheetView zoomScale="70" zoomScaleNormal="70" workbookViewId="0">
      <selection sqref="A1:D1"/>
    </sheetView>
  </sheetViews>
  <sheetFormatPr defaultColWidth="9" defaultRowHeight="15" x14ac:dyDescent="0.3"/>
  <cols>
    <col min="1" max="1" width="29.109375" style="1" customWidth="1"/>
    <col min="2" max="2" width="14.6640625" style="1" customWidth="1"/>
    <col min="3" max="3" width="9.77734375" style="1" customWidth="1"/>
    <col min="4" max="4" width="13.33203125" style="1" bestFit="1" customWidth="1"/>
    <col min="5" max="10" width="9.77734375" style="1" bestFit="1" customWidth="1"/>
    <col min="11" max="11" width="15.88671875" style="1" customWidth="1"/>
    <col min="12" max="12" width="10" style="1" bestFit="1" customWidth="1"/>
    <col min="13" max="13" width="17.88671875" style="1" customWidth="1"/>
    <col min="14" max="14" width="9.33203125" style="1" bestFit="1" customWidth="1"/>
    <col min="15" max="15" width="7.33203125" style="1" bestFit="1" customWidth="1"/>
    <col min="16" max="17" width="9" style="1"/>
    <col min="18" max="18" width="15" style="1" bestFit="1" customWidth="1"/>
    <col min="19" max="19" width="9" style="1"/>
    <col min="20" max="20" width="9" style="1" customWidth="1"/>
    <col min="21" max="22" width="9" style="1"/>
    <col min="23" max="23" width="9.44140625" style="1" bestFit="1" customWidth="1"/>
    <col min="24" max="26" width="9" style="1"/>
    <col min="27" max="27" width="17.109375" style="1" bestFit="1" customWidth="1"/>
    <col min="28" max="28" width="10.44140625" style="1" bestFit="1" customWidth="1"/>
    <col min="29" max="16384" width="9" style="1"/>
  </cols>
  <sheetData>
    <row r="1" spans="1:13" x14ac:dyDescent="0.3">
      <c r="J1" s="5" t="s">
        <v>29</v>
      </c>
      <c r="L1" s="3"/>
      <c r="M1" s="4" t="s">
        <v>54</v>
      </c>
    </row>
    <row r="2" spans="1:13" x14ac:dyDescent="0.3">
      <c r="B2" s="6" t="s">
        <v>20</v>
      </c>
      <c r="C2" s="6" t="s">
        <v>21</v>
      </c>
      <c r="D2" s="6" t="s">
        <v>22</v>
      </c>
      <c r="E2" s="6" t="s">
        <v>23</v>
      </c>
      <c r="F2" s="6" t="s">
        <v>24</v>
      </c>
      <c r="G2" s="6" t="s">
        <v>25</v>
      </c>
      <c r="H2" s="6" t="s">
        <v>26</v>
      </c>
      <c r="I2" s="6" t="s">
        <v>27</v>
      </c>
      <c r="J2" s="6" t="s">
        <v>28</v>
      </c>
    </row>
    <row r="3" spans="1:13" x14ac:dyDescent="0.3">
      <c r="A3" s="1" t="s">
        <v>170</v>
      </c>
    </row>
    <row r="4" spans="1:13" x14ac:dyDescent="0.3">
      <c r="A4" s="5" t="s">
        <v>6</v>
      </c>
      <c r="B4" s="13">
        <f>'計算用(太陽光-差替先差替可能容量)'!B4</f>
        <v>4730.6208550782821</v>
      </c>
      <c r="C4" s="13">
        <f>'計算用(太陽光-差替先差替可能容量)'!C4</f>
        <v>11661.199433115416</v>
      </c>
      <c r="D4" s="13">
        <f>'計算用(太陽光-差替先差替可能容量)'!D4</f>
        <v>41245.61530691394</v>
      </c>
      <c r="E4" s="13">
        <f>'計算用(太陽光-差替先差替可能容量)'!E4</f>
        <v>18582.035492957744</v>
      </c>
      <c r="F4" s="13">
        <f>'計算用(太陽光-差替先差替可能容量)'!F4</f>
        <v>4647.4253189823876</v>
      </c>
      <c r="G4" s="13">
        <f>'計算用(太陽光-差替先差替可能容量)'!G4</f>
        <v>18187.937185104052</v>
      </c>
      <c r="H4" s="13">
        <f>'計算用(太陽光-差替先差替可能容量)'!H4</f>
        <v>7633.4257824771967</v>
      </c>
      <c r="I4" s="13">
        <f>'計算用(太陽光-差替先差替可能容量)'!I4</f>
        <v>3836.9040080971658</v>
      </c>
      <c r="J4" s="13">
        <f>'計算用(太陽光-差替先差替可能容量)'!J4</f>
        <v>12401.453801830394</v>
      </c>
    </row>
    <row r="5" spans="1:13" x14ac:dyDescent="0.3">
      <c r="A5" s="5" t="s">
        <v>7</v>
      </c>
      <c r="B5" s="13">
        <f>'計算用(太陽光-差替先差替可能容量)'!B5</f>
        <v>4298.7080810919306</v>
      </c>
      <c r="C5" s="13">
        <f>'計算用(太陽光-差替先差替可能容量)'!C5</f>
        <v>10837.007450910263</v>
      </c>
      <c r="D5" s="13">
        <f>'計算用(太陽光-差替先差替可能容量)'!D5</f>
        <v>39351.826052342774</v>
      </c>
      <c r="E5" s="13">
        <f>'計算用(太陽光-差替先差替可能容量)'!E5</f>
        <v>18772.884084507041</v>
      </c>
      <c r="F5" s="13">
        <f>'計算用(太陽光-差替先差替可能容量)'!F5</f>
        <v>4331.6301330724073</v>
      </c>
      <c r="G5" s="13">
        <f>'計算用(太陽光-差替先差替可能容量)'!G5</f>
        <v>18373.016703176341</v>
      </c>
      <c r="H5" s="13">
        <f>'計算用(太陽光-差替先差替可能容量)'!H5</f>
        <v>7544.427413788153</v>
      </c>
      <c r="I5" s="13">
        <f>'計算用(太陽光-差替先差替可能容量)'!I5</f>
        <v>3825.7462348178137</v>
      </c>
      <c r="J5" s="13">
        <f>'計算用(太陽光-差替先差替可能容量)'!J5</f>
        <v>12587.866200031533</v>
      </c>
    </row>
    <row r="6" spans="1:13" x14ac:dyDescent="0.3">
      <c r="A6" s="5" t="s">
        <v>8</v>
      </c>
      <c r="B6" s="13">
        <f>'計算用(太陽光-差替先差替可能容量)'!B6</f>
        <v>4274.7184825371332</v>
      </c>
      <c r="C6" s="13">
        <f>'計算用(太陽光-差替先差替可能容量)'!C6</f>
        <v>11731.162688018527</v>
      </c>
      <c r="D6" s="13">
        <f>'計算用(太陽光-差替先差替可能容量)'!D6</f>
        <v>44945.265332731906</v>
      </c>
      <c r="E6" s="13">
        <f>'計算用(太陽光-差替先差替可能容量)'!E6</f>
        <v>20540.685774647889</v>
      </c>
      <c r="F6" s="13">
        <f>'計算用(太陽光-差替先差替可能容量)'!F6</f>
        <v>4784.4775694716245</v>
      </c>
      <c r="G6" s="13">
        <f>'計算用(太陽光-差替先差替可能容量)'!G6</f>
        <v>21043.251193866374</v>
      </c>
      <c r="H6" s="13">
        <f>'計算用(太陽光-差替先差替可能容量)'!H6</f>
        <v>8280.3301202419589</v>
      </c>
      <c r="I6" s="13">
        <f>'計算用(太陽光-差替先差替可能容量)'!I6</f>
        <v>4372.2871255060727</v>
      </c>
      <c r="J6" s="13">
        <f>'計算用(太陽光-差替先差替可能容量)'!J6</f>
        <v>14320.519117973359</v>
      </c>
    </row>
    <row r="7" spans="1:13" x14ac:dyDescent="0.3">
      <c r="A7" s="5" t="s">
        <v>9</v>
      </c>
      <c r="B7" s="13">
        <f>'計算用(太陽光-差替先差替可能容量)'!B7</f>
        <v>4858.2626435952898</v>
      </c>
      <c r="C7" s="13">
        <f>'計算用(太陽光-差替先差替可能容量)'!C7</f>
        <v>14024.512179206346</v>
      </c>
      <c r="D7" s="13">
        <f>'計算用(太陽光-差替先差替可能容量)'!D7</f>
        <v>57506.830910157922</v>
      </c>
      <c r="E7" s="13">
        <f>'計算用(太陽光-差替先差替可能容量)'!E7</f>
        <v>24960.2</v>
      </c>
      <c r="F7" s="13">
        <f>'計算用(太陽光-差替先差替可能容量)'!F7</f>
        <v>5839.5990000000002</v>
      </c>
      <c r="G7" s="13">
        <f>'計算用(太陽光-差替先差替可能容量)'!G7</f>
        <v>27108.210000000003</v>
      </c>
      <c r="H7" s="13">
        <f>'計算用(太陽光-差替先差替可能容量)'!H7</f>
        <v>10531.053</v>
      </c>
      <c r="I7" s="13">
        <f>'計算用(太陽光-差替先差替可能容量)'!I7</f>
        <v>5509.97</v>
      </c>
      <c r="J7" s="13">
        <f>'計算用(太陽光-差替先差替可能容量)'!J7</f>
        <v>18336.038</v>
      </c>
    </row>
    <row r="8" spans="1:13" x14ac:dyDescent="0.3">
      <c r="A8" s="5" t="s">
        <v>10</v>
      </c>
      <c r="B8" s="13">
        <f>'計算用(太陽光-差替先差替可能容量)'!B8</f>
        <v>4990.1900000000005</v>
      </c>
      <c r="C8" s="13">
        <f>'計算用(太陽光-差替先差替可能容量)'!C8</f>
        <v>14404.82</v>
      </c>
      <c r="D8" s="13">
        <f>'計算用(太陽光-差替先差替可能容量)'!D8</f>
        <v>57504.579999999994</v>
      </c>
      <c r="E8" s="13">
        <f>'計算用(太陽光-差替先差替可能容量)'!E8</f>
        <v>24960.2</v>
      </c>
      <c r="F8" s="13">
        <f>'計算用(太陽光-差替先差替可能容量)'!F8</f>
        <v>5839.5990000000002</v>
      </c>
      <c r="G8" s="13">
        <f>'計算用(太陽光-差替先差替可能容量)'!G8</f>
        <v>27108.210000000003</v>
      </c>
      <c r="H8" s="13">
        <f>'計算用(太陽光-差替先差替可能容量)'!H8</f>
        <v>10531.053</v>
      </c>
      <c r="I8" s="13">
        <f>'計算用(太陽光-差替先差替可能容量)'!I8</f>
        <v>5509.97</v>
      </c>
      <c r="J8" s="13">
        <f>'計算用(太陽光-差替先差替可能容量)'!J8</f>
        <v>18336.038</v>
      </c>
    </row>
    <row r="9" spans="1:13" x14ac:dyDescent="0.3">
      <c r="A9" s="5" t="s">
        <v>11</v>
      </c>
      <c r="B9" s="13">
        <f>'計算用(太陽光-差替先差替可能容量)'!B9</f>
        <v>4678.376248497957</v>
      </c>
      <c r="C9" s="13">
        <f>'計算用(太陽光-差替先差替可能容量)'!C9</f>
        <v>12960.544171105321</v>
      </c>
      <c r="D9" s="13">
        <f>'計算用(太陽光-差替先差替可能容量)'!D9</f>
        <v>48843.978396830418</v>
      </c>
      <c r="E9" s="13">
        <f>'計算用(太陽光-差替先差替可能容量)'!E9</f>
        <v>23523.861126760563</v>
      </c>
      <c r="F9" s="13">
        <f>'計算用(太陽光-差替先差替可能容量)'!F9</f>
        <v>5202.5426372451966</v>
      </c>
      <c r="G9" s="13">
        <f>'計算用(太陽光-差替先差替可能容量)'!G9</f>
        <v>23164.206473165388</v>
      </c>
      <c r="H9" s="13">
        <f>'計算用(太陽光-差替先差替可能容量)'!H9</f>
        <v>9406.7975024262778</v>
      </c>
      <c r="I9" s="13">
        <f>'計算用(太陽光-差替先差替可能容量)'!I9</f>
        <v>4818.4380566801619</v>
      </c>
      <c r="J9" s="13">
        <f>'計算用(太陽光-差替先差替可能容量)'!J9</f>
        <v>15811.354236702995</v>
      </c>
    </row>
    <row r="10" spans="1:13" x14ac:dyDescent="0.3">
      <c r="A10" s="5" t="s">
        <v>12</v>
      </c>
      <c r="B10" s="13">
        <f>'計算用(太陽光-差替先差替可能容量)'!B10</f>
        <v>4705.4212765957445</v>
      </c>
      <c r="C10" s="13">
        <f>'計算用(太陽光-差替先差替可能容量)'!C10</f>
        <v>11474.00183178447</v>
      </c>
      <c r="D10" s="13">
        <f>'計算用(太陽光-差替先差替可能容量)'!D10</f>
        <v>41232.139845966405</v>
      </c>
      <c r="E10" s="13">
        <f>'計算用(太陽光-差替先差替可能容量)'!E10</f>
        <v>19927.984507042253</v>
      </c>
      <c r="F10" s="13">
        <f>'計算用(太陽光-差替先差替可能容量)'!F10</f>
        <v>4498.4728727984339</v>
      </c>
      <c r="G10" s="13">
        <f>'計算用(太陽光-差替先差替可能容量)'!G10</f>
        <v>18908.447447973715</v>
      </c>
      <c r="H10" s="13">
        <f>'計算用(太陽光-差替先差替可能容量)'!H10</f>
        <v>7876.7471211129296</v>
      </c>
      <c r="I10" s="13">
        <f>'計算用(太陽光-差替先差替可能容量)'!I10</f>
        <v>4037.6739271255065</v>
      </c>
      <c r="J10" s="13">
        <f>'計算用(太陽光-差替先差替可能容量)'!J10</f>
        <v>13478.920938344123</v>
      </c>
    </row>
    <row r="11" spans="1:13" x14ac:dyDescent="0.3">
      <c r="A11" s="5" t="s">
        <v>13</v>
      </c>
      <c r="B11" s="13">
        <f>'計算用(太陽光-差替先差替可能容量)'!B11</f>
        <v>5388.0798554797275</v>
      </c>
      <c r="C11" s="13">
        <f>'計算用(太陽光-差替先差替可能容量)'!C11</f>
        <v>12862.884230541467</v>
      </c>
      <c r="D11" s="13">
        <f>'計算用(太陽光-差替先差替可能容量)'!D11</f>
        <v>42933.709788452594</v>
      </c>
      <c r="E11" s="13">
        <f>'計算用(太陽光-差替先差替可能容量)'!E11</f>
        <v>19546.297323943661</v>
      </c>
      <c r="F11" s="13">
        <f>'計算用(太陽光-差替先差替可能容量)'!F11</f>
        <v>4927.4699178082192</v>
      </c>
      <c r="G11" s="13">
        <f>'計算用(太陽光-差替先差替可能容量)'!G11</f>
        <v>19215.253493975903</v>
      </c>
      <c r="H11" s="13">
        <f>'計算用(太陽光-差替先差替可能容量)'!H11</f>
        <v>8609.8219744259732</v>
      </c>
      <c r="I11" s="13">
        <f>'計算用(太陽光-差替先差替可能容量)'!I11</f>
        <v>4126.9061133603236</v>
      </c>
      <c r="J11" s="13">
        <f>'計算用(太陽光-差替先差替可能容量)'!J11</f>
        <v>13782.435963936248</v>
      </c>
    </row>
    <row r="12" spans="1:13" x14ac:dyDescent="0.3">
      <c r="A12" s="5" t="s">
        <v>14</v>
      </c>
      <c r="B12" s="13">
        <f>'計算用(太陽光-差替先差替可能容量)'!B12</f>
        <v>5796.0030309112808</v>
      </c>
      <c r="C12" s="13">
        <f>'計算用(太陽光-差替先差替可能容量)'!C12</f>
        <v>14408.422049690715</v>
      </c>
      <c r="D12" s="13">
        <f>'計算用(太陽光-差替先差替可能容量)'!D12</f>
        <v>47420.719322482837</v>
      </c>
      <c r="E12" s="13">
        <f>'計算用(太陽光-差替先差替可能容量)'!E12</f>
        <v>22167.87323943662</v>
      </c>
      <c r="F12" s="13">
        <f>'計算用(太陽光-差替先差替可能容量)'!F12</f>
        <v>5636.6425636007825</v>
      </c>
      <c r="G12" s="13">
        <f>'計算用(太陽光-差替先差替可能容量)'!G12</f>
        <v>23420.548105147864</v>
      </c>
      <c r="H12" s="13">
        <f>'計算用(太陽光-差替先差替可能容量)'!H12</f>
        <v>10350.93537276634</v>
      </c>
      <c r="I12" s="13">
        <f>'計算用(太陽光-差替先差替可能容量)'!I12</f>
        <v>5141.8934817813761</v>
      </c>
      <c r="J12" s="13">
        <f>'計算用(太陽光-差替先差替可能容量)'!J12</f>
        <v>17320.580575733864</v>
      </c>
    </row>
    <row r="13" spans="1:13" x14ac:dyDescent="0.3">
      <c r="A13" s="5" t="s">
        <v>15</v>
      </c>
      <c r="B13" s="13">
        <f>'計算用(太陽光-差替先差替可能容量)'!B13</f>
        <v>5977.16</v>
      </c>
      <c r="C13" s="13">
        <f>'計算用(太陽光-差替先差替可能容量)'!C13</f>
        <v>15104.856</v>
      </c>
      <c r="D13" s="13">
        <f>'計算用(太陽光-差替先差替可能容量)'!D13</f>
        <v>50938.213634065585</v>
      </c>
      <c r="E13" s="13">
        <f>'計算用(太陽光-差替先差替可能容量)'!E13</f>
        <v>23523.861126760563</v>
      </c>
      <c r="F13" s="13">
        <f>'計算用(太陽光-差替先差替可能容量)'!F13</f>
        <v>6089.48</v>
      </c>
      <c r="G13" s="13">
        <f>'計算用(太陽光-差替先差替可能容量)'!G13</f>
        <v>24891.255345016427</v>
      </c>
      <c r="H13" s="13">
        <f>'計算用(太陽光-差替先差替可能容量)'!H13</f>
        <v>10460.698660990993</v>
      </c>
      <c r="I13" s="13">
        <f>'計算用(太陽光-差替先差替可能容量)'!I13</f>
        <v>5141.8934817813761</v>
      </c>
      <c r="J13" s="13">
        <f>'計算用(太陽光-差替先差替可能容量)'!J13</f>
        <v>17526.029404614837</v>
      </c>
    </row>
    <row r="14" spans="1:13" x14ac:dyDescent="0.3">
      <c r="A14" s="5" t="s">
        <v>16</v>
      </c>
      <c r="B14" s="13">
        <f>'計算用(太陽光-差替先差替可能容量)'!B14</f>
        <v>5929.1708028904059</v>
      </c>
      <c r="C14" s="13">
        <f>'計算用(太陽光-差替先差替可能容量)'!C14</f>
        <v>14864.192082026326</v>
      </c>
      <c r="D14" s="13">
        <f>'計算用(太陽光-差替先差替可能容量)'!D14</f>
        <v>50940.242552779899</v>
      </c>
      <c r="E14" s="13">
        <f>'計算用(太陽光-差替先差替可能容量)'!E14</f>
        <v>23523.861126760563</v>
      </c>
      <c r="F14" s="13">
        <f>'計算用(太陽光-差替先差替可能容量)'!F14</f>
        <v>6089.48</v>
      </c>
      <c r="G14" s="13">
        <f>'計算用(太陽光-差替先差替可能容量)'!G14</f>
        <v>24891.255345016427</v>
      </c>
      <c r="H14" s="13">
        <f>'計算用(太陽光-差替先差替可能容量)'!H14</f>
        <v>10460.698660990993</v>
      </c>
      <c r="I14" s="13">
        <f>'計算用(太陽光-差替先差替可能容量)'!I14</f>
        <v>5141.8934817813761</v>
      </c>
      <c r="J14" s="13">
        <f>'計算用(太陽光-差替先差替可能容量)'!J14</f>
        <v>17526.029404614837</v>
      </c>
    </row>
    <row r="15" spans="1:13" x14ac:dyDescent="0.3">
      <c r="A15" s="5" t="s">
        <v>17</v>
      </c>
      <c r="B15" s="13">
        <f>'計算用(太陽光-差替先差替可能容量)'!B15</f>
        <v>5413.2794339622642</v>
      </c>
      <c r="C15" s="13">
        <f>'計算用(太陽光-差替先差替可能容量)'!C15</f>
        <v>13504.852988742634</v>
      </c>
      <c r="D15" s="13">
        <f>'計算用(太陽光-差替先差替可能容量)'!D15</f>
        <v>46397.938230576066</v>
      </c>
      <c r="E15" s="13">
        <f>'計算用(太陽光-差替先差替可能容量)'!E15</f>
        <v>20831.973098591548</v>
      </c>
      <c r="F15" s="13">
        <f>'計算用(太陽光-差替先差替可能容量)'!F15</f>
        <v>5439.8983326810176</v>
      </c>
      <c r="G15" s="13">
        <f>'計算用(太陽光-差替先差替可能容量)'!G15</f>
        <v>21278.805125958377</v>
      </c>
      <c r="H15" s="13">
        <f>'計算用(太陽光-差替先差替可能容量)'!H15</f>
        <v>9193.1186217685499</v>
      </c>
      <c r="I15" s="13">
        <f>'計算用(太陽光-差替先差替可能容量)'!I15</f>
        <v>4506.1304048582997</v>
      </c>
      <c r="J15" s="13">
        <f>'計算用(太陽光-差替先差替可能容量)'!J15</f>
        <v>14837.045139024798</v>
      </c>
    </row>
    <row r="16" spans="1:13" x14ac:dyDescent="0.3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4" x14ac:dyDescent="0.3">
      <c r="A17" s="1" t="s">
        <v>35</v>
      </c>
      <c r="B17" s="25">
        <f>'計算用(太陽光-差替先差替可能容量)'!B17</f>
        <v>171587.27328555813</v>
      </c>
      <c r="C17" s="2"/>
      <c r="D17" s="2"/>
      <c r="E17" s="2"/>
      <c r="F17" s="2"/>
      <c r="G17" s="2"/>
      <c r="H17" s="2"/>
      <c r="I17" s="2"/>
      <c r="J17" s="2"/>
      <c r="K17" s="2"/>
    </row>
    <row r="18" spans="1:14" x14ac:dyDescent="0.3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4" x14ac:dyDescent="0.3">
      <c r="A19" s="1" t="s">
        <v>42</v>
      </c>
      <c r="B19" s="94">
        <f>'計算用(太陽光-差替先差替可能容量)'!B19</f>
        <v>0</v>
      </c>
      <c r="C19" s="94">
        <f>'計算用(太陽光-差替先差替可能容量)'!C19</f>
        <v>0</v>
      </c>
      <c r="D19" s="94">
        <f>'計算用(太陽光-差替先差替可能容量)'!D19</f>
        <v>0</v>
      </c>
      <c r="E19" s="94">
        <f>'計算用(太陽光-差替先差替可能容量)'!E19</f>
        <v>0</v>
      </c>
      <c r="F19" s="94">
        <f>'計算用(太陽光-差替先差替可能容量)'!F19</f>
        <v>0</v>
      </c>
      <c r="G19" s="94">
        <f>'計算用(太陽光-差替先差替可能容量)'!G19</f>
        <v>0</v>
      </c>
      <c r="H19" s="94">
        <f>'計算用(太陽光-差替先差替可能容量)'!H19</f>
        <v>0</v>
      </c>
      <c r="I19" s="94">
        <f>'計算用(太陽光-差替先差替可能容量)'!I19</f>
        <v>0</v>
      </c>
      <c r="J19" s="94">
        <f>'計算用(太陽光-差替先差替可能容量)'!J19</f>
        <v>0</v>
      </c>
    </row>
    <row r="21" spans="1:14" x14ac:dyDescent="0.3">
      <c r="A21" s="1" t="s">
        <v>43</v>
      </c>
      <c r="B21" s="94">
        <f>'計算用(太陽光-差替先差替可能容量)'!B21</f>
        <v>0</v>
      </c>
      <c r="C21" s="95">
        <f>B21</f>
        <v>0</v>
      </c>
      <c r="D21" s="95">
        <f t="shared" ref="D21:J21" si="0">C21</f>
        <v>0</v>
      </c>
      <c r="E21" s="95">
        <f t="shared" si="0"/>
        <v>0</v>
      </c>
      <c r="F21" s="95">
        <f t="shared" si="0"/>
        <v>0</v>
      </c>
      <c r="G21" s="95">
        <f t="shared" si="0"/>
        <v>0</v>
      </c>
      <c r="H21" s="95">
        <f t="shared" si="0"/>
        <v>0</v>
      </c>
      <c r="I21" s="95">
        <f t="shared" si="0"/>
        <v>0</v>
      </c>
      <c r="J21" s="95">
        <f t="shared" si="0"/>
        <v>0</v>
      </c>
      <c r="L21" s="7"/>
    </row>
    <row r="22" spans="1:14" x14ac:dyDescent="0.3">
      <c r="L22" s="7"/>
    </row>
    <row r="23" spans="1:14" x14ac:dyDescent="0.3">
      <c r="A23" s="1" t="s">
        <v>44</v>
      </c>
      <c r="B23" s="16" t="s">
        <v>38</v>
      </c>
      <c r="C23" s="5"/>
      <c r="D23" s="5"/>
      <c r="E23" s="5"/>
      <c r="F23" s="5"/>
      <c r="G23" s="5"/>
      <c r="H23" s="5"/>
      <c r="I23" s="5"/>
      <c r="J23" s="5"/>
      <c r="K23" s="5"/>
      <c r="N23" s="1" t="s">
        <v>55</v>
      </c>
    </row>
    <row r="24" spans="1:14" x14ac:dyDescent="0.3">
      <c r="A24" s="5" t="s">
        <v>6</v>
      </c>
      <c r="B24" s="96">
        <v>0.40919157603225081</v>
      </c>
      <c r="C24" s="96">
        <v>0.69451305502141869</v>
      </c>
      <c r="D24" s="96">
        <v>0.585716975537381</v>
      </c>
      <c r="E24" s="96">
        <v>0.51079443963220561</v>
      </c>
      <c r="F24" s="96">
        <v>0.69162833387672684</v>
      </c>
      <c r="G24" s="96">
        <v>0.51866816598549748</v>
      </c>
      <c r="H24" s="96">
        <v>0.45748586554070453</v>
      </c>
      <c r="I24" s="96">
        <v>0.46675876564145447</v>
      </c>
      <c r="J24" s="96">
        <v>0.28803230141850189</v>
      </c>
      <c r="N24" s="26" t="e">
        <f>HLOOKUP('入力欄(差替情報)'!D9,$B$2:$J$35,23,0)</f>
        <v>#N/A</v>
      </c>
    </row>
    <row r="25" spans="1:14" x14ac:dyDescent="0.3">
      <c r="A25" s="5" t="s">
        <v>7</v>
      </c>
      <c r="B25" s="96">
        <v>0.65604768752069398</v>
      </c>
      <c r="C25" s="96">
        <v>0.63970448569393457</v>
      </c>
      <c r="D25" s="96">
        <v>0.65953674723539013</v>
      </c>
      <c r="E25" s="96">
        <v>0.51255016622584137</v>
      </c>
      <c r="F25" s="96">
        <v>0.69368593645831023</v>
      </c>
      <c r="G25" s="96">
        <v>0.57715288618424254</v>
      </c>
      <c r="H25" s="96">
        <v>0.36511521803133989</v>
      </c>
      <c r="I25" s="96">
        <v>0.45889776084468642</v>
      </c>
      <c r="J25" s="96">
        <v>0.30156979426023423</v>
      </c>
      <c r="N25" s="26" t="e">
        <f>HLOOKUP('入力欄(差替情報)'!D9,$B$2:$J$35,24,0)</f>
        <v>#N/A</v>
      </c>
    </row>
    <row r="26" spans="1:14" x14ac:dyDescent="0.3">
      <c r="A26" s="5" t="s">
        <v>8</v>
      </c>
      <c r="B26" s="96">
        <v>0.52050730864701344</v>
      </c>
      <c r="C26" s="96">
        <v>0.47888055374307059</v>
      </c>
      <c r="D26" s="96">
        <v>0.61666424651124951</v>
      </c>
      <c r="E26" s="96">
        <v>0.48108964194148507</v>
      </c>
      <c r="F26" s="96">
        <v>0.5501301802299271</v>
      </c>
      <c r="G26" s="96">
        <v>0.55213452720409928</v>
      </c>
      <c r="H26" s="96">
        <v>0.34574448726633034</v>
      </c>
      <c r="I26" s="96">
        <v>0.53926210012685227</v>
      </c>
      <c r="J26" s="96">
        <v>0.3951020208187136</v>
      </c>
      <c r="N26" s="26" t="e">
        <f>HLOOKUP('入力欄(差替情報)'!D9,$B$2:$J$35,25,0)</f>
        <v>#N/A</v>
      </c>
    </row>
    <row r="27" spans="1:14" x14ac:dyDescent="0.3">
      <c r="A27" s="5" t="s">
        <v>9</v>
      </c>
      <c r="B27" s="96">
        <v>0.36285683731479562</v>
      </c>
      <c r="C27" s="96">
        <v>0.44942383378209227</v>
      </c>
      <c r="D27" s="96">
        <v>0.57077899011642852</v>
      </c>
      <c r="E27" s="96">
        <v>0.50195083515114192</v>
      </c>
      <c r="F27" s="96">
        <v>0.53046592882557586</v>
      </c>
      <c r="G27" s="96">
        <v>0.56375630584762093</v>
      </c>
      <c r="H27" s="96">
        <v>0.40871303455314006</v>
      </c>
      <c r="I27" s="96">
        <v>0.57381554291003578</v>
      </c>
      <c r="J27" s="96">
        <v>0.43875157843962187</v>
      </c>
      <c r="N27" s="26" t="e">
        <f>HLOOKUP('入力欄(差替情報)'!D9,$B$2:$J$35,26,0)</f>
        <v>#N/A</v>
      </c>
    </row>
    <row r="28" spans="1:14" x14ac:dyDescent="0.3">
      <c r="A28" s="5" t="s">
        <v>10</v>
      </c>
      <c r="B28" s="96">
        <v>0.39369615611782699</v>
      </c>
      <c r="C28" s="96">
        <v>0.38797211591648567</v>
      </c>
      <c r="D28" s="96">
        <v>0.54067343460084694</v>
      </c>
      <c r="E28" s="96">
        <v>0.43303482768114004</v>
      </c>
      <c r="F28" s="96">
        <v>0.42142077372880477</v>
      </c>
      <c r="G28" s="96">
        <v>0.45838755048170121</v>
      </c>
      <c r="H28" s="96">
        <v>0.32646556614213595</v>
      </c>
      <c r="I28" s="96">
        <v>0.50467275120199762</v>
      </c>
      <c r="J28" s="96">
        <v>0.3911429255365354</v>
      </c>
      <c r="N28" s="26" t="e">
        <f>HLOOKUP('入力欄(差替情報)'!D9,$B$2:$J$35,27,0)</f>
        <v>#N/A</v>
      </c>
    </row>
    <row r="29" spans="1:14" x14ac:dyDescent="0.3">
      <c r="A29" s="5" t="s">
        <v>11</v>
      </c>
      <c r="B29" s="96">
        <v>0.32201619755192262</v>
      </c>
      <c r="C29" s="96">
        <v>0.36043329824543646</v>
      </c>
      <c r="D29" s="96">
        <v>0.51498764375907302</v>
      </c>
      <c r="E29" s="96">
        <v>0.43724936634944916</v>
      </c>
      <c r="F29" s="96">
        <v>0.38687254227770873</v>
      </c>
      <c r="G29" s="96">
        <v>0.42819172044735143</v>
      </c>
      <c r="H29" s="96">
        <v>0.34088347432892979</v>
      </c>
      <c r="I29" s="96">
        <v>0.49666326852021392</v>
      </c>
      <c r="J29" s="96">
        <v>0.37495458440907298</v>
      </c>
      <c r="N29" s="26" t="e">
        <f>HLOOKUP('入力欄(差替情報)'!D9,$B$2:$J$35,28,0)</f>
        <v>#N/A</v>
      </c>
    </row>
    <row r="30" spans="1:14" x14ac:dyDescent="0.3">
      <c r="A30" s="5" t="s">
        <v>12</v>
      </c>
      <c r="B30" s="96">
        <v>0.31261179182547744</v>
      </c>
      <c r="C30" s="96">
        <v>0.29097811115176525</v>
      </c>
      <c r="D30" s="96">
        <v>0.44004839603791407</v>
      </c>
      <c r="E30" s="96">
        <v>0.36407623101150122</v>
      </c>
      <c r="F30" s="96">
        <v>0.30885920321903532</v>
      </c>
      <c r="G30" s="96">
        <v>0.32385226753502316</v>
      </c>
      <c r="H30" s="96">
        <v>0.24406886593370589</v>
      </c>
      <c r="I30" s="96">
        <v>0.36829337577457927</v>
      </c>
      <c r="J30" s="96">
        <v>0.28956428012939356</v>
      </c>
      <c r="N30" s="26" t="e">
        <f>HLOOKUP('入力欄(差替情報)'!D9,$B$2:$J$35,29,0)</f>
        <v>#N/A</v>
      </c>
    </row>
    <row r="31" spans="1:14" x14ac:dyDescent="0.3">
      <c r="A31" s="5" t="s">
        <v>13</v>
      </c>
      <c r="B31" s="96">
        <v>0.30679477997251298</v>
      </c>
      <c r="C31" s="96">
        <v>0.40756160144697096</v>
      </c>
      <c r="D31" s="96">
        <v>0.40502691163693783</v>
      </c>
      <c r="E31" s="96">
        <v>0.30619249912222474</v>
      </c>
      <c r="F31" s="96">
        <v>0.35545172722166529</v>
      </c>
      <c r="G31" s="96">
        <v>0.30147366459698594</v>
      </c>
      <c r="H31" s="96">
        <v>0.17631701879111311</v>
      </c>
      <c r="I31" s="96">
        <v>0.2405513039412755</v>
      </c>
      <c r="J31" s="96">
        <v>0.23775250394312827</v>
      </c>
      <c r="N31" s="26" t="e">
        <f>HLOOKUP('入力欄(差替情報)'!D9,$B$2:$J$35,30,0)</f>
        <v>#N/A</v>
      </c>
    </row>
    <row r="32" spans="1:14" x14ac:dyDescent="0.3">
      <c r="A32" s="5" t="s">
        <v>14</v>
      </c>
      <c r="B32" s="96">
        <v>0.2962239392175704</v>
      </c>
      <c r="C32" s="96">
        <v>0.47779621049950577</v>
      </c>
      <c r="D32" s="96">
        <v>0.3999588037242196</v>
      </c>
      <c r="E32" s="96">
        <v>0.30261906749797557</v>
      </c>
      <c r="F32" s="96">
        <v>0.4152129224761274</v>
      </c>
      <c r="G32" s="96">
        <v>0.34104911460077358</v>
      </c>
      <c r="H32" s="96">
        <v>0.25371262067363665</v>
      </c>
      <c r="I32" s="96">
        <v>0.26023750842614407</v>
      </c>
      <c r="J32" s="96">
        <v>0.22967285012969696</v>
      </c>
      <c r="N32" s="26" t="e">
        <f>HLOOKUP('入力欄(差替情報)'!D9,$B$2:$J$35,31,0)</f>
        <v>#N/A</v>
      </c>
    </row>
    <row r="33" spans="1:30" x14ac:dyDescent="0.3">
      <c r="A33" s="5" t="s">
        <v>15</v>
      </c>
      <c r="B33" s="96">
        <v>0.26247486340044479</v>
      </c>
      <c r="C33" s="96">
        <v>0.37936534439316594</v>
      </c>
      <c r="D33" s="96">
        <v>0.3502225940738915</v>
      </c>
      <c r="E33" s="96">
        <v>0.25875415048074912</v>
      </c>
      <c r="F33" s="96">
        <v>0.33208783800815023</v>
      </c>
      <c r="G33" s="96">
        <v>0.33786794131625858</v>
      </c>
      <c r="H33" s="96">
        <v>0.32359656140660403</v>
      </c>
      <c r="I33" s="96">
        <v>0.23699179046476521</v>
      </c>
      <c r="J33" s="96">
        <v>0.21116499611828682</v>
      </c>
      <c r="N33" s="26" t="e">
        <f>HLOOKUP('入力欄(差替情報)'!D9,$B$2:$J$35,32,0)</f>
        <v>#N/A</v>
      </c>
    </row>
    <row r="34" spans="1:30" x14ac:dyDescent="0.3">
      <c r="A34" s="5" t="s">
        <v>16</v>
      </c>
      <c r="B34" s="96">
        <v>0.25168049572947582</v>
      </c>
      <c r="C34" s="96">
        <v>0.38797245842872946</v>
      </c>
      <c r="D34" s="96">
        <v>0.33890790702889539</v>
      </c>
      <c r="E34" s="96">
        <v>0.26879179018690669</v>
      </c>
      <c r="F34" s="96">
        <v>0.33079873459481274</v>
      </c>
      <c r="G34" s="96">
        <v>0.35931481107367297</v>
      </c>
      <c r="H34" s="96">
        <v>0.40179821991514325</v>
      </c>
      <c r="I34" s="96">
        <v>0.34039581402962937</v>
      </c>
      <c r="J34" s="96">
        <v>0.22580814344294634</v>
      </c>
      <c r="N34" s="26" t="e">
        <f>HLOOKUP('入力欄(差替情報)'!D9,$B$2:$J$35,33,0)</f>
        <v>#N/A</v>
      </c>
      <c r="Q34" s="1" t="s">
        <v>56</v>
      </c>
    </row>
    <row r="35" spans="1:30" x14ac:dyDescent="0.3">
      <c r="A35" s="5" t="s">
        <v>17</v>
      </c>
      <c r="B35" s="96">
        <v>0.24250260444502025</v>
      </c>
      <c r="C35" s="96">
        <v>0.51753247542813074</v>
      </c>
      <c r="D35" s="96">
        <v>0.41271031557805959</v>
      </c>
      <c r="E35" s="96">
        <v>0.37378319695844092</v>
      </c>
      <c r="F35" s="96">
        <v>0.46162574388822786</v>
      </c>
      <c r="G35" s="96">
        <v>0.41691693411070824</v>
      </c>
      <c r="H35" s="96">
        <v>0.4947918197012422</v>
      </c>
      <c r="I35" s="96">
        <v>0.47493467428158043</v>
      </c>
      <c r="J35" s="96">
        <v>0.28686909748369349</v>
      </c>
      <c r="N35" s="26" t="e">
        <f>HLOOKUP('入力欄(差替情報)'!D9,$B$2:$J$35,34,0)</f>
        <v>#N/A</v>
      </c>
      <c r="Z35" s="5" t="s">
        <v>29</v>
      </c>
    </row>
    <row r="36" spans="1:30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N36" s="1" t="s">
        <v>52</v>
      </c>
      <c r="Q36" s="5"/>
      <c r="R36" s="6" t="s">
        <v>20</v>
      </c>
      <c r="S36" s="6" t="s">
        <v>21</v>
      </c>
      <c r="T36" s="6" t="s">
        <v>22</v>
      </c>
      <c r="U36" s="6" t="s">
        <v>23</v>
      </c>
      <c r="V36" s="6" t="s">
        <v>24</v>
      </c>
      <c r="W36" s="6" t="s">
        <v>25</v>
      </c>
      <c r="X36" s="6" t="s">
        <v>26</v>
      </c>
      <c r="Y36" s="6" t="s">
        <v>27</v>
      </c>
      <c r="Z36" s="6" t="s">
        <v>28</v>
      </c>
      <c r="AD36" s="1" t="s">
        <v>55</v>
      </c>
    </row>
    <row r="37" spans="1:30" x14ac:dyDescent="0.3">
      <c r="A37" s="5"/>
      <c r="B37" s="16" t="s">
        <v>39</v>
      </c>
      <c r="C37" s="5"/>
      <c r="D37" s="5"/>
      <c r="E37" s="5"/>
      <c r="F37" s="5"/>
      <c r="G37" s="5"/>
      <c r="H37" s="5"/>
      <c r="I37" s="5"/>
      <c r="J37" s="5"/>
      <c r="K37" s="21" t="s">
        <v>30</v>
      </c>
      <c r="L37" s="21" t="s">
        <v>40</v>
      </c>
      <c r="N37" s="21" t="s">
        <v>30</v>
      </c>
      <c r="Q37" s="5"/>
      <c r="R37" s="16" t="s">
        <v>39</v>
      </c>
      <c r="S37" s="5"/>
      <c r="T37" s="5"/>
      <c r="U37" s="5"/>
      <c r="V37" s="5"/>
      <c r="W37" s="5"/>
      <c r="X37" s="5"/>
      <c r="Y37" s="5"/>
      <c r="Z37" s="5"/>
      <c r="AA37" s="21" t="s">
        <v>30</v>
      </c>
      <c r="AB37" s="21" t="s">
        <v>40</v>
      </c>
      <c r="AD37" s="21" t="s">
        <v>30</v>
      </c>
    </row>
    <row r="38" spans="1:30" x14ac:dyDescent="0.3">
      <c r="A38" s="5" t="s">
        <v>6</v>
      </c>
      <c r="B38" s="34">
        <f>IF('入力欄(差替情報)'!$D$9=B$2,B24*'入力欄(差替情報)'!$D$30/1000,0)</f>
        <v>0</v>
      </c>
      <c r="C38" s="34">
        <f>IF('入力欄(差替情報)'!$D$9=C$2,C24*'入力欄(差替情報)'!$D$30/1000,0)</f>
        <v>0</v>
      </c>
      <c r="D38" s="34">
        <f>IF('入力欄(差替情報)'!$D$9=D$2,D24*'入力欄(差替情報)'!$D$30/1000,0)</f>
        <v>0</v>
      </c>
      <c r="E38" s="34">
        <f>IF('入力欄(差替情報)'!$D$9=E$2,E24*'入力欄(差替情報)'!$D$30/1000,0)</f>
        <v>0</v>
      </c>
      <c r="F38" s="34">
        <f>IF('入力欄(差替情報)'!$D$9=F$2,F24*'入力欄(差替情報)'!$D$30/1000,0)</f>
        <v>0</v>
      </c>
      <c r="G38" s="34">
        <f>IF('入力欄(差替情報)'!$D$9=G$2,G24*'入力欄(差替情報)'!$D$30/1000,0)</f>
        <v>0</v>
      </c>
      <c r="H38" s="34">
        <f>IF('入力欄(差替情報)'!$D$9=H$2,H24*'入力欄(差替情報)'!$D$30/1000,0)</f>
        <v>0</v>
      </c>
      <c r="I38" s="34">
        <f>IF('入力欄(差替情報)'!$D$9=I$2,I24*'入力欄(差替情報)'!$D$30/1000,0)</f>
        <v>0</v>
      </c>
      <c r="J38" s="34">
        <f>IF('入力欄(差替情報)'!$D$9=J$2,J24*'入力欄(差替情報)'!$D$30/1000,0)</f>
        <v>0</v>
      </c>
      <c r="K38" s="35">
        <f>SUM(B38:J38)</f>
        <v>0</v>
      </c>
      <c r="L38" s="36">
        <f>MIN($K$38:$K$49)</f>
        <v>0</v>
      </c>
      <c r="N38" s="28">
        <f>K38*1000</f>
        <v>0</v>
      </c>
      <c r="Q38" s="5" t="s">
        <v>6</v>
      </c>
      <c r="R38" s="34">
        <f>IF('入力欄(差替情報)'!$D$9=B$2,B24*'入力欄(差替情報)'!$D$30/1000,0)</f>
        <v>0</v>
      </c>
      <c r="S38" s="34">
        <f>IF('入力欄(差替情報)'!$D$9=C$2,C24*'入力欄(差替情報)'!$D$30/1000,0)</f>
        <v>0</v>
      </c>
      <c r="T38" s="34">
        <f>IF('入力欄(差替情報)'!$D$9=D$2,D24*'入力欄(差替情報)'!$D$30/1000,0)</f>
        <v>0</v>
      </c>
      <c r="U38" s="34">
        <f>IF('入力欄(差替情報)'!$D$9=E$2,E24*'入力欄(差替情報)'!$D$30/1000,0)</f>
        <v>0</v>
      </c>
      <c r="V38" s="34">
        <f>IF('入力欄(差替情報)'!$D$9=F$2,F24*'入力欄(差替情報)'!$D$30/1000,0)</f>
        <v>0</v>
      </c>
      <c r="W38" s="34">
        <f>IF('入力欄(差替情報)'!$D$9=G$2,G24*'入力欄(差替情報)'!$D$30/1000,0)</f>
        <v>0</v>
      </c>
      <c r="X38" s="34">
        <f>IF('入力欄(差替情報)'!$D$9=H$2,H24*'入力欄(差替情報)'!$D$30/1000,0)</f>
        <v>0</v>
      </c>
      <c r="Y38" s="34">
        <f>IF('入力欄(差替情報)'!$D$9=I$2,I24*'入力欄(差替情報)'!$D$30/1000,0)</f>
        <v>0</v>
      </c>
      <c r="Z38" s="34">
        <f>IF('入力欄(差替情報)'!$D$9=J$2,J24*'入力欄(差替情報)'!$D$30/1000,0)</f>
        <v>0</v>
      </c>
      <c r="AA38" s="30">
        <f>SUM(R38:Z38)</f>
        <v>0</v>
      </c>
      <c r="AB38" s="31">
        <f>MIN($AA$38:$AA$49)</f>
        <v>0</v>
      </c>
      <c r="AD38" s="28">
        <f>AA38*1000</f>
        <v>0</v>
      </c>
    </row>
    <row r="39" spans="1:30" x14ac:dyDescent="0.3">
      <c r="A39" s="5" t="s">
        <v>7</v>
      </c>
      <c r="B39" s="34">
        <f>IF('入力欄(差替情報)'!$D$9=B$2,B25*'入力欄(差替情報)'!$E$30/1000,0)</f>
        <v>0</v>
      </c>
      <c r="C39" s="34">
        <f>IF('入力欄(差替情報)'!$D$9=C$2,C25*'入力欄(差替情報)'!$E$30/1000,0)</f>
        <v>0</v>
      </c>
      <c r="D39" s="34">
        <f>IF('入力欄(差替情報)'!$D$9=D$2,D25*'入力欄(差替情報)'!$E$30/1000,0)</f>
        <v>0</v>
      </c>
      <c r="E39" s="34">
        <f>IF('入力欄(差替情報)'!$D$9=E$2,E25*'入力欄(差替情報)'!$E$30/1000,0)</f>
        <v>0</v>
      </c>
      <c r="F39" s="34">
        <f>IF('入力欄(差替情報)'!$D$9=F$2,F25*'入力欄(差替情報)'!$E$30/1000,0)</f>
        <v>0</v>
      </c>
      <c r="G39" s="34">
        <f>IF('入力欄(差替情報)'!$D$9=G$2,G25*'入力欄(差替情報)'!$E$30/1000,0)</f>
        <v>0</v>
      </c>
      <c r="H39" s="34">
        <f>IF('入力欄(差替情報)'!$D$9=H$2,H25*'入力欄(差替情報)'!$E$30/1000,0)</f>
        <v>0</v>
      </c>
      <c r="I39" s="34">
        <f>IF('入力欄(差替情報)'!$D$9=I$2,I25*'入力欄(差替情報)'!$E$30/1000,0)</f>
        <v>0</v>
      </c>
      <c r="J39" s="34">
        <f>IF('入力欄(差替情報)'!$D$9=J$2,J25*'入力欄(差替情報)'!$E$30/1000,0)</f>
        <v>0</v>
      </c>
      <c r="K39" s="35">
        <f t="shared" ref="K39:K49" si="1">SUM(B39:J39)</f>
        <v>0</v>
      </c>
      <c r="L39" s="36">
        <f t="shared" ref="L39:L49" si="2">MIN($K$38:$K$49)</f>
        <v>0</v>
      </c>
      <c r="N39" s="28">
        <f>K39*1000</f>
        <v>0</v>
      </c>
      <c r="Q39" s="5" t="s">
        <v>7</v>
      </c>
      <c r="R39" s="34">
        <f>IF('入力欄(差替情報)'!$D$9=B$2,B25*'入力欄(差替情報)'!$E$30/1000,0)</f>
        <v>0</v>
      </c>
      <c r="S39" s="34">
        <f>IF('入力欄(差替情報)'!$D$9=C$2,C25*'入力欄(差替情報)'!$E$30/1000,0)</f>
        <v>0</v>
      </c>
      <c r="T39" s="34">
        <f>IF('入力欄(差替情報)'!$D$9=D$2,D25*'入力欄(差替情報)'!$E$30/1000,0)</f>
        <v>0</v>
      </c>
      <c r="U39" s="34">
        <f>IF('入力欄(差替情報)'!$D$9=E$2,E25*'入力欄(差替情報)'!$E$30/1000,0)</f>
        <v>0</v>
      </c>
      <c r="V39" s="34">
        <f>IF('入力欄(差替情報)'!$D$9=F$2,F25*'入力欄(差替情報)'!$E$30/1000,0)</f>
        <v>0</v>
      </c>
      <c r="W39" s="34">
        <f>IF('入力欄(差替情報)'!$D$9=G$2,G25*'入力欄(差替情報)'!$E$30/1000,0)</f>
        <v>0</v>
      </c>
      <c r="X39" s="34">
        <f>IF('入力欄(差替情報)'!$D$9=H$2,H25*'入力欄(差替情報)'!$E$30/1000,0)</f>
        <v>0</v>
      </c>
      <c r="Y39" s="34">
        <f>IF('入力欄(差替情報)'!$D$9=I$2,I25*'入力欄(差替情報)'!$E$30/1000,0)</f>
        <v>0</v>
      </c>
      <c r="Z39" s="34">
        <f>IF('入力欄(差替情報)'!$D$9=J$2,J25*'入力欄(差替情報)'!$E$30/1000,0)</f>
        <v>0</v>
      </c>
      <c r="AA39" s="30">
        <f t="shared" ref="AA39:AA48" si="3">SUM(R39:Z39)</f>
        <v>0</v>
      </c>
      <c r="AB39" s="31">
        <f t="shared" ref="AB39:AB49" si="4">MIN($AA$38:$AA$49)</f>
        <v>0</v>
      </c>
      <c r="AD39" s="28">
        <f t="shared" ref="AD39:AD48" si="5">AA39*1000</f>
        <v>0</v>
      </c>
    </row>
    <row r="40" spans="1:30" x14ac:dyDescent="0.3">
      <c r="A40" s="5" t="s">
        <v>8</v>
      </c>
      <c r="B40" s="34">
        <f>IF('入力欄(差替情報)'!$D$9=B$2,B26*'入力欄(差替情報)'!$F$30/1000,0)</f>
        <v>0</v>
      </c>
      <c r="C40" s="34">
        <f>IF('入力欄(差替情報)'!$D$9=C$2,C26*'入力欄(差替情報)'!$F$30/1000,0)</f>
        <v>0</v>
      </c>
      <c r="D40" s="34">
        <f>IF('入力欄(差替情報)'!$D$9=D$2,D26*'入力欄(差替情報)'!$F$30/1000,0)</f>
        <v>0</v>
      </c>
      <c r="E40" s="34">
        <f>IF('入力欄(差替情報)'!$D$9=E$2,E26*'入力欄(差替情報)'!$F$30/1000,0)</f>
        <v>0</v>
      </c>
      <c r="F40" s="34">
        <f>IF('入力欄(差替情報)'!$D$9=F$2,F26*'入力欄(差替情報)'!$F$30/1000,0)</f>
        <v>0</v>
      </c>
      <c r="G40" s="34">
        <f>IF('入力欄(差替情報)'!$D$9=G$2,G26*'入力欄(差替情報)'!$F$30/1000,0)</f>
        <v>0</v>
      </c>
      <c r="H40" s="34">
        <f>IF('入力欄(差替情報)'!$D$9=H$2,H26*'入力欄(差替情報)'!$F$30/1000,0)</f>
        <v>0</v>
      </c>
      <c r="I40" s="34">
        <f>IF('入力欄(差替情報)'!$D$9=I$2,I26*'入力欄(差替情報)'!$F$30/1000,0)</f>
        <v>0</v>
      </c>
      <c r="J40" s="34">
        <f>IF('入力欄(差替情報)'!$D$9=J$2,J26*'入力欄(差替情報)'!$F$30/1000,0)</f>
        <v>0</v>
      </c>
      <c r="K40" s="35">
        <f t="shared" si="1"/>
        <v>0</v>
      </c>
      <c r="L40" s="36">
        <f t="shared" si="2"/>
        <v>0</v>
      </c>
      <c r="N40" s="28">
        <f t="shared" ref="N40:N49" si="6">K40*1000</f>
        <v>0</v>
      </c>
      <c r="Q40" s="5" t="s">
        <v>8</v>
      </c>
      <c r="R40" s="34">
        <f>IF('入力欄(差替情報)'!$D$9=B$2,B26*'入力欄(差替情報)'!$F$30/1000,0)</f>
        <v>0</v>
      </c>
      <c r="S40" s="34">
        <f>IF('入力欄(差替情報)'!$D$9=C$2,C26*'入力欄(差替情報)'!$F$30/1000,0)</f>
        <v>0</v>
      </c>
      <c r="T40" s="34">
        <f>IF('入力欄(差替情報)'!$D$9=D$2,D26*'入力欄(差替情報)'!$F$30/1000,0)</f>
        <v>0</v>
      </c>
      <c r="U40" s="34">
        <f>IF('入力欄(差替情報)'!$D$9=E$2,E26*'入力欄(差替情報)'!$F$30/1000,0)</f>
        <v>0</v>
      </c>
      <c r="V40" s="34">
        <f>IF('入力欄(差替情報)'!$D$9=F$2,F26*'入力欄(差替情報)'!$F$30/1000,0)</f>
        <v>0</v>
      </c>
      <c r="W40" s="34">
        <f>IF('入力欄(差替情報)'!$D$9=G$2,G26*'入力欄(差替情報)'!$F$30/1000,0)</f>
        <v>0</v>
      </c>
      <c r="X40" s="34">
        <f>IF('入力欄(差替情報)'!$D$9=H$2,H26*'入力欄(差替情報)'!$F$30/1000,0)</f>
        <v>0</v>
      </c>
      <c r="Y40" s="34">
        <f>IF('入力欄(差替情報)'!$D$9=I$2,I26*'入力欄(差替情報)'!$F$30/1000,0)</f>
        <v>0</v>
      </c>
      <c r="Z40" s="34">
        <f>IF('入力欄(差替情報)'!$D$9=J$2,J26*'入力欄(差替情報)'!$F$30/1000,0)</f>
        <v>0</v>
      </c>
      <c r="AA40" s="30">
        <f>SUM(R40:Z40)</f>
        <v>0</v>
      </c>
      <c r="AB40" s="31">
        <f t="shared" si="4"/>
        <v>0</v>
      </c>
      <c r="AD40" s="28">
        <f t="shared" si="5"/>
        <v>0</v>
      </c>
    </row>
    <row r="41" spans="1:30" x14ac:dyDescent="0.3">
      <c r="A41" s="5" t="s">
        <v>9</v>
      </c>
      <c r="B41" s="34">
        <f>IF('入力欄(差替情報)'!$D$9=B$2,B27*'入力欄(差替情報)'!$G$30/1000,0)</f>
        <v>0</v>
      </c>
      <c r="C41" s="34">
        <f>IF('入力欄(差替情報)'!$D$9=C$2,C27*'入力欄(差替情報)'!$G$30/1000,0)</f>
        <v>0</v>
      </c>
      <c r="D41" s="34">
        <f>IF('入力欄(差替情報)'!$D$9=D$2,D27*'入力欄(差替情報)'!$G$30/1000,0)</f>
        <v>0</v>
      </c>
      <c r="E41" s="34">
        <f>IF('入力欄(差替情報)'!$D$9=E$2,E27*'入力欄(差替情報)'!$G$30/1000,0)</f>
        <v>0</v>
      </c>
      <c r="F41" s="34">
        <f>IF('入力欄(差替情報)'!$D$9=F$2,F27*'入力欄(差替情報)'!$G$30/1000,0)</f>
        <v>0</v>
      </c>
      <c r="G41" s="34">
        <f>IF('入力欄(差替情報)'!$D$9=G$2,G27*'入力欄(差替情報)'!$G$30/1000,0)</f>
        <v>0</v>
      </c>
      <c r="H41" s="34">
        <f>IF('入力欄(差替情報)'!$D$9=H$2,H27*'入力欄(差替情報)'!$G$30/1000,0)</f>
        <v>0</v>
      </c>
      <c r="I41" s="34">
        <f>IF('入力欄(差替情報)'!$D$9=I$2,I27*'入力欄(差替情報)'!$G$30/1000,0)</f>
        <v>0</v>
      </c>
      <c r="J41" s="34">
        <f>IF('入力欄(差替情報)'!$D$9=J$2,J27*'入力欄(差替情報)'!$G$30/1000,0)</f>
        <v>0</v>
      </c>
      <c r="K41" s="35">
        <f t="shared" si="1"/>
        <v>0</v>
      </c>
      <c r="L41" s="36">
        <f t="shared" si="2"/>
        <v>0</v>
      </c>
      <c r="N41" s="28">
        <f t="shared" si="6"/>
        <v>0</v>
      </c>
      <c r="Q41" s="5" t="s">
        <v>9</v>
      </c>
      <c r="R41" s="34">
        <f>IF('入力欄(差替情報)'!$D$9=B$2,B27*'入力欄(差替情報)'!$G$30/1000,0)</f>
        <v>0</v>
      </c>
      <c r="S41" s="34">
        <f>IF('入力欄(差替情報)'!$D$9=C$2,C27*'入力欄(差替情報)'!$G$30/1000,0)</f>
        <v>0</v>
      </c>
      <c r="T41" s="34">
        <f>IF('入力欄(差替情報)'!$D$9=D$2,D27*'入力欄(差替情報)'!$G$30/1000,0)</f>
        <v>0</v>
      </c>
      <c r="U41" s="34">
        <f>IF('入力欄(差替情報)'!$D$9=E$2,E27*'入力欄(差替情報)'!$G$30/1000,0)</f>
        <v>0</v>
      </c>
      <c r="V41" s="34">
        <f>IF('入力欄(差替情報)'!$D$9=F$2,F27*'入力欄(差替情報)'!$G$30/1000,0)</f>
        <v>0</v>
      </c>
      <c r="W41" s="34">
        <f>IF('入力欄(差替情報)'!$D$9=G$2,G27*'入力欄(差替情報)'!$G$30/1000,0)</f>
        <v>0</v>
      </c>
      <c r="X41" s="34">
        <f>IF('入力欄(差替情報)'!$D$9=H$2,H27*'入力欄(差替情報)'!$G$30/1000,0)</f>
        <v>0</v>
      </c>
      <c r="Y41" s="34">
        <f>IF('入力欄(差替情報)'!$D$9=I$2,I27*'入力欄(差替情報)'!$G$30/1000,0)</f>
        <v>0</v>
      </c>
      <c r="Z41" s="34">
        <f>IF('入力欄(差替情報)'!$D$9=J$2,J27*'入力欄(差替情報)'!$G$30/1000,0)</f>
        <v>0</v>
      </c>
      <c r="AA41" s="30">
        <f t="shared" si="3"/>
        <v>0</v>
      </c>
      <c r="AB41" s="31">
        <f t="shared" si="4"/>
        <v>0</v>
      </c>
      <c r="AD41" s="28">
        <f t="shared" si="5"/>
        <v>0</v>
      </c>
    </row>
    <row r="42" spans="1:30" x14ac:dyDescent="0.3">
      <c r="A42" s="5" t="s">
        <v>10</v>
      </c>
      <c r="B42" s="34">
        <f>IF('入力欄(差替情報)'!$D$9=B$2,B28*'入力欄(差替情報)'!$H$30/1000,0)</f>
        <v>0</v>
      </c>
      <c r="C42" s="34">
        <f>IF('入力欄(差替情報)'!$D$9=C$2,C28*'入力欄(差替情報)'!$H$30/1000,0)</f>
        <v>0</v>
      </c>
      <c r="D42" s="34">
        <f>IF('入力欄(差替情報)'!$D$9=D$2,D28*'入力欄(差替情報)'!$H$30/1000,0)</f>
        <v>0</v>
      </c>
      <c r="E42" s="34">
        <f>IF('入力欄(差替情報)'!$D$9=E$2,E28*'入力欄(差替情報)'!$H$30/1000,0)</f>
        <v>0</v>
      </c>
      <c r="F42" s="34">
        <f>IF('入力欄(差替情報)'!$D$9=F$2,F28*'入力欄(差替情報)'!$H$30/1000,0)</f>
        <v>0</v>
      </c>
      <c r="G42" s="34">
        <f>IF('入力欄(差替情報)'!$D$9=G$2,G28*'入力欄(差替情報)'!$H$30/1000,0)</f>
        <v>0</v>
      </c>
      <c r="H42" s="34">
        <f>IF('入力欄(差替情報)'!$D$9=H$2,H28*'入力欄(差替情報)'!$H$30/1000,0)</f>
        <v>0</v>
      </c>
      <c r="I42" s="34">
        <f>IF('入力欄(差替情報)'!$D$9=I$2,I28*'入力欄(差替情報)'!$H$30/1000,0)</f>
        <v>0</v>
      </c>
      <c r="J42" s="34">
        <f>IF('入力欄(差替情報)'!$D$9=J$2,J28*'入力欄(差替情報)'!$H$30/1000,0)</f>
        <v>0</v>
      </c>
      <c r="K42" s="35">
        <f t="shared" si="1"/>
        <v>0</v>
      </c>
      <c r="L42" s="36">
        <f t="shared" si="2"/>
        <v>0</v>
      </c>
      <c r="N42" s="28">
        <f t="shared" si="6"/>
        <v>0</v>
      </c>
      <c r="Q42" s="5" t="s">
        <v>10</v>
      </c>
      <c r="R42" s="34">
        <f>IF('入力欄(差替情報)'!$D$9=B$2,B28*'入力欄(差替情報)'!$H$30/1000,0)</f>
        <v>0</v>
      </c>
      <c r="S42" s="34">
        <f>IF('入力欄(差替情報)'!$D$9=C$2,C28*'入力欄(差替情報)'!$H$30/1000,0)</f>
        <v>0</v>
      </c>
      <c r="T42" s="34">
        <f>IF('入力欄(差替情報)'!$D$9=D$2,D28*'入力欄(差替情報)'!$H$30/1000,0)</f>
        <v>0</v>
      </c>
      <c r="U42" s="34">
        <f>IF('入力欄(差替情報)'!$D$9=E$2,E28*'入力欄(差替情報)'!$H$30/1000,0)</f>
        <v>0</v>
      </c>
      <c r="V42" s="34">
        <f>IF('入力欄(差替情報)'!$D$9=F$2,F28*'入力欄(差替情報)'!$H$30/1000,0)</f>
        <v>0</v>
      </c>
      <c r="W42" s="34">
        <f>IF('入力欄(差替情報)'!$D$9=G$2,G28*'入力欄(差替情報)'!$H$30/1000,0)</f>
        <v>0</v>
      </c>
      <c r="X42" s="34">
        <f>IF('入力欄(差替情報)'!$D$9=H$2,H28*'入力欄(差替情報)'!$H$30/1000,0)</f>
        <v>0</v>
      </c>
      <c r="Y42" s="34">
        <f>IF('入力欄(差替情報)'!$D$9=I$2,I28*'入力欄(差替情報)'!$H$30/1000,0)</f>
        <v>0</v>
      </c>
      <c r="Z42" s="34">
        <f>IF('入力欄(差替情報)'!$D$9=J$2,J28*'入力欄(差替情報)'!$H$30/1000,0)</f>
        <v>0</v>
      </c>
      <c r="AA42" s="30">
        <f t="shared" si="3"/>
        <v>0</v>
      </c>
      <c r="AB42" s="31">
        <f t="shared" si="4"/>
        <v>0</v>
      </c>
      <c r="AD42" s="28">
        <f t="shared" si="5"/>
        <v>0</v>
      </c>
    </row>
    <row r="43" spans="1:30" x14ac:dyDescent="0.3">
      <c r="A43" s="5" t="s">
        <v>11</v>
      </c>
      <c r="B43" s="34">
        <f>IF('入力欄(差替情報)'!$D$9=B$2,B29*'入力欄(差替情報)'!$I$30/1000,0)</f>
        <v>0</v>
      </c>
      <c r="C43" s="34">
        <f>IF('入力欄(差替情報)'!$D$9=C$2,C29*'入力欄(差替情報)'!$I$30/1000,0)</f>
        <v>0</v>
      </c>
      <c r="D43" s="34">
        <f>IF('入力欄(差替情報)'!$D$9=D$2,D29*'入力欄(差替情報)'!$I$30/1000,0)</f>
        <v>0</v>
      </c>
      <c r="E43" s="34">
        <f>IF('入力欄(差替情報)'!$D$9=E$2,E29*'入力欄(差替情報)'!$I$30/1000,0)</f>
        <v>0</v>
      </c>
      <c r="F43" s="34">
        <f>IF('入力欄(差替情報)'!$D$9=F$2,F29*'入力欄(差替情報)'!$I$30/1000,0)</f>
        <v>0</v>
      </c>
      <c r="G43" s="34">
        <f>IF('入力欄(差替情報)'!$D$9=G$2,G29*'入力欄(差替情報)'!$I$30/1000,0)</f>
        <v>0</v>
      </c>
      <c r="H43" s="34">
        <f>IF('入力欄(差替情報)'!$D$9=H$2,H29*'入力欄(差替情報)'!$I$30/1000,0)</f>
        <v>0</v>
      </c>
      <c r="I43" s="34">
        <f>IF('入力欄(差替情報)'!$D$9=I$2,I29*'入力欄(差替情報)'!$I$30/1000,0)</f>
        <v>0</v>
      </c>
      <c r="J43" s="34">
        <f>IF('入力欄(差替情報)'!$D$9=J$2,J29*'入力欄(差替情報)'!$I$30/1000,0)</f>
        <v>0</v>
      </c>
      <c r="K43" s="35">
        <f t="shared" si="1"/>
        <v>0</v>
      </c>
      <c r="L43" s="36">
        <f t="shared" si="2"/>
        <v>0</v>
      </c>
      <c r="N43" s="28">
        <f t="shared" si="6"/>
        <v>0</v>
      </c>
      <c r="Q43" s="5" t="s">
        <v>11</v>
      </c>
      <c r="R43" s="34">
        <f>IF('入力欄(差替情報)'!$D$9=B$2,B29*'入力欄(差替情報)'!$I$30/1000,0)</f>
        <v>0</v>
      </c>
      <c r="S43" s="34">
        <f>IF('入力欄(差替情報)'!$D$9=C$2,C29*'入力欄(差替情報)'!$I$30/1000,0)</f>
        <v>0</v>
      </c>
      <c r="T43" s="34">
        <f>IF('入力欄(差替情報)'!$D$9=D$2,D29*'入力欄(差替情報)'!$I$30/1000,0)</f>
        <v>0</v>
      </c>
      <c r="U43" s="34">
        <f>IF('入力欄(差替情報)'!$D$9=E$2,E29*'入力欄(差替情報)'!$I$30/1000,0)</f>
        <v>0</v>
      </c>
      <c r="V43" s="34">
        <f>IF('入力欄(差替情報)'!$D$9=F$2,F29*'入力欄(差替情報)'!$I$30/1000,0)</f>
        <v>0</v>
      </c>
      <c r="W43" s="34">
        <f>IF('入力欄(差替情報)'!$D$9=G$2,G29*'入力欄(差替情報)'!$I$30/1000,0)</f>
        <v>0</v>
      </c>
      <c r="X43" s="34">
        <f>IF('入力欄(差替情報)'!$D$9=H$2,H29*'入力欄(差替情報)'!$I$30/1000,0)</f>
        <v>0</v>
      </c>
      <c r="Y43" s="34">
        <f>IF('入力欄(差替情報)'!$D$9=I$2,I29*'入力欄(差替情報)'!$I$30/1000,0)</f>
        <v>0</v>
      </c>
      <c r="Z43" s="34">
        <f>IF('入力欄(差替情報)'!$D$9=J$2,J29*'入力欄(差替情報)'!$I$30/1000,0)</f>
        <v>0</v>
      </c>
      <c r="AA43" s="30">
        <f t="shared" si="3"/>
        <v>0</v>
      </c>
      <c r="AB43" s="31">
        <f>MIN($AA$38:$AA$49)</f>
        <v>0</v>
      </c>
      <c r="AD43" s="28">
        <f t="shared" si="5"/>
        <v>0</v>
      </c>
    </row>
    <row r="44" spans="1:30" x14ac:dyDescent="0.3">
      <c r="A44" s="5" t="s">
        <v>12</v>
      </c>
      <c r="B44" s="34">
        <f>IF('入力欄(差替情報)'!$D$9=B$2,B30*'入力欄(差替情報)'!$J$30/1000,0)</f>
        <v>0</v>
      </c>
      <c r="C44" s="34">
        <f>IF('入力欄(差替情報)'!$D$9=C$2,C30*'入力欄(差替情報)'!$J$30/1000,0)</f>
        <v>0</v>
      </c>
      <c r="D44" s="34">
        <f>IF('入力欄(差替情報)'!$D$9=D$2,D30*'入力欄(差替情報)'!$J$30/1000,0)</f>
        <v>0</v>
      </c>
      <c r="E44" s="34">
        <f>IF('入力欄(差替情報)'!$D$9=E$2,E30*'入力欄(差替情報)'!$J$30/1000,0)</f>
        <v>0</v>
      </c>
      <c r="F44" s="34">
        <f>IF('入力欄(差替情報)'!$D$9=F$2,F30*'入力欄(差替情報)'!$J$30/1000,0)</f>
        <v>0</v>
      </c>
      <c r="G44" s="34">
        <f>IF('入力欄(差替情報)'!$D$9=G$2,G30*'入力欄(差替情報)'!$J$30/1000,0)</f>
        <v>0</v>
      </c>
      <c r="H44" s="34">
        <f>IF('入力欄(差替情報)'!$D$9=H$2,H30*'入力欄(差替情報)'!$J$30/1000,0)</f>
        <v>0</v>
      </c>
      <c r="I44" s="34">
        <f>IF('入力欄(差替情報)'!$D$9=I$2,I30*'入力欄(差替情報)'!$J$30/1000,0)</f>
        <v>0</v>
      </c>
      <c r="J44" s="34">
        <f>IF('入力欄(差替情報)'!$D$9=J$2,J30*'入力欄(差替情報)'!$J$30/1000,0)</f>
        <v>0</v>
      </c>
      <c r="K44" s="35">
        <f t="shared" si="1"/>
        <v>0</v>
      </c>
      <c r="L44" s="36">
        <f t="shared" si="2"/>
        <v>0</v>
      </c>
      <c r="N44" s="28">
        <f t="shared" si="6"/>
        <v>0</v>
      </c>
      <c r="Q44" s="5" t="s">
        <v>12</v>
      </c>
      <c r="R44" s="34">
        <f>IF('入力欄(差替情報)'!$D$9=B$2,B30*'入力欄(差替情報)'!$J$30/1000,0)</f>
        <v>0</v>
      </c>
      <c r="S44" s="34">
        <f>IF('入力欄(差替情報)'!$D$9=C$2,C30*'入力欄(差替情報)'!$J$30/1000,0)</f>
        <v>0</v>
      </c>
      <c r="T44" s="34">
        <f>IF('入力欄(差替情報)'!$D$9=D$2,D30*'入力欄(差替情報)'!$J$30/1000,0)</f>
        <v>0</v>
      </c>
      <c r="U44" s="34">
        <f>IF('入力欄(差替情報)'!$D$9=E$2,E30*'入力欄(差替情報)'!$J$30/1000,0)</f>
        <v>0</v>
      </c>
      <c r="V44" s="34">
        <f>IF('入力欄(差替情報)'!$D$9=F$2,F30*'入力欄(差替情報)'!$J$30/1000,0)</f>
        <v>0</v>
      </c>
      <c r="W44" s="34">
        <f>IF('入力欄(差替情報)'!$D$9=G$2,G30*'入力欄(差替情報)'!$J$30/1000,0)</f>
        <v>0</v>
      </c>
      <c r="X44" s="34">
        <f>IF('入力欄(差替情報)'!$D$9=H$2,H30*'入力欄(差替情報)'!$J$30/1000,0)</f>
        <v>0</v>
      </c>
      <c r="Y44" s="34">
        <f>IF('入力欄(差替情報)'!$D$9=I$2,I30*'入力欄(差替情報)'!$J$30/1000,0)</f>
        <v>0</v>
      </c>
      <c r="Z44" s="34">
        <f>IF('入力欄(差替情報)'!$D$9=J$2,J30*'入力欄(差替情報)'!$J$30/1000,0)</f>
        <v>0</v>
      </c>
      <c r="AA44" s="30">
        <f t="shared" si="3"/>
        <v>0</v>
      </c>
      <c r="AB44" s="31">
        <f t="shared" si="4"/>
        <v>0</v>
      </c>
      <c r="AD44" s="28">
        <f t="shared" si="5"/>
        <v>0</v>
      </c>
    </row>
    <row r="45" spans="1:30" x14ac:dyDescent="0.3">
      <c r="A45" s="5" t="s">
        <v>13</v>
      </c>
      <c r="B45" s="34">
        <f>IF('入力欄(差替情報)'!$D$9=B$2,B31*'入力欄(差替情報)'!$K$30/1000,0)</f>
        <v>0</v>
      </c>
      <c r="C45" s="34">
        <f>IF('入力欄(差替情報)'!$D$9=C$2,C31*'入力欄(差替情報)'!$K$30/1000,0)</f>
        <v>0</v>
      </c>
      <c r="D45" s="34">
        <f>IF('入力欄(差替情報)'!$D$9=D$2,D31*'入力欄(差替情報)'!$K$30/1000,0)</f>
        <v>0</v>
      </c>
      <c r="E45" s="34">
        <f>IF('入力欄(差替情報)'!$D$9=E$2,E31*'入力欄(差替情報)'!$K$30/1000,0)</f>
        <v>0</v>
      </c>
      <c r="F45" s="34">
        <f>IF('入力欄(差替情報)'!$D$9=F$2,F31*'入力欄(差替情報)'!$K$30/1000,0)</f>
        <v>0</v>
      </c>
      <c r="G45" s="34">
        <f>IF('入力欄(差替情報)'!$D$9=G$2,G31*'入力欄(差替情報)'!$K$30/1000,0)</f>
        <v>0</v>
      </c>
      <c r="H45" s="34">
        <f>IF('入力欄(差替情報)'!$D$9=H$2,H31*'入力欄(差替情報)'!$K$30/1000,0)</f>
        <v>0</v>
      </c>
      <c r="I45" s="34">
        <f>IF('入力欄(差替情報)'!$D$9=I$2,I31*'入力欄(差替情報)'!$K$30/1000,0)</f>
        <v>0</v>
      </c>
      <c r="J45" s="34">
        <f>IF('入力欄(差替情報)'!$D$9=J$2,J31*'入力欄(差替情報)'!$K$30/1000,0)</f>
        <v>0</v>
      </c>
      <c r="K45" s="35">
        <f t="shared" si="1"/>
        <v>0</v>
      </c>
      <c r="L45" s="36">
        <f t="shared" si="2"/>
        <v>0</v>
      </c>
      <c r="N45" s="28">
        <f t="shared" si="6"/>
        <v>0</v>
      </c>
      <c r="Q45" s="5" t="s">
        <v>13</v>
      </c>
      <c r="R45" s="34">
        <f>IF('入力欄(差替情報)'!$D$9=B$2,B31*'入力欄(差替情報)'!$K$30/1000,0)</f>
        <v>0</v>
      </c>
      <c r="S45" s="34">
        <f>IF('入力欄(差替情報)'!$D$9=C$2,C31*'入力欄(差替情報)'!$K$30/1000,0)</f>
        <v>0</v>
      </c>
      <c r="T45" s="34">
        <f>IF('入力欄(差替情報)'!$D$9=D$2,D31*'入力欄(差替情報)'!$K$30/1000,0)</f>
        <v>0</v>
      </c>
      <c r="U45" s="34">
        <f>IF('入力欄(差替情報)'!$D$9=E$2,E31*'入力欄(差替情報)'!$K$30/1000,0)</f>
        <v>0</v>
      </c>
      <c r="V45" s="34">
        <f>IF('入力欄(差替情報)'!$D$9=F$2,F31*'入力欄(差替情報)'!$K$30/1000,0)</f>
        <v>0</v>
      </c>
      <c r="W45" s="34">
        <f>IF('入力欄(差替情報)'!$D$9=G$2,G31*'入力欄(差替情報)'!$K$30/1000,0)</f>
        <v>0</v>
      </c>
      <c r="X45" s="34">
        <f>IF('入力欄(差替情報)'!$D$9=H$2,H31*'入力欄(差替情報)'!$K$30/1000,0)</f>
        <v>0</v>
      </c>
      <c r="Y45" s="34">
        <f>IF('入力欄(差替情報)'!$D$9=I$2,I31*'入力欄(差替情報)'!$K$30/1000,0)</f>
        <v>0</v>
      </c>
      <c r="Z45" s="34">
        <f>IF('入力欄(差替情報)'!$D$9=J$2,J31*'入力欄(差替情報)'!$K$30/1000,0)</f>
        <v>0</v>
      </c>
      <c r="AA45" s="30">
        <f t="shared" si="3"/>
        <v>0</v>
      </c>
      <c r="AB45" s="31">
        <f t="shared" si="4"/>
        <v>0</v>
      </c>
      <c r="AD45" s="28">
        <f t="shared" si="5"/>
        <v>0</v>
      </c>
    </row>
    <row r="46" spans="1:30" x14ac:dyDescent="0.3">
      <c r="A46" s="5" t="s">
        <v>14</v>
      </c>
      <c r="B46" s="34">
        <f>IF('入力欄(差替情報)'!$D$9=B$2,B32*'入力欄(差替情報)'!$L$30/1000,0)</f>
        <v>0</v>
      </c>
      <c r="C46" s="34">
        <f>IF('入力欄(差替情報)'!$D$9=C$2,C32*'入力欄(差替情報)'!$L$30/1000,0)</f>
        <v>0</v>
      </c>
      <c r="D46" s="34">
        <f>IF('入力欄(差替情報)'!$D$9=D$2,D32*'入力欄(差替情報)'!$L$30/1000,0)</f>
        <v>0</v>
      </c>
      <c r="E46" s="34">
        <f>IF('入力欄(差替情報)'!$D$9=E$2,E32*'入力欄(差替情報)'!$L$30/1000,0)</f>
        <v>0</v>
      </c>
      <c r="F46" s="34">
        <f>IF('入力欄(差替情報)'!$D$9=F$2,F32*'入力欄(差替情報)'!$L$30/1000,0)</f>
        <v>0</v>
      </c>
      <c r="G46" s="34">
        <f>IF('入力欄(差替情報)'!$D$9=G$2,G32*'入力欄(差替情報)'!$L$30/1000,0)</f>
        <v>0</v>
      </c>
      <c r="H46" s="34">
        <f>IF('入力欄(差替情報)'!$D$9=H$2,H32*'入力欄(差替情報)'!$L$30/1000,0)</f>
        <v>0</v>
      </c>
      <c r="I46" s="34">
        <f>IF('入力欄(差替情報)'!$D$9=I$2,I32*'入力欄(差替情報)'!$L$30/1000,0)</f>
        <v>0</v>
      </c>
      <c r="J46" s="34">
        <f>IF('入力欄(差替情報)'!$D$9=J$2,J32*'入力欄(差替情報)'!$L$30/1000,0)</f>
        <v>0</v>
      </c>
      <c r="K46" s="35">
        <f t="shared" si="1"/>
        <v>0</v>
      </c>
      <c r="L46" s="36">
        <f t="shared" si="2"/>
        <v>0</v>
      </c>
      <c r="N46" s="28">
        <f t="shared" si="6"/>
        <v>0</v>
      </c>
      <c r="Q46" s="5" t="s">
        <v>14</v>
      </c>
      <c r="R46" s="34">
        <f>IF('入力欄(差替情報)'!$D$9=B$2,B32*'入力欄(差替情報)'!$L$30/1000,0)</f>
        <v>0</v>
      </c>
      <c r="S46" s="34">
        <f>IF('入力欄(差替情報)'!$D$9=C$2,C32*'入力欄(差替情報)'!$L$30/1000,0)</f>
        <v>0</v>
      </c>
      <c r="T46" s="34">
        <f>IF('入力欄(差替情報)'!$D$9=D$2,D32*'入力欄(差替情報)'!$L$30/1000,0)</f>
        <v>0</v>
      </c>
      <c r="U46" s="34">
        <f>IF('入力欄(差替情報)'!$D$9=E$2,E32*'入力欄(差替情報)'!$L$30/1000,0)</f>
        <v>0</v>
      </c>
      <c r="V46" s="34">
        <f>IF('入力欄(差替情報)'!$D$9=F$2,F32*'入力欄(差替情報)'!$L$30/1000,0)</f>
        <v>0</v>
      </c>
      <c r="W46" s="34">
        <f>IF('入力欄(差替情報)'!$D$9=G$2,G32*'入力欄(差替情報)'!$L$30/1000,0)</f>
        <v>0</v>
      </c>
      <c r="X46" s="34">
        <f>IF('入力欄(差替情報)'!$D$9=H$2,H32*'入力欄(差替情報)'!$L$30/1000,0)</f>
        <v>0</v>
      </c>
      <c r="Y46" s="34">
        <f>IF('入力欄(差替情報)'!$D$9=I$2,I32*'入力欄(差替情報)'!$L$30/1000,0)</f>
        <v>0</v>
      </c>
      <c r="Z46" s="34">
        <f>IF('入力欄(差替情報)'!$D$9=J$2,J32*'入力欄(差替情報)'!$L$30/1000,0)</f>
        <v>0</v>
      </c>
      <c r="AA46" s="30">
        <f t="shared" si="3"/>
        <v>0</v>
      </c>
      <c r="AB46" s="31">
        <f t="shared" si="4"/>
        <v>0</v>
      </c>
      <c r="AD46" s="28">
        <f>AA46*1000</f>
        <v>0</v>
      </c>
    </row>
    <row r="47" spans="1:30" x14ac:dyDescent="0.3">
      <c r="A47" s="5" t="s">
        <v>15</v>
      </c>
      <c r="B47" s="34">
        <f>IF('入力欄(差替情報)'!$D$9=B$2,B33*'入力欄(差替情報)'!$M$30/1000,0)</f>
        <v>0</v>
      </c>
      <c r="C47" s="34">
        <f>IF('入力欄(差替情報)'!$D$9=C$2,C33*'入力欄(差替情報)'!$M$30/1000,0)</f>
        <v>0</v>
      </c>
      <c r="D47" s="34">
        <f>IF('入力欄(差替情報)'!$D$9=D$2,D33*'入力欄(差替情報)'!$M$30/1000,0)</f>
        <v>0</v>
      </c>
      <c r="E47" s="34">
        <f>IF('入力欄(差替情報)'!$D$9=E$2,E33*'入力欄(差替情報)'!$M$30/1000,0)</f>
        <v>0</v>
      </c>
      <c r="F47" s="34">
        <f>IF('入力欄(差替情報)'!$D$9=F$2,F33*'入力欄(差替情報)'!$M$30/1000,0)</f>
        <v>0</v>
      </c>
      <c r="G47" s="34">
        <f>IF('入力欄(差替情報)'!$D$9=G$2,G33*'入力欄(差替情報)'!$M$30/1000,0)</f>
        <v>0</v>
      </c>
      <c r="H47" s="34">
        <f>IF('入力欄(差替情報)'!$D$9=H$2,H33*'入力欄(差替情報)'!$M$30/1000,0)</f>
        <v>0</v>
      </c>
      <c r="I47" s="34">
        <f>IF('入力欄(差替情報)'!$D$9=I$2,I33*'入力欄(差替情報)'!$M$30/1000,0)</f>
        <v>0</v>
      </c>
      <c r="J47" s="34">
        <f>IF('入力欄(差替情報)'!$D$9=J$2,J33*'入力欄(差替情報)'!$M$30/1000,0)</f>
        <v>0</v>
      </c>
      <c r="K47" s="35">
        <f t="shared" si="1"/>
        <v>0</v>
      </c>
      <c r="L47" s="36">
        <f t="shared" si="2"/>
        <v>0</v>
      </c>
      <c r="N47" s="28">
        <f t="shared" si="6"/>
        <v>0</v>
      </c>
      <c r="Q47" s="5" t="s">
        <v>15</v>
      </c>
      <c r="R47" s="34">
        <f>IF('入力欄(差替情報)'!$D$9=B$2,B33*'入力欄(差替情報)'!$M$30/1000,0)</f>
        <v>0</v>
      </c>
      <c r="S47" s="34">
        <f>IF('入力欄(差替情報)'!$D$9=C$2,C33*'入力欄(差替情報)'!$M$30/1000,0)</f>
        <v>0</v>
      </c>
      <c r="T47" s="34">
        <f>IF('入力欄(差替情報)'!$D$9=D$2,D33*'入力欄(差替情報)'!$M$30/1000,0)</f>
        <v>0</v>
      </c>
      <c r="U47" s="34">
        <f>IF('入力欄(差替情報)'!$D$9=E$2,E33*'入力欄(差替情報)'!$M$30/1000,0)</f>
        <v>0</v>
      </c>
      <c r="V47" s="34">
        <f>IF('入力欄(差替情報)'!$D$9=F$2,F33*'入力欄(差替情報)'!$M$30/1000,0)</f>
        <v>0</v>
      </c>
      <c r="W47" s="34">
        <f>IF('入力欄(差替情報)'!$D$9=G$2,G33*'入力欄(差替情報)'!$M$30/1000,0)</f>
        <v>0</v>
      </c>
      <c r="X47" s="34">
        <f>IF('入力欄(差替情報)'!$D$9=H$2,H33*'入力欄(差替情報)'!$M$30/1000,0)</f>
        <v>0</v>
      </c>
      <c r="Y47" s="34">
        <f>IF('入力欄(差替情報)'!$D$9=I$2,I33*'入力欄(差替情報)'!$M$30/1000,0)</f>
        <v>0</v>
      </c>
      <c r="Z47" s="34">
        <f>IF('入力欄(差替情報)'!$D$9=J$2,J33*'入力欄(差替情報)'!$M$30/1000,0)</f>
        <v>0</v>
      </c>
      <c r="AA47" s="30">
        <f t="shared" si="3"/>
        <v>0</v>
      </c>
      <c r="AB47" s="31">
        <f t="shared" si="4"/>
        <v>0</v>
      </c>
      <c r="AD47" s="28">
        <f>AA47*1000</f>
        <v>0</v>
      </c>
    </row>
    <row r="48" spans="1:30" x14ac:dyDescent="0.3">
      <c r="A48" s="5" t="s">
        <v>16</v>
      </c>
      <c r="B48" s="34">
        <f>IF('入力欄(差替情報)'!$D$9=B$2,B34*'入力欄(差替情報)'!$N$30/1000,0)</f>
        <v>0</v>
      </c>
      <c r="C48" s="34">
        <f>IF('入力欄(差替情報)'!$D$9=C$2,C34*'入力欄(差替情報)'!$N$30/1000,0)</f>
        <v>0</v>
      </c>
      <c r="D48" s="34">
        <f>IF('入力欄(差替情報)'!$D$9=D$2,D34*'入力欄(差替情報)'!$N$30/1000,0)</f>
        <v>0</v>
      </c>
      <c r="E48" s="34">
        <f>IF('入力欄(差替情報)'!$D$9=E$2,E34*'入力欄(差替情報)'!$N$30/1000,0)</f>
        <v>0</v>
      </c>
      <c r="F48" s="34">
        <f>IF('入力欄(差替情報)'!$D$9=F$2,F34*'入力欄(差替情報)'!$N$30/1000,0)</f>
        <v>0</v>
      </c>
      <c r="G48" s="34">
        <f>IF('入力欄(差替情報)'!$D$9=G$2,G34*'入力欄(差替情報)'!$N$30/1000,0)</f>
        <v>0</v>
      </c>
      <c r="H48" s="34">
        <f>IF('入力欄(差替情報)'!$D$9=H$2,H34*'入力欄(差替情報)'!$N$30/1000,0)</f>
        <v>0</v>
      </c>
      <c r="I48" s="34">
        <f>IF('入力欄(差替情報)'!$D$9=I$2,I34*'入力欄(差替情報)'!$N$30/1000,0)</f>
        <v>0</v>
      </c>
      <c r="J48" s="34">
        <f>IF('入力欄(差替情報)'!$D$9=J$2,J34*'入力欄(差替情報)'!$N$30/1000,0)</f>
        <v>0</v>
      </c>
      <c r="K48" s="35">
        <f t="shared" si="1"/>
        <v>0</v>
      </c>
      <c r="L48" s="36">
        <f t="shared" si="2"/>
        <v>0</v>
      </c>
      <c r="N48" s="28">
        <f t="shared" si="6"/>
        <v>0</v>
      </c>
      <c r="Q48" s="5" t="s">
        <v>16</v>
      </c>
      <c r="R48" s="34">
        <f>IF('入力欄(差替情報)'!$D$9=B$2,B34*'入力欄(差替情報)'!$N$30/1000,0)</f>
        <v>0</v>
      </c>
      <c r="S48" s="34">
        <f>IF('入力欄(差替情報)'!$D$9=C$2,C34*'入力欄(差替情報)'!$N$30/1000,0)</f>
        <v>0</v>
      </c>
      <c r="T48" s="34">
        <f>IF('入力欄(差替情報)'!$D$9=D$2,D34*'入力欄(差替情報)'!$N$30/1000,0)</f>
        <v>0</v>
      </c>
      <c r="U48" s="34">
        <f>IF('入力欄(差替情報)'!$D$9=E$2,E34*'入力欄(差替情報)'!$N$30/1000,0)</f>
        <v>0</v>
      </c>
      <c r="V48" s="34">
        <f>IF('入力欄(差替情報)'!$D$9=F$2,F34*'入力欄(差替情報)'!$N$30/1000,0)</f>
        <v>0</v>
      </c>
      <c r="W48" s="34">
        <f>IF('入力欄(差替情報)'!$D$9=G$2,G34*'入力欄(差替情報)'!$N$30/1000,0)</f>
        <v>0</v>
      </c>
      <c r="X48" s="34">
        <f>IF('入力欄(差替情報)'!$D$9=H$2,H34*'入力欄(差替情報)'!$N$30/1000,0)</f>
        <v>0</v>
      </c>
      <c r="Y48" s="34">
        <f>IF('入力欄(差替情報)'!$D$9=I$2,I34*'入力欄(差替情報)'!$N$30/1000,0)</f>
        <v>0</v>
      </c>
      <c r="Z48" s="34">
        <f>IF('入力欄(差替情報)'!$D$9=J$2,J34*'入力欄(差替情報)'!$N$30/1000,0)</f>
        <v>0</v>
      </c>
      <c r="AA48" s="30">
        <f t="shared" si="3"/>
        <v>0</v>
      </c>
      <c r="AB48" s="31">
        <f t="shared" si="4"/>
        <v>0</v>
      </c>
      <c r="AD48" s="28">
        <f t="shared" si="5"/>
        <v>0</v>
      </c>
    </row>
    <row r="49" spans="1:30" x14ac:dyDescent="0.3">
      <c r="A49" s="5" t="s">
        <v>17</v>
      </c>
      <c r="B49" s="34">
        <f>IF('入力欄(差替情報)'!$D$9=B$2,B35*'入力欄(差替情報)'!$O$30/1000,0)</f>
        <v>0</v>
      </c>
      <c r="C49" s="34">
        <f>IF('入力欄(差替情報)'!$D$9=C$2,C35*'入力欄(差替情報)'!$O$30/1000,0)</f>
        <v>0</v>
      </c>
      <c r="D49" s="34">
        <f>IF('入力欄(差替情報)'!$D$9=D$2,D35*'入力欄(差替情報)'!$O$30/1000,0)</f>
        <v>0</v>
      </c>
      <c r="E49" s="34">
        <f>IF('入力欄(差替情報)'!$D$9=E$2,E35*'入力欄(差替情報)'!$O$30/1000,0)</f>
        <v>0</v>
      </c>
      <c r="F49" s="34">
        <f>IF('入力欄(差替情報)'!$D$9=F$2,F35*'入力欄(差替情報)'!$O$30/1000,0)</f>
        <v>0</v>
      </c>
      <c r="G49" s="34">
        <f>IF('入力欄(差替情報)'!$D$9=G$2,G35*'入力欄(差替情報)'!$O$30/1000,0)</f>
        <v>0</v>
      </c>
      <c r="H49" s="34">
        <f>IF('入力欄(差替情報)'!$D$9=H$2,H35*'入力欄(差替情報)'!$O$30/1000,0)</f>
        <v>0</v>
      </c>
      <c r="I49" s="34">
        <f>IF('入力欄(差替情報)'!$D$9=I$2,I35*'入力欄(差替情報)'!$O$30/1000,0)</f>
        <v>0</v>
      </c>
      <c r="J49" s="34">
        <f>IF('入力欄(差替情報)'!$D$9=J$2,J35*'入力欄(差替情報)'!$O$30/1000,0)</f>
        <v>0</v>
      </c>
      <c r="K49" s="35">
        <f t="shared" si="1"/>
        <v>0</v>
      </c>
      <c r="L49" s="36">
        <f t="shared" si="2"/>
        <v>0</v>
      </c>
      <c r="N49" s="28">
        <f t="shared" si="6"/>
        <v>0</v>
      </c>
      <c r="Q49" s="5" t="s">
        <v>17</v>
      </c>
      <c r="R49" s="34">
        <f>IF('入力欄(差替情報)'!$D$9=B$2,B35*'入力欄(差替情報)'!$O$30/1000,0)</f>
        <v>0</v>
      </c>
      <c r="S49" s="34">
        <f>IF('入力欄(差替情報)'!$D$9=C$2,C35*'入力欄(差替情報)'!$O$30/1000,0)</f>
        <v>0</v>
      </c>
      <c r="T49" s="34">
        <f>IF('入力欄(差替情報)'!$D$9=D$2,D35*'入力欄(差替情報)'!$O$30/1000,0)</f>
        <v>0</v>
      </c>
      <c r="U49" s="34">
        <f>IF('入力欄(差替情報)'!$D$9=E$2,E35*'入力欄(差替情報)'!$O$30/1000,0)</f>
        <v>0</v>
      </c>
      <c r="V49" s="34">
        <f>IF('入力欄(差替情報)'!$D$9=F$2,F35*'入力欄(差替情報)'!$O$30/1000,0)</f>
        <v>0</v>
      </c>
      <c r="W49" s="34">
        <f>IF('入力欄(差替情報)'!$D$9=G$2,G35*'入力欄(差替情報)'!$O$30/1000,0)</f>
        <v>0</v>
      </c>
      <c r="X49" s="34">
        <f>IF('入力欄(差替情報)'!$D$9=H$2,H35*'入力欄(差替情報)'!$O$30/1000,0)</f>
        <v>0</v>
      </c>
      <c r="Y49" s="34">
        <f>IF('入力欄(差替情報)'!$D$9=I$2,I35*'入力欄(差替情報)'!$O$30/1000,0)</f>
        <v>0</v>
      </c>
      <c r="Z49" s="34">
        <f>IF('入力欄(差替情報)'!$D$9=J$2,J35*'入力欄(差替情報)'!$O$30/1000,0)</f>
        <v>0</v>
      </c>
      <c r="AA49" s="30">
        <f>SUM(R49:Z49)</f>
        <v>0</v>
      </c>
      <c r="AB49" s="31">
        <f t="shared" si="4"/>
        <v>0</v>
      </c>
      <c r="AD49" s="28">
        <f>AA49*1000</f>
        <v>0</v>
      </c>
    </row>
    <row r="50" spans="1:30" x14ac:dyDescent="0.3">
      <c r="B50" s="5"/>
      <c r="C50" s="5"/>
      <c r="D50" s="5"/>
      <c r="E50" s="5"/>
      <c r="F50" s="5"/>
      <c r="G50" s="5"/>
      <c r="H50" s="5"/>
      <c r="I50" s="5"/>
      <c r="J50" s="5"/>
      <c r="R50" s="5"/>
      <c r="S50" s="5"/>
      <c r="T50" s="5"/>
      <c r="U50" s="5"/>
      <c r="V50" s="5"/>
      <c r="W50" s="5"/>
      <c r="X50" s="5"/>
      <c r="Y50" s="5"/>
      <c r="Z50" s="5"/>
    </row>
    <row r="51" spans="1:30" x14ac:dyDescent="0.3">
      <c r="A51" s="1" t="s">
        <v>45</v>
      </c>
      <c r="K51" s="2"/>
      <c r="Q51" s="1" t="s">
        <v>45</v>
      </c>
      <c r="AA51" s="2"/>
    </row>
    <row r="52" spans="1:30" x14ac:dyDescent="0.3">
      <c r="A52" s="5" t="s">
        <v>6</v>
      </c>
      <c r="B52" s="98">
        <f t="shared" ref="B52:J63" si="7">B4*(1+B$19+B$21)</f>
        <v>4730.6208550782821</v>
      </c>
      <c r="C52" s="98">
        <f t="shared" si="7"/>
        <v>11661.199433115416</v>
      </c>
      <c r="D52" s="98">
        <f t="shared" si="7"/>
        <v>41245.61530691394</v>
      </c>
      <c r="E52" s="98">
        <f t="shared" si="7"/>
        <v>18582.035492957744</v>
      </c>
      <c r="F52" s="98">
        <f t="shared" si="7"/>
        <v>4647.4253189823876</v>
      </c>
      <c r="G52" s="98">
        <f t="shared" si="7"/>
        <v>18187.937185104052</v>
      </c>
      <c r="H52" s="98">
        <f t="shared" si="7"/>
        <v>7633.4257824771967</v>
      </c>
      <c r="I52" s="98">
        <f t="shared" si="7"/>
        <v>3836.9040080971658</v>
      </c>
      <c r="J52" s="98">
        <f t="shared" si="7"/>
        <v>12401.453801830394</v>
      </c>
      <c r="K52" s="10"/>
      <c r="L52" s="10"/>
      <c r="Q52" s="5" t="s">
        <v>6</v>
      </c>
      <c r="R52" s="8">
        <f>B52</f>
        <v>4730.6208550782821</v>
      </c>
      <c r="S52" s="8">
        <f t="shared" ref="S52:Z63" si="8">C52</f>
        <v>11661.199433115416</v>
      </c>
      <c r="T52" s="8">
        <f t="shared" si="8"/>
        <v>41245.61530691394</v>
      </c>
      <c r="U52" s="8">
        <f t="shared" si="8"/>
        <v>18582.035492957744</v>
      </c>
      <c r="V52" s="8">
        <f t="shared" si="8"/>
        <v>4647.4253189823876</v>
      </c>
      <c r="W52" s="8">
        <f t="shared" si="8"/>
        <v>18187.937185104052</v>
      </c>
      <c r="X52" s="8">
        <f t="shared" si="8"/>
        <v>7633.4257824771967</v>
      </c>
      <c r="Y52" s="8">
        <f t="shared" si="8"/>
        <v>3836.9040080971658</v>
      </c>
      <c r="Z52" s="8">
        <f t="shared" si="8"/>
        <v>12401.453801830394</v>
      </c>
      <c r="AA52" s="10"/>
      <c r="AB52" s="10"/>
    </row>
    <row r="53" spans="1:30" x14ac:dyDescent="0.3">
      <c r="A53" s="5" t="s">
        <v>7</v>
      </c>
      <c r="B53" s="98">
        <f t="shared" si="7"/>
        <v>4298.7080810919306</v>
      </c>
      <c r="C53" s="98">
        <f t="shared" si="7"/>
        <v>10837.007450910263</v>
      </c>
      <c r="D53" s="98">
        <f t="shared" si="7"/>
        <v>39351.826052342774</v>
      </c>
      <c r="E53" s="98">
        <f t="shared" si="7"/>
        <v>18772.884084507041</v>
      </c>
      <c r="F53" s="98">
        <f t="shared" si="7"/>
        <v>4331.6301330724073</v>
      </c>
      <c r="G53" s="98">
        <f t="shared" si="7"/>
        <v>18373.016703176341</v>
      </c>
      <c r="H53" s="98">
        <f t="shared" si="7"/>
        <v>7544.427413788153</v>
      </c>
      <c r="I53" s="98">
        <f t="shared" si="7"/>
        <v>3825.7462348178137</v>
      </c>
      <c r="J53" s="98">
        <f t="shared" si="7"/>
        <v>12587.866200031533</v>
      </c>
      <c r="K53" s="10"/>
      <c r="L53" s="10"/>
      <c r="Q53" s="5" t="s">
        <v>7</v>
      </c>
      <c r="R53" s="8">
        <f t="shared" ref="R53:R63" si="9">B53</f>
        <v>4298.7080810919306</v>
      </c>
      <c r="S53" s="8">
        <f t="shared" si="8"/>
        <v>10837.007450910263</v>
      </c>
      <c r="T53" s="8">
        <f t="shared" si="8"/>
        <v>39351.826052342774</v>
      </c>
      <c r="U53" s="8">
        <f t="shared" si="8"/>
        <v>18772.884084507041</v>
      </c>
      <c r="V53" s="8">
        <f t="shared" si="8"/>
        <v>4331.6301330724073</v>
      </c>
      <c r="W53" s="8">
        <f t="shared" si="8"/>
        <v>18373.016703176341</v>
      </c>
      <c r="X53" s="8">
        <f t="shared" si="8"/>
        <v>7544.427413788153</v>
      </c>
      <c r="Y53" s="8">
        <f t="shared" si="8"/>
        <v>3825.7462348178137</v>
      </c>
      <c r="Z53" s="8">
        <f t="shared" si="8"/>
        <v>12587.866200031533</v>
      </c>
      <c r="AA53" s="10"/>
      <c r="AB53" s="10"/>
    </row>
    <row r="54" spans="1:30" x14ac:dyDescent="0.3">
      <c r="A54" s="5" t="s">
        <v>8</v>
      </c>
      <c r="B54" s="98">
        <f t="shared" si="7"/>
        <v>4274.7184825371332</v>
      </c>
      <c r="C54" s="98">
        <f t="shared" si="7"/>
        <v>11731.162688018527</v>
      </c>
      <c r="D54" s="98">
        <f t="shared" si="7"/>
        <v>44945.265332731906</v>
      </c>
      <c r="E54" s="98">
        <f t="shared" si="7"/>
        <v>20540.685774647889</v>
      </c>
      <c r="F54" s="98">
        <f t="shared" si="7"/>
        <v>4784.4775694716245</v>
      </c>
      <c r="G54" s="98">
        <f t="shared" si="7"/>
        <v>21043.251193866374</v>
      </c>
      <c r="H54" s="98">
        <f t="shared" si="7"/>
        <v>8280.3301202419589</v>
      </c>
      <c r="I54" s="98">
        <f t="shared" si="7"/>
        <v>4372.2871255060727</v>
      </c>
      <c r="J54" s="98">
        <f t="shared" si="7"/>
        <v>14320.519117973359</v>
      </c>
      <c r="K54" s="10"/>
      <c r="L54" s="10"/>
      <c r="Q54" s="5" t="s">
        <v>8</v>
      </c>
      <c r="R54" s="8">
        <f t="shared" si="9"/>
        <v>4274.7184825371332</v>
      </c>
      <c r="S54" s="8">
        <f t="shared" si="8"/>
        <v>11731.162688018527</v>
      </c>
      <c r="T54" s="8">
        <f t="shared" si="8"/>
        <v>44945.265332731906</v>
      </c>
      <c r="U54" s="8">
        <f t="shared" si="8"/>
        <v>20540.685774647889</v>
      </c>
      <c r="V54" s="8">
        <f t="shared" si="8"/>
        <v>4784.4775694716245</v>
      </c>
      <c r="W54" s="8">
        <f t="shared" si="8"/>
        <v>21043.251193866374</v>
      </c>
      <c r="X54" s="8">
        <f t="shared" si="8"/>
        <v>8280.3301202419589</v>
      </c>
      <c r="Y54" s="8">
        <f t="shared" si="8"/>
        <v>4372.2871255060727</v>
      </c>
      <c r="Z54" s="8">
        <f t="shared" si="8"/>
        <v>14320.519117973359</v>
      </c>
      <c r="AA54" s="10"/>
      <c r="AB54" s="10"/>
    </row>
    <row r="55" spans="1:30" x14ac:dyDescent="0.3">
      <c r="A55" s="5" t="s">
        <v>9</v>
      </c>
      <c r="B55" s="98">
        <f t="shared" si="7"/>
        <v>4858.2626435952898</v>
      </c>
      <c r="C55" s="98">
        <f t="shared" si="7"/>
        <v>14024.512179206346</v>
      </c>
      <c r="D55" s="98">
        <f t="shared" si="7"/>
        <v>57506.830910157922</v>
      </c>
      <c r="E55" s="98">
        <f t="shared" si="7"/>
        <v>24960.2</v>
      </c>
      <c r="F55" s="98">
        <f t="shared" si="7"/>
        <v>5839.5990000000002</v>
      </c>
      <c r="G55" s="98">
        <f t="shared" si="7"/>
        <v>27108.210000000003</v>
      </c>
      <c r="H55" s="98">
        <f t="shared" si="7"/>
        <v>10531.053</v>
      </c>
      <c r="I55" s="98">
        <f t="shared" si="7"/>
        <v>5509.97</v>
      </c>
      <c r="J55" s="98">
        <f t="shared" si="7"/>
        <v>18336.038</v>
      </c>
      <c r="K55" s="10"/>
      <c r="L55" s="10"/>
      <c r="Q55" s="5" t="s">
        <v>9</v>
      </c>
      <c r="R55" s="8">
        <f t="shared" si="9"/>
        <v>4858.2626435952898</v>
      </c>
      <c r="S55" s="8">
        <f t="shared" si="8"/>
        <v>14024.512179206346</v>
      </c>
      <c r="T55" s="8">
        <f t="shared" si="8"/>
        <v>57506.830910157922</v>
      </c>
      <c r="U55" s="8">
        <f t="shared" si="8"/>
        <v>24960.2</v>
      </c>
      <c r="V55" s="8">
        <f t="shared" si="8"/>
        <v>5839.5990000000002</v>
      </c>
      <c r="W55" s="8">
        <f t="shared" si="8"/>
        <v>27108.210000000003</v>
      </c>
      <c r="X55" s="8">
        <f t="shared" si="8"/>
        <v>10531.053</v>
      </c>
      <c r="Y55" s="8">
        <f t="shared" si="8"/>
        <v>5509.97</v>
      </c>
      <c r="Z55" s="8">
        <f t="shared" si="8"/>
        <v>18336.038</v>
      </c>
      <c r="AA55" s="10"/>
      <c r="AB55" s="10"/>
    </row>
    <row r="56" spans="1:30" x14ac:dyDescent="0.3">
      <c r="A56" s="5" t="s">
        <v>10</v>
      </c>
      <c r="B56" s="98">
        <f t="shared" si="7"/>
        <v>4990.1900000000005</v>
      </c>
      <c r="C56" s="98">
        <f t="shared" si="7"/>
        <v>14404.82</v>
      </c>
      <c r="D56" s="98">
        <f t="shared" si="7"/>
        <v>57504.579999999994</v>
      </c>
      <c r="E56" s="98">
        <f t="shared" si="7"/>
        <v>24960.2</v>
      </c>
      <c r="F56" s="98">
        <f t="shared" si="7"/>
        <v>5839.5990000000002</v>
      </c>
      <c r="G56" s="98">
        <f t="shared" si="7"/>
        <v>27108.210000000003</v>
      </c>
      <c r="H56" s="98">
        <f t="shared" si="7"/>
        <v>10531.053</v>
      </c>
      <c r="I56" s="98">
        <f t="shared" si="7"/>
        <v>5509.97</v>
      </c>
      <c r="J56" s="98">
        <f t="shared" si="7"/>
        <v>18336.038</v>
      </c>
      <c r="K56" s="10"/>
      <c r="L56" s="10"/>
      <c r="Q56" s="5" t="s">
        <v>10</v>
      </c>
      <c r="R56" s="8">
        <f t="shared" si="9"/>
        <v>4990.1900000000005</v>
      </c>
      <c r="S56" s="8">
        <f t="shared" si="8"/>
        <v>14404.82</v>
      </c>
      <c r="T56" s="8">
        <f t="shared" si="8"/>
        <v>57504.579999999994</v>
      </c>
      <c r="U56" s="8">
        <f t="shared" si="8"/>
        <v>24960.2</v>
      </c>
      <c r="V56" s="8">
        <f t="shared" si="8"/>
        <v>5839.5990000000002</v>
      </c>
      <c r="W56" s="8">
        <f t="shared" si="8"/>
        <v>27108.210000000003</v>
      </c>
      <c r="X56" s="8">
        <f t="shared" si="8"/>
        <v>10531.053</v>
      </c>
      <c r="Y56" s="8">
        <f t="shared" si="8"/>
        <v>5509.97</v>
      </c>
      <c r="Z56" s="8">
        <f t="shared" si="8"/>
        <v>18336.038</v>
      </c>
      <c r="AA56" s="10"/>
      <c r="AB56" s="10"/>
    </row>
    <row r="57" spans="1:30" x14ac:dyDescent="0.3">
      <c r="A57" s="5" t="s">
        <v>11</v>
      </c>
      <c r="B57" s="98">
        <f t="shared" si="7"/>
        <v>4678.376248497957</v>
      </c>
      <c r="C57" s="98">
        <f t="shared" si="7"/>
        <v>12960.544171105321</v>
      </c>
      <c r="D57" s="98">
        <f t="shared" si="7"/>
        <v>48843.978396830418</v>
      </c>
      <c r="E57" s="98">
        <f t="shared" si="7"/>
        <v>23523.861126760563</v>
      </c>
      <c r="F57" s="98">
        <f t="shared" si="7"/>
        <v>5202.5426372451966</v>
      </c>
      <c r="G57" s="98">
        <f t="shared" si="7"/>
        <v>23164.206473165388</v>
      </c>
      <c r="H57" s="98">
        <f t="shared" si="7"/>
        <v>9406.7975024262778</v>
      </c>
      <c r="I57" s="98">
        <f t="shared" si="7"/>
        <v>4818.4380566801619</v>
      </c>
      <c r="J57" s="98">
        <f t="shared" si="7"/>
        <v>15811.354236702995</v>
      </c>
      <c r="K57" s="10"/>
      <c r="L57" s="10"/>
      <c r="Q57" s="5" t="s">
        <v>11</v>
      </c>
      <c r="R57" s="8">
        <f t="shared" si="9"/>
        <v>4678.376248497957</v>
      </c>
      <c r="S57" s="8">
        <f t="shared" si="8"/>
        <v>12960.544171105321</v>
      </c>
      <c r="T57" s="8">
        <f t="shared" si="8"/>
        <v>48843.978396830418</v>
      </c>
      <c r="U57" s="8">
        <f t="shared" si="8"/>
        <v>23523.861126760563</v>
      </c>
      <c r="V57" s="8">
        <f t="shared" si="8"/>
        <v>5202.5426372451966</v>
      </c>
      <c r="W57" s="8">
        <f t="shared" si="8"/>
        <v>23164.206473165388</v>
      </c>
      <c r="X57" s="8">
        <f t="shared" si="8"/>
        <v>9406.7975024262778</v>
      </c>
      <c r="Y57" s="8">
        <f t="shared" si="8"/>
        <v>4818.4380566801619</v>
      </c>
      <c r="Z57" s="8">
        <f t="shared" si="8"/>
        <v>15811.354236702995</v>
      </c>
      <c r="AA57" s="10"/>
      <c r="AB57" s="10"/>
    </row>
    <row r="58" spans="1:30" x14ac:dyDescent="0.3">
      <c r="A58" s="5" t="s">
        <v>12</v>
      </c>
      <c r="B58" s="98">
        <f t="shared" si="7"/>
        <v>4705.4212765957445</v>
      </c>
      <c r="C58" s="98">
        <f t="shared" si="7"/>
        <v>11474.00183178447</v>
      </c>
      <c r="D58" s="98">
        <f t="shared" si="7"/>
        <v>41232.139845966405</v>
      </c>
      <c r="E58" s="98">
        <f t="shared" si="7"/>
        <v>19927.984507042253</v>
      </c>
      <c r="F58" s="98">
        <f t="shared" si="7"/>
        <v>4498.4728727984339</v>
      </c>
      <c r="G58" s="98">
        <f>G10*(1+G$19+G$21)</f>
        <v>18908.447447973715</v>
      </c>
      <c r="H58" s="98">
        <f t="shared" si="7"/>
        <v>7876.7471211129296</v>
      </c>
      <c r="I58" s="98">
        <f t="shared" si="7"/>
        <v>4037.6739271255065</v>
      </c>
      <c r="J58" s="98">
        <f t="shared" si="7"/>
        <v>13478.920938344123</v>
      </c>
      <c r="K58" s="10"/>
      <c r="L58" s="10"/>
      <c r="Q58" s="5" t="s">
        <v>12</v>
      </c>
      <c r="R58" s="8">
        <f t="shared" si="9"/>
        <v>4705.4212765957445</v>
      </c>
      <c r="S58" s="8">
        <f t="shared" si="8"/>
        <v>11474.00183178447</v>
      </c>
      <c r="T58" s="8">
        <f t="shared" si="8"/>
        <v>41232.139845966405</v>
      </c>
      <c r="U58" s="8">
        <f t="shared" si="8"/>
        <v>19927.984507042253</v>
      </c>
      <c r="V58" s="8">
        <f t="shared" si="8"/>
        <v>4498.4728727984339</v>
      </c>
      <c r="W58" s="8">
        <f>G58</f>
        <v>18908.447447973715</v>
      </c>
      <c r="X58" s="8">
        <f t="shared" si="8"/>
        <v>7876.7471211129296</v>
      </c>
      <c r="Y58" s="8">
        <f t="shared" si="8"/>
        <v>4037.6739271255065</v>
      </c>
      <c r="Z58" s="8">
        <f t="shared" si="8"/>
        <v>13478.920938344123</v>
      </c>
      <c r="AA58" s="10"/>
      <c r="AB58" s="10"/>
    </row>
    <row r="59" spans="1:30" x14ac:dyDescent="0.3">
      <c r="A59" s="5" t="s">
        <v>13</v>
      </c>
      <c r="B59" s="98">
        <f t="shared" si="7"/>
        <v>5388.0798554797275</v>
      </c>
      <c r="C59" s="98">
        <f t="shared" si="7"/>
        <v>12862.884230541467</v>
      </c>
      <c r="D59" s="98">
        <f t="shared" si="7"/>
        <v>42933.709788452594</v>
      </c>
      <c r="E59" s="98">
        <f t="shared" si="7"/>
        <v>19546.297323943661</v>
      </c>
      <c r="F59" s="98">
        <f t="shared" si="7"/>
        <v>4927.4699178082192</v>
      </c>
      <c r="G59" s="98">
        <f t="shared" si="7"/>
        <v>19215.253493975903</v>
      </c>
      <c r="H59" s="98">
        <f t="shared" si="7"/>
        <v>8609.8219744259732</v>
      </c>
      <c r="I59" s="98">
        <f t="shared" si="7"/>
        <v>4126.9061133603236</v>
      </c>
      <c r="J59" s="98">
        <f t="shared" si="7"/>
        <v>13782.435963936248</v>
      </c>
      <c r="K59" s="10"/>
      <c r="L59" s="10"/>
      <c r="Q59" s="5" t="s">
        <v>13</v>
      </c>
      <c r="R59" s="8">
        <f t="shared" si="9"/>
        <v>5388.0798554797275</v>
      </c>
      <c r="S59" s="8">
        <f t="shared" si="8"/>
        <v>12862.884230541467</v>
      </c>
      <c r="T59" s="8">
        <f t="shared" si="8"/>
        <v>42933.709788452594</v>
      </c>
      <c r="U59" s="8">
        <f t="shared" si="8"/>
        <v>19546.297323943661</v>
      </c>
      <c r="V59" s="8">
        <f t="shared" si="8"/>
        <v>4927.4699178082192</v>
      </c>
      <c r="W59" s="8">
        <f t="shared" si="8"/>
        <v>19215.253493975903</v>
      </c>
      <c r="X59" s="8">
        <f t="shared" si="8"/>
        <v>8609.8219744259732</v>
      </c>
      <c r="Y59" s="8">
        <f t="shared" si="8"/>
        <v>4126.9061133603236</v>
      </c>
      <c r="Z59" s="8">
        <f t="shared" si="8"/>
        <v>13782.435963936248</v>
      </c>
      <c r="AA59" s="10"/>
      <c r="AB59" s="10"/>
    </row>
    <row r="60" spans="1:30" x14ac:dyDescent="0.3">
      <c r="A60" s="5" t="s">
        <v>14</v>
      </c>
      <c r="B60" s="98">
        <f t="shared" si="7"/>
        <v>5796.0030309112808</v>
      </c>
      <c r="C60" s="98">
        <f t="shared" si="7"/>
        <v>14408.422049690715</v>
      </c>
      <c r="D60" s="98">
        <f t="shared" si="7"/>
        <v>47420.719322482837</v>
      </c>
      <c r="E60" s="98">
        <f t="shared" si="7"/>
        <v>22167.87323943662</v>
      </c>
      <c r="F60" s="98">
        <f t="shared" si="7"/>
        <v>5636.6425636007825</v>
      </c>
      <c r="G60" s="98">
        <f t="shared" si="7"/>
        <v>23420.548105147864</v>
      </c>
      <c r="H60" s="98">
        <f t="shared" si="7"/>
        <v>10350.93537276634</v>
      </c>
      <c r="I60" s="98">
        <f t="shared" si="7"/>
        <v>5141.8934817813761</v>
      </c>
      <c r="J60" s="98">
        <f t="shared" si="7"/>
        <v>17320.580575733864</v>
      </c>
      <c r="K60" s="10"/>
      <c r="L60" s="10"/>
      <c r="Q60" s="5" t="s">
        <v>14</v>
      </c>
      <c r="R60" s="8">
        <f t="shared" si="9"/>
        <v>5796.0030309112808</v>
      </c>
      <c r="S60" s="8">
        <f t="shared" si="8"/>
        <v>14408.422049690715</v>
      </c>
      <c r="T60" s="8">
        <f t="shared" si="8"/>
        <v>47420.719322482837</v>
      </c>
      <c r="U60" s="8">
        <f t="shared" si="8"/>
        <v>22167.87323943662</v>
      </c>
      <c r="V60" s="8">
        <f t="shared" si="8"/>
        <v>5636.6425636007825</v>
      </c>
      <c r="W60" s="8">
        <f t="shared" si="8"/>
        <v>23420.548105147864</v>
      </c>
      <c r="X60" s="8">
        <f t="shared" si="8"/>
        <v>10350.93537276634</v>
      </c>
      <c r="Y60" s="8">
        <f t="shared" si="8"/>
        <v>5141.8934817813761</v>
      </c>
      <c r="Z60" s="8">
        <f t="shared" si="8"/>
        <v>17320.580575733864</v>
      </c>
      <c r="AA60" s="10"/>
      <c r="AB60" s="10"/>
    </row>
    <row r="61" spans="1:30" x14ac:dyDescent="0.3">
      <c r="A61" s="5" t="s">
        <v>15</v>
      </c>
      <c r="B61" s="98">
        <f t="shared" si="7"/>
        <v>5977.16</v>
      </c>
      <c r="C61" s="98">
        <f t="shared" si="7"/>
        <v>15104.856</v>
      </c>
      <c r="D61" s="98">
        <f t="shared" si="7"/>
        <v>50938.213634065585</v>
      </c>
      <c r="E61" s="98">
        <f t="shared" si="7"/>
        <v>23523.861126760563</v>
      </c>
      <c r="F61" s="98">
        <f t="shared" si="7"/>
        <v>6089.48</v>
      </c>
      <c r="G61" s="98">
        <f t="shared" si="7"/>
        <v>24891.255345016427</v>
      </c>
      <c r="H61" s="98">
        <f t="shared" si="7"/>
        <v>10460.698660990993</v>
      </c>
      <c r="I61" s="98">
        <f t="shared" si="7"/>
        <v>5141.8934817813761</v>
      </c>
      <c r="J61" s="98">
        <f t="shared" si="7"/>
        <v>17526.029404614837</v>
      </c>
      <c r="K61" s="10"/>
      <c r="L61" s="10"/>
      <c r="Q61" s="5" t="s">
        <v>15</v>
      </c>
      <c r="R61" s="8">
        <f t="shared" si="9"/>
        <v>5977.16</v>
      </c>
      <c r="S61" s="8">
        <f t="shared" si="8"/>
        <v>15104.856</v>
      </c>
      <c r="T61" s="8">
        <f t="shared" si="8"/>
        <v>50938.213634065585</v>
      </c>
      <c r="U61" s="8">
        <f t="shared" si="8"/>
        <v>23523.861126760563</v>
      </c>
      <c r="V61" s="8">
        <f t="shared" si="8"/>
        <v>6089.48</v>
      </c>
      <c r="W61" s="8">
        <f t="shared" si="8"/>
        <v>24891.255345016427</v>
      </c>
      <c r="X61" s="8">
        <f t="shared" si="8"/>
        <v>10460.698660990993</v>
      </c>
      <c r="Y61" s="8">
        <f t="shared" si="8"/>
        <v>5141.8934817813761</v>
      </c>
      <c r="Z61" s="8">
        <f t="shared" si="8"/>
        <v>17526.029404614837</v>
      </c>
      <c r="AA61" s="10"/>
      <c r="AB61" s="10"/>
    </row>
    <row r="62" spans="1:30" x14ac:dyDescent="0.3">
      <c r="A62" s="5" t="s">
        <v>16</v>
      </c>
      <c r="B62" s="98">
        <f t="shared" si="7"/>
        <v>5929.1708028904059</v>
      </c>
      <c r="C62" s="98">
        <f t="shared" si="7"/>
        <v>14864.192082026326</v>
      </c>
      <c r="D62" s="98">
        <f t="shared" si="7"/>
        <v>50940.242552779899</v>
      </c>
      <c r="E62" s="98">
        <f t="shared" si="7"/>
        <v>23523.861126760563</v>
      </c>
      <c r="F62" s="98">
        <f t="shared" si="7"/>
        <v>6089.48</v>
      </c>
      <c r="G62" s="98">
        <f t="shared" si="7"/>
        <v>24891.255345016427</v>
      </c>
      <c r="H62" s="98">
        <f t="shared" si="7"/>
        <v>10460.698660990993</v>
      </c>
      <c r="I62" s="98">
        <f t="shared" si="7"/>
        <v>5141.8934817813761</v>
      </c>
      <c r="J62" s="98">
        <f t="shared" si="7"/>
        <v>17526.029404614837</v>
      </c>
      <c r="K62" s="10"/>
      <c r="L62" s="10"/>
      <c r="Q62" s="5" t="s">
        <v>16</v>
      </c>
      <c r="R62" s="8">
        <f t="shared" si="9"/>
        <v>5929.1708028904059</v>
      </c>
      <c r="S62" s="8">
        <f t="shared" si="8"/>
        <v>14864.192082026326</v>
      </c>
      <c r="T62" s="8">
        <f t="shared" si="8"/>
        <v>50940.242552779899</v>
      </c>
      <c r="U62" s="8">
        <f t="shared" si="8"/>
        <v>23523.861126760563</v>
      </c>
      <c r="V62" s="8">
        <f t="shared" si="8"/>
        <v>6089.48</v>
      </c>
      <c r="W62" s="8">
        <f t="shared" si="8"/>
        <v>24891.255345016427</v>
      </c>
      <c r="X62" s="8">
        <f t="shared" si="8"/>
        <v>10460.698660990993</v>
      </c>
      <c r="Y62" s="8">
        <f t="shared" si="8"/>
        <v>5141.8934817813761</v>
      </c>
      <c r="Z62" s="8">
        <f t="shared" si="8"/>
        <v>17526.029404614837</v>
      </c>
      <c r="AA62" s="10"/>
      <c r="AB62" s="10"/>
    </row>
    <row r="63" spans="1:30" x14ac:dyDescent="0.3">
      <c r="A63" s="5" t="s">
        <v>17</v>
      </c>
      <c r="B63" s="98">
        <f t="shared" si="7"/>
        <v>5413.2794339622642</v>
      </c>
      <c r="C63" s="98">
        <f t="shared" si="7"/>
        <v>13504.852988742634</v>
      </c>
      <c r="D63" s="98">
        <f t="shared" si="7"/>
        <v>46397.938230576066</v>
      </c>
      <c r="E63" s="98">
        <f t="shared" si="7"/>
        <v>20831.973098591548</v>
      </c>
      <c r="F63" s="98">
        <f t="shared" si="7"/>
        <v>5439.8983326810176</v>
      </c>
      <c r="G63" s="98">
        <f t="shared" si="7"/>
        <v>21278.805125958377</v>
      </c>
      <c r="H63" s="98">
        <f t="shared" si="7"/>
        <v>9193.1186217685499</v>
      </c>
      <c r="I63" s="98">
        <f t="shared" si="7"/>
        <v>4506.1304048582997</v>
      </c>
      <c r="J63" s="98">
        <f t="shared" si="7"/>
        <v>14837.045139024798</v>
      </c>
      <c r="K63" s="10"/>
      <c r="L63" s="10"/>
      <c r="Q63" s="5" t="s">
        <v>17</v>
      </c>
      <c r="R63" s="8">
        <f t="shared" si="9"/>
        <v>5413.2794339622642</v>
      </c>
      <c r="S63" s="8">
        <f t="shared" si="8"/>
        <v>13504.852988742634</v>
      </c>
      <c r="T63" s="8">
        <f t="shared" si="8"/>
        <v>46397.938230576066</v>
      </c>
      <c r="U63" s="8">
        <f t="shared" si="8"/>
        <v>20831.973098591548</v>
      </c>
      <c r="V63" s="8">
        <f t="shared" si="8"/>
        <v>5439.8983326810176</v>
      </c>
      <c r="W63" s="8">
        <f t="shared" si="8"/>
        <v>21278.805125958377</v>
      </c>
      <c r="X63" s="8">
        <f t="shared" si="8"/>
        <v>9193.1186217685499</v>
      </c>
      <c r="Y63" s="8">
        <f t="shared" si="8"/>
        <v>4506.1304048582997</v>
      </c>
      <c r="Z63" s="8">
        <f t="shared" si="8"/>
        <v>14837.045139024798</v>
      </c>
      <c r="AA63" s="10"/>
      <c r="AB63" s="10"/>
    </row>
    <row r="64" spans="1:30" x14ac:dyDescent="0.3">
      <c r="L64" s="10"/>
      <c r="AB64" s="10"/>
    </row>
    <row r="65" spans="1:31" x14ac:dyDescent="0.3">
      <c r="A65" s="1" t="s">
        <v>171</v>
      </c>
      <c r="K65" s="21" t="s">
        <v>30</v>
      </c>
      <c r="Q65" s="1" t="s">
        <v>46</v>
      </c>
      <c r="AA65" s="21" t="s">
        <v>30</v>
      </c>
    </row>
    <row r="66" spans="1:31" x14ac:dyDescent="0.3">
      <c r="A66" s="5" t="s">
        <v>6</v>
      </c>
      <c r="B66" s="8">
        <f>B4-B38</f>
        <v>4730.6208550782821</v>
      </c>
      <c r="C66" s="8">
        <f t="shared" ref="C66:J66" si="10">C4-C38</f>
        <v>11661.199433115416</v>
      </c>
      <c r="D66" s="8">
        <f t="shared" si="10"/>
        <v>41245.61530691394</v>
      </c>
      <c r="E66" s="8">
        <f t="shared" si="10"/>
        <v>18582.035492957744</v>
      </c>
      <c r="F66" s="8">
        <f t="shared" si="10"/>
        <v>4647.4253189823876</v>
      </c>
      <c r="G66" s="8">
        <f t="shared" si="10"/>
        <v>18187.937185104052</v>
      </c>
      <c r="H66" s="8">
        <f t="shared" si="10"/>
        <v>7633.4257824771967</v>
      </c>
      <c r="I66" s="8">
        <f t="shared" si="10"/>
        <v>3836.9040080971658</v>
      </c>
      <c r="J66" s="8">
        <f t="shared" si="10"/>
        <v>12401.453801830394</v>
      </c>
      <c r="K66" s="22">
        <f>SUM($B66:$J66)</f>
        <v>122926.61718455658</v>
      </c>
      <c r="L66" s="10"/>
      <c r="Q66" s="5" t="s">
        <v>6</v>
      </c>
      <c r="R66" s="8">
        <f>R52-R38</f>
        <v>4730.6208550782821</v>
      </c>
      <c r="S66" s="8">
        <f t="shared" ref="S66:Z66" si="11">S52-S38</f>
        <v>11661.199433115416</v>
      </c>
      <c r="T66" s="8">
        <f t="shared" si="11"/>
        <v>41245.61530691394</v>
      </c>
      <c r="U66" s="8">
        <f t="shared" si="11"/>
        <v>18582.035492957744</v>
      </c>
      <c r="V66" s="8">
        <f>V52-V38</f>
        <v>4647.4253189823876</v>
      </c>
      <c r="W66" s="8">
        <f>W52-W38</f>
        <v>18187.937185104052</v>
      </c>
      <c r="X66" s="8">
        <f t="shared" si="11"/>
        <v>7633.4257824771967</v>
      </c>
      <c r="Y66" s="8">
        <f t="shared" si="11"/>
        <v>3836.9040080971658</v>
      </c>
      <c r="Z66" s="23">
        <f t="shared" si="11"/>
        <v>12401.453801830394</v>
      </c>
      <c r="AA66" s="22">
        <f>SUM($R66:$Z66)</f>
        <v>122926.61718455658</v>
      </c>
      <c r="AB66" s="10"/>
    </row>
    <row r="67" spans="1:31" x14ac:dyDescent="0.3">
      <c r="A67" s="5" t="s">
        <v>7</v>
      </c>
      <c r="B67" s="8">
        <f t="shared" ref="B67:J77" si="12">B5-B39</f>
        <v>4298.7080810919306</v>
      </c>
      <c r="C67" s="8">
        <f t="shared" si="12"/>
        <v>10837.007450910263</v>
      </c>
      <c r="D67" s="8">
        <f t="shared" si="12"/>
        <v>39351.826052342774</v>
      </c>
      <c r="E67" s="8">
        <f t="shared" si="12"/>
        <v>18772.884084507041</v>
      </c>
      <c r="F67" s="8">
        <f t="shared" si="12"/>
        <v>4331.6301330724073</v>
      </c>
      <c r="G67" s="8">
        <f t="shared" si="12"/>
        <v>18373.016703176341</v>
      </c>
      <c r="H67" s="8">
        <f t="shared" si="12"/>
        <v>7544.427413788153</v>
      </c>
      <c r="I67" s="8">
        <f t="shared" si="12"/>
        <v>3825.7462348178137</v>
      </c>
      <c r="J67" s="8">
        <f t="shared" si="12"/>
        <v>12587.866200031533</v>
      </c>
      <c r="K67" s="22">
        <f t="shared" ref="K67:K77" si="13">SUM($B67:$J67)</f>
        <v>119923.11235373827</v>
      </c>
      <c r="L67" s="10"/>
      <c r="Q67" s="5" t="s">
        <v>7</v>
      </c>
      <c r="R67" s="8">
        <f t="shared" ref="R67:Z77" si="14">R53-R39</f>
        <v>4298.7080810919306</v>
      </c>
      <c r="S67" s="8">
        <f t="shared" si="14"/>
        <v>10837.007450910263</v>
      </c>
      <c r="T67" s="8">
        <f t="shared" si="14"/>
        <v>39351.826052342774</v>
      </c>
      <c r="U67" s="8">
        <f t="shared" si="14"/>
        <v>18772.884084507041</v>
      </c>
      <c r="V67" s="8">
        <f t="shared" si="14"/>
        <v>4331.6301330724073</v>
      </c>
      <c r="W67" s="8">
        <f t="shared" si="14"/>
        <v>18373.016703176341</v>
      </c>
      <c r="X67" s="8">
        <f t="shared" si="14"/>
        <v>7544.427413788153</v>
      </c>
      <c r="Y67" s="8">
        <f t="shared" si="14"/>
        <v>3825.7462348178137</v>
      </c>
      <c r="Z67" s="23">
        <f t="shared" si="14"/>
        <v>12587.866200031533</v>
      </c>
      <c r="AA67" s="22">
        <f t="shared" ref="AA67:AA76" si="15">SUM($R67:$Z67)</f>
        <v>119923.11235373827</v>
      </c>
      <c r="AB67" s="10"/>
    </row>
    <row r="68" spans="1:31" x14ac:dyDescent="0.3">
      <c r="A68" s="5" t="s">
        <v>8</v>
      </c>
      <c r="B68" s="8">
        <f t="shared" si="12"/>
        <v>4274.7184825371332</v>
      </c>
      <c r="C68" s="8">
        <f t="shared" si="12"/>
        <v>11731.162688018527</v>
      </c>
      <c r="D68" s="8">
        <f t="shared" si="12"/>
        <v>44945.265332731906</v>
      </c>
      <c r="E68" s="8">
        <f t="shared" si="12"/>
        <v>20540.685774647889</v>
      </c>
      <c r="F68" s="8">
        <f t="shared" si="12"/>
        <v>4784.4775694716245</v>
      </c>
      <c r="G68" s="8">
        <f t="shared" si="12"/>
        <v>21043.251193866374</v>
      </c>
      <c r="H68" s="8">
        <f t="shared" si="12"/>
        <v>8280.3301202419589</v>
      </c>
      <c r="I68" s="8">
        <f t="shared" si="12"/>
        <v>4372.2871255060727</v>
      </c>
      <c r="J68" s="8">
        <f t="shared" si="12"/>
        <v>14320.519117973359</v>
      </c>
      <c r="K68" s="22">
        <f t="shared" si="13"/>
        <v>134292.69740499483</v>
      </c>
      <c r="L68" s="10"/>
      <c r="Q68" s="5" t="s">
        <v>8</v>
      </c>
      <c r="R68" s="8">
        <f t="shared" si="14"/>
        <v>4274.7184825371332</v>
      </c>
      <c r="S68" s="8">
        <f t="shared" si="14"/>
        <v>11731.162688018527</v>
      </c>
      <c r="T68" s="8">
        <f t="shared" si="14"/>
        <v>44945.265332731906</v>
      </c>
      <c r="U68" s="8">
        <f t="shared" si="14"/>
        <v>20540.685774647889</v>
      </c>
      <c r="V68" s="8">
        <f>V54-V40</f>
        <v>4784.4775694716245</v>
      </c>
      <c r="W68" s="8">
        <f t="shared" si="14"/>
        <v>21043.251193866374</v>
      </c>
      <c r="X68" s="8">
        <f t="shared" si="14"/>
        <v>8280.3301202419589</v>
      </c>
      <c r="Y68" s="8">
        <f t="shared" si="14"/>
        <v>4372.2871255060727</v>
      </c>
      <c r="Z68" s="23">
        <f t="shared" si="14"/>
        <v>14320.519117973359</v>
      </c>
      <c r="AA68" s="22">
        <f t="shared" si="15"/>
        <v>134292.69740499483</v>
      </c>
      <c r="AB68" s="10"/>
    </row>
    <row r="69" spans="1:31" x14ac:dyDescent="0.3">
      <c r="A69" s="5" t="s">
        <v>9</v>
      </c>
      <c r="B69" s="8">
        <f t="shared" si="12"/>
        <v>4858.2626435952898</v>
      </c>
      <c r="C69" s="8">
        <f t="shared" si="12"/>
        <v>14024.512179206346</v>
      </c>
      <c r="D69" s="8">
        <f t="shared" si="12"/>
        <v>57506.830910157922</v>
      </c>
      <c r="E69" s="8">
        <f t="shared" si="12"/>
        <v>24960.2</v>
      </c>
      <c r="F69" s="8">
        <f t="shared" si="12"/>
        <v>5839.5990000000002</v>
      </c>
      <c r="G69" s="8">
        <f t="shared" si="12"/>
        <v>27108.210000000003</v>
      </c>
      <c r="H69" s="8">
        <f t="shared" si="12"/>
        <v>10531.053</v>
      </c>
      <c r="I69" s="8">
        <f t="shared" si="12"/>
        <v>5509.97</v>
      </c>
      <c r="J69" s="8">
        <f t="shared" si="12"/>
        <v>18336.038</v>
      </c>
      <c r="K69" s="22">
        <f t="shared" si="13"/>
        <v>168674.67573295956</v>
      </c>
      <c r="L69" s="10"/>
      <c r="Q69" s="5" t="s">
        <v>9</v>
      </c>
      <c r="R69" s="8">
        <f t="shared" si="14"/>
        <v>4858.2626435952898</v>
      </c>
      <c r="S69" s="8">
        <f t="shared" si="14"/>
        <v>14024.512179206346</v>
      </c>
      <c r="T69" s="8">
        <f t="shared" si="14"/>
        <v>57506.830910157922</v>
      </c>
      <c r="U69" s="8">
        <f t="shared" si="14"/>
        <v>24960.2</v>
      </c>
      <c r="V69" s="8">
        <f t="shared" si="14"/>
        <v>5839.5990000000002</v>
      </c>
      <c r="W69" s="8">
        <f t="shared" si="14"/>
        <v>27108.210000000003</v>
      </c>
      <c r="X69" s="8">
        <f t="shared" si="14"/>
        <v>10531.053</v>
      </c>
      <c r="Y69" s="8">
        <f t="shared" si="14"/>
        <v>5509.97</v>
      </c>
      <c r="Z69" s="23">
        <f t="shared" si="14"/>
        <v>18336.038</v>
      </c>
      <c r="AA69" s="22">
        <f t="shared" si="15"/>
        <v>168674.67573295956</v>
      </c>
      <c r="AB69" s="10"/>
    </row>
    <row r="70" spans="1:31" x14ac:dyDescent="0.3">
      <c r="A70" s="5" t="s">
        <v>10</v>
      </c>
      <c r="B70" s="8">
        <f t="shared" si="12"/>
        <v>4990.1900000000005</v>
      </c>
      <c r="C70" s="8">
        <f t="shared" si="12"/>
        <v>14404.82</v>
      </c>
      <c r="D70" s="8">
        <f t="shared" si="12"/>
        <v>57504.579999999994</v>
      </c>
      <c r="E70" s="8">
        <f t="shared" si="12"/>
        <v>24960.2</v>
      </c>
      <c r="F70" s="8">
        <f t="shared" si="12"/>
        <v>5839.5990000000002</v>
      </c>
      <c r="G70" s="8">
        <f t="shared" si="12"/>
        <v>27108.210000000003</v>
      </c>
      <c r="H70" s="8">
        <f t="shared" si="12"/>
        <v>10531.053</v>
      </c>
      <c r="I70" s="8">
        <f t="shared" si="12"/>
        <v>5509.97</v>
      </c>
      <c r="J70" s="8">
        <f t="shared" si="12"/>
        <v>18336.038</v>
      </c>
      <c r="K70" s="22">
        <f t="shared" si="13"/>
        <v>169184.66</v>
      </c>
      <c r="L70" s="10"/>
      <c r="Q70" s="5" t="s">
        <v>10</v>
      </c>
      <c r="R70" s="8">
        <f t="shared" si="14"/>
        <v>4990.1900000000005</v>
      </c>
      <c r="S70" s="8">
        <f t="shared" si="14"/>
        <v>14404.82</v>
      </c>
      <c r="T70" s="8">
        <f t="shared" si="14"/>
        <v>57504.579999999994</v>
      </c>
      <c r="U70" s="8">
        <f t="shared" si="14"/>
        <v>24960.2</v>
      </c>
      <c r="V70" s="8">
        <f t="shared" si="14"/>
        <v>5839.5990000000002</v>
      </c>
      <c r="W70" s="8">
        <f t="shared" si="14"/>
        <v>27108.210000000003</v>
      </c>
      <c r="X70" s="8">
        <f t="shared" si="14"/>
        <v>10531.053</v>
      </c>
      <c r="Y70" s="8">
        <f t="shared" si="14"/>
        <v>5509.97</v>
      </c>
      <c r="Z70" s="23">
        <f t="shared" si="14"/>
        <v>18336.038</v>
      </c>
      <c r="AA70" s="22">
        <f t="shared" si="15"/>
        <v>169184.66</v>
      </c>
      <c r="AB70" s="10"/>
    </row>
    <row r="71" spans="1:31" x14ac:dyDescent="0.3">
      <c r="A71" s="5" t="s">
        <v>11</v>
      </c>
      <c r="B71" s="8">
        <f t="shared" si="12"/>
        <v>4678.376248497957</v>
      </c>
      <c r="C71" s="8">
        <f t="shared" si="12"/>
        <v>12960.544171105321</v>
      </c>
      <c r="D71" s="8">
        <f t="shared" si="12"/>
        <v>48843.978396830418</v>
      </c>
      <c r="E71" s="8">
        <f t="shared" si="12"/>
        <v>23523.861126760563</v>
      </c>
      <c r="F71" s="8">
        <f t="shared" si="12"/>
        <v>5202.5426372451966</v>
      </c>
      <c r="G71" s="8">
        <f t="shared" si="12"/>
        <v>23164.206473165388</v>
      </c>
      <c r="H71" s="8">
        <f t="shared" si="12"/>
        <v>9406.7975024262778</v>
      </c>
      <c r="I71" s="8">
        <f t="shared" si="12"/>
        <v>4818.4380566801619</v>
      </c>
      <c r="J71" s="8">
        <f t="shared" si="12"/>
        <v>15811.354236702995</v>
      </c>
      <c r="K71" s="22">
        <f t="shared" si="13"/>
        <v>148410.09884941427</v>
      </c>
      <c r="L71" s="10"/>
      <c r="Q71" s="5" t="s">
        <v>11</v>
      </c>
      <c r="R71" s="8">
        <f t="shared" si="14"/>
        <v>4678.376248497957</v>
      </c>
      <c r="S71" s="8">
        <f t="shared" si="14"/>
        <v>12960.544171105321</v>
      </c>
      <c r="T71" s="8">
        <f t="shared" si="14"/>
        <v>48843.978396830418</v>
      </c>
      <c r="U71" s="8">
        <f t="shared" si="14"/>
        <v>23523.861126760563</v>
      </c>
      <c r="V71" s="8">
        <f>V57-V43</f>
        <v>5202.5426372451966</v>
      </c>
      <c r="W71" s="8">
        <f t="shared" si="14"/>
        <v>23164.206473165388</v>
      </c>
      <c r="X71" s="8">
        <f t="shared" si="14"/>
        <v>9406.7975024262778</v>
      </c>
      <c r="Y71" s="8">
        <f t="shared" si="14"/>
        <v>4818.4380566801619</v>
      </c>
      <c r="Z71" s="23">
        <f t="shared" si="14"/>
        <v>15811.354236702995</v>
      </c>
      <c r="AA71" s="22">
        <f>SUM($R71:$Z71)</f>
        <v>148410.09884941427</v>
      </c>
      <c r="AB71" s="10"/>
    </row>
    <row r="72" spans="1:31" x14ac:dyDescent="0.3">
      <c r="A72" s="5" t="s">
        <v>12</v>
      </c>
      <c r="B72" s="8">
        <f t="shared" si="12"/>
        <v>4705.4212765957445</v>
      </c>
      <c r="C72" s="8">
        <f t="shared" si="12"/>
        <v>11474.00183178447</v>
      </c>
      <c r="D72" s="8">
        <f t="shared" si="12"/>
        <v>41232.139845966405</v>
      </c>
      <c r="E72" s="8">
        <f t="shared" si="12"/>
        <v>19927.984507042253</v>
      </c>
      <c r="F72" s="8">
        <f t="shared" si="12"/>
        <v>4498.4728727984339</v>
      </c>
      <c r="G72" s="8">
        <f t="shared" si="12"/>
        <v>18908.447447973715</v>
      </c>
      <c r="H72" s="8">
        <f t="shared" si="12"/>
        <v>7876.7471211129296</v>
      </c>
      <c r="I72" s="8">
        <f t="shared" si="12"/>
        <v>4037.6739271255065</v>
      </c>
      <c r="J72" s="8">
        <f t="shared" si="12"/>
        <v>13478.920938344123</v>
      </c>
      <c r="K72" s="22">
        <f t="shared" si="13"/>
        <v>126139.80976874357</v>
      </c>
      <c r="L72" s="10"/>
      <c r="Q72" s="5" t="s">
        <v>12</v>
      </c>
      <c r="R72" s="8">
        <f t="shared" si="14"/>
        <v>4705.4212765957445</v>
      </c>
      <c r="S72" s="8">
        <f t="shared" si="14"/>
        <v>11474.00183178447</v>
      </c>
      <c r="T72" s="8">
        <f t="shared" si="14"/>
        <v>41232.139845966405</v>
      </c>
      <c r="U72" s="8">
        <f t="shared" si="14"/>
        <v>19927.984507042253</v>
      </c>
      <c r="V72" s="8">
        <f t="shared" si="14"/>
        <v>4498.4728727984339</v>
      </c>
      <c r="W72" s="8">
        <f t="shared" si="14"/>
        <v>18908.447447973715</v>
      </c>
      <c r="X72" s="8">
        <f t="shared" si="14"/>
        <v>7876.7471211129296</v>
      </c>
      <c r="Y72" s="8">
        <f t="shared" si="14"/>
        <v>4037.6739271255065</v>
      </c>
      <c r="Z72" s="23">
        <f t="shared" si="14"/>
        <v>13478.920938344123</v>
      </c>
      <c r="AA72" s="22">
        <f t="shared" si="15"/>
        <v>126139.80976874357</v>
      </c>
      <c r="AB72" s="10"/>
    </row>
    <row r="73" spans="1:31" x14ac:dyDescent="0.3">
      <c r="A73" s="5" t="s">
        <v>13</v>
      </c>
      <c r="B73" s="8">
        <f t="shared" si="12"/>
        <v>5388.0798554797275</v>
      </c>
      <c r="C73" s="8">
        <f t="shared" si="12"/>
        <v>12862.884230541467</v>
      </c>
      <c r="D73" s="8">
        <f t="shared" si="12"/>
        <v>42933.709788452594</v>
      </c>
      <c r="E73" s="8">
        <f t="shared" si="12"/>
        <v>19546.297323943661</v>
      </c>
      <c r="F73" s="8">
        <f t="shared" si="12"/>
        <v>4927.4699178082192</v>
      </c>
      <c r="G73" s="8">
        <f t="shared" si="12"/>
        <v>19215.253493975903</v>
      </c>
      <c r="H73" s="8">
        <f t="shared" si="12"/>
        <v>8609.8219744259732</v>
      </c>
      <c r="I73" s="8">
        <f t="shared" si="12"/>
        <v>4126.9061133603236</v>
      </c>
      <c r="J73" s="8">
        <f t="shared" si="12"/>
        <v>13782.435963936248</v>
      </c>
      <c r="K73" s="22">
        <f t="shared" si="13"/>
        <v>131392.85866192411</v>
      </c>
      <c r="L73" s="10"/>
      <c r="Q73" s="5" t="s">
        <v>13</v>
      </c>
      <c r="R73" s="8">
        <f t="shared" si="14"/>
        <v>5388.0798554797275</v>
      </c>
      <c r="S73" s="8">
        <f t="shared" si="14"/>
        <v>12862.884230541467</v>
      </c>
      <c r="T73" s="8">
        <f t="shared" si="14"/>
        <v>42933.709788452594</v>
      </c>
      <c r="U73" s="8">
        <f>U59-U45</f>
        <v>19546.297323943661</v>
      </c>
      <c r="V73" s="8">
        <f t="shared" si="14"/>
        <v>4927.4699178082192</v>
      </c>
      <c r="W73" s="8">
        <f t="shared" si="14"/>
        <v>19215.253493975903</v>
      </c>
      <c r="X73" s="8">
        <f t="shared" si="14"/>
        <v>8609.8219744259732</v>
      </c>
      <c r="Y73" s="8">
        <f t="shared" si="14"/>
        <v>4126.9061133603236</v>
      </c>
      <c r="Z73" s="23">
        <f t="shared" si="14"/>
        <v>13782.435963936248</v>
      </c>
      <c r="AA73" s="22">
        <f t="shared" si="15"/>
        <v>131392.85866192411</v>
      </c>
      <c r="AB73" s="10"/>
    </row>
    <row r="74" spans="1:31" x14ac:dyDescent="0.3">
      <c r="A74" s="5" t="s">
        <v>14</v>
      </c>
      <c r="B74" s="8">
        <f t="shared" si="12"/>
        <v>5796.0030309112808</v>
      </c>
      <c r="C74" s="8">
        <f t="shared" si="12"/>
        <v>14408.422049690715</v>
      </c>
      <c r="D74" s="8">
        <f t="shared" si="12"/>
        <v>47420.719322482837</v>
      </c>
      <c r="E74" s="8">
        <f t="shared" si="12"/>
        <v>22167.87323943662</v>
      </c>
      <c r="F74" s="8">
        <f t="shared" si="12"/>
        <v>5636.6425636007825</v>
      </c>
      <c r="G74" s="8">
        <f t="shared" si="12"/>
        <v>23420.548105147864</v>
      </c>
      <c r="H74" s="8">
        <f t="shared" si="12"/>
        <v>10350.93537276634</v>
      </c>
      <c r="I74" s="8">
        <f t="shared" si="12"/>
        <v>5141.8934817813761</v>
      </c>
      <c r="J74" s="8">
        <f t="shared" si="12"/>
        <v>17320.580575733864</v>
      </c>
      <c r="K74" s="22">
        <f t="shared" si="13"/>
        <v>151663.61774155169</v>
      </c>
      <c r="L74" s="10"/>
      <c r="Q74" s="5" t="s">
        <v>14</v>
      </c>
      <c r="R74" s="8">
        <f t="shared" si="14"/>
        <v>5796.0030309112808</v>
      </c>
      <c r="S74" s="8">
        <f t="shared" si="14"/>
        <v>14408.422049690715</v>
      </c>
      <c r="T74" s="8">
        <f t="shared" si="14"/>
        <v>47420.719322482837</v>
      </c>
      <c r="U74" s="8">
        <f t="shared" si="14"/>
        <v>22167.87323943662</v>
      </c>
      <c r="V74" s="8">
        <f t="shared" si="14"/>
        <v>5636.6425636007825</v>
      </c>
      <c r="W74" s="8">
        <f t="shared" si="14"/>
        <v>23420.548105147864</v>
      </c>
      <c r="X74" s="8">
        <f t="shared" si="14"/>
        <v>10350.93537276634</v>
      </c>
      <c r="Y74" s="8">
        <f t="shared" si="14"/>
        <v>5141.8934817813761</v>
      </c>
      <c r="Z74" s="23">
        <f t="shared" si="14"/>
        <v>17320.580575733864</v>
      </c>
      <c r="AA74" s="22">
        <f t="shared" si="15"/>
        <v>151663.61774155169</v>
      </c>
      <c r="AB74" s="10"/>
    </row>
    <row r="75" spans="1:31" x14ac:dyDescent="0.3">
      <c r="A75" s="5" t="s">
        <v>15</v>
      </c>
      <c r="B75" s="8">
        <f t="shared" si="12"/>
        <v>5977.16</v>
      </c>
      <c r="C75" s="8">
        <f t="shared" si="12"/>
        <v>15104.856</v>
      </c>
      <c r="D75" s="8">
        <f t="shared" si="12"/>
        <v>50938.213634065585</v>
      </c>
      <c r="E75" s="8">
        <f t="shared" si="12"/>
        <v>23523.861126760563</v>
      </c>
      <c r="F75" s="8">
        <f t="shared" si="12"/>
        <v>6089.48</v>
      </c>
      <c r="G75" s="8">
        <f t="shared" si="12"/>
        <v>24891.255345016427</v>
      </c>
      <c r="H75" s="8">
        <f t="shared" si="12"/>
        <v>10460.698660990993</v>
      </c>
      <c r="I75" s="8">
        <f t="shared" si="12"/>
        <v>5141.8934817813761</v>
      </c>
      <c r="J75" s="8">
        <f t="shared" si="12"/>
        <v>17526.029404614837</v>
      </c>
      <c r="K75" s="22">
        <f t="shared" si="13"/>
        <v>159653.44765322978</v>
      </c>
      <c r="L75" s="10"/>
      <c r="Q75" s="5" t="s">
        <v>15</v>
      </c>
      <c r="R75" s="8">
        <f t="shared" si="14"/>
        <v>5977.16</v>
      </c>
      <c r="S75" s="8">
        <f t="shared" si="14"/>
        <v>15104.856</v>
      </c>
      <c r="T75" s="8">
        <f t="shared" si="14"/>
        <v>50938.213634065585</v>
      </c>
      <c r="U75" s="8">
        <f t="shared" si="14"/>
        <v>23523.861126760563</v>
      </c>
      <c r="V75" s="8">
        <f t="shared" si="14"/>
        <v>6089.48</v>
      </c>
      <c r="W75" s="8">
        <f t="shared" si="14"/>
        <v>24891.255345016427</v>
      </c>
      <c r="X75" s="8">
        <f t="shared" si="14"/>
        <v>10460.698660990993</v>
      </c>
      <c r="Y75" s="8">
        <f t="shared" si="14"/>
        <v>5141.8934817813761</v>
      </c>
      <c r="Z75" s="23">
        <f t="shared" si="14"/>
        <v>17526.029404614837</v>
      </c>
      <c r="AA75" s="22">
        <f t="shared" si="15"/>
        <v>159653.44765322978</v>
      </c>
      <c r="AB75" s="10"/>
    </row>
    <row r="76" spans="1:31" x14ac:dyDescent="0.3">
      <c r="A76" s="5" t="s">
        <v>16</v>
      </c>
      <c r="B76" s="8">
        <f t="shared" si="12"/>
        <v>5929.1708028904059</v>
      </c>
      <c r="C76" s="8">
        <f t="shared" si="12"/>
        <v>14864.192082026326</v>
      </c>
      <c r="D76" s="8">
        <f t="shared" si="12"/>
        <v>50940.242552779899</v>
      </c>
      <c r="E76" s="8">
        <f t="shared" si="12"/>
        <v>23523.861126760563</v>
      </c>
      <c r="F76" s="8">
        <f t="shared" si="12"/>
        <v>6089.48</v>
      </c>
      <c r="G76" s="8">
        <f t="shared" si="12"/>
        <v>24891.255345016427</v>
      </c>
      <c r="H76" s="8">
        <f t="shared" si="12"/>
        <v>10460.698660990993</v>
      </c>
      <c r="I76" s="8">
        <f t="shared" si="12"/>
        <v>5141.8934817813761</v>
      </c>
      <c r="J76" s="8">
        <f t="shared" si="12"/>
        <v>17526.029404614837</v>
      </c>
      <c r="K76" s="22">
        <f t="shared" si="13"/>
        <v>159366.82345686085</v>
      </c>
      <c r="L76" s="10"/>
      <c r="Q76" s="5" t="s">
        <v>16</v>
      </c>
      <c r="R76" s="8">
        <f t="shared" si="14"/>
        <v>5929.1708028904059</v>
      </c>
      <c r="S76" s="8">
        <f t="shared" si="14"/>
        <v>14864.192082026326</v>
      </c>
      <c r="T76" s="8">
        <f t="shared" si="14"/>
        <v>50940.242552779899</v>
      </c>
      <c r="U76" s="8">
        <f t="shared" si="14"/>
        <v>23523.861126760563</v>
      </c>
      <c r="V76" s="8">
        <f t="shared" si="14"/>
        <v>6089.48</v>
      </c>
      <c r="W76" s="8">
        <f t="shared" si="14"/>
        <v>24891.255345016427</v>
      </c>
      <c r="X76" s="8">
        <f t="shared" si="14"/>
        <v>10460.698660990993</v>
      </c>
      <c r="Y76" s="8">
        <f t="shared" si="14"/>
        <v>5141.8934817813761</v>
      </c>
      <c r="Z76" s="23">
        <f t="shared" si="14"/>
        <v>17526.029404614837</v>
      </c>
      <c r="AA76" s="22">
        <f t="shared" si="15"/>
        <v>159366.82345686085</v>
      </c>
      <c r="AB76" s="10"/>
    </row>
    <row r="77" spans="1:31" x14ac:dyDescent="0.3">
      <c r="A77" s="5" t="s">
        <v>17</v>
      </c>
      <c r="B77" s="8">
        <f t="shared" si="12"/>
        <v>5413.2794339622642</v>
      </c>
      <c r="C77" s="8">
        <f t="shared" si="12"/>
        <v>13504.852988742634</v>
      </c>
      <c r="D77" s="8">
        <f t="shared" si="12"/>
        <v>46397.938230576066</v>
      </c>
      <c r="E77" s="8">
        <f t="shared" si="12"/>
        <v>20831.973098591548</v>
      </c>
      <c r="F77" s="8">
        <f t="shared" si="12"/>
        <v>5439.8983326810176</v>
      </c>
      <c r="G77" s="8">
        <f t="shared" si="12"/>
        <v>21278.805125958377</v>
      </c>
      <c r="H77" s="8">
        <f t="shared" si="12"/>
        <v>9193.1186217685499</v>
      </c>
      <c r="I77" s="8">
        <f t="shared" si="12"/>
        <v>4506.1304048582997</v>
      </c>
      <c r="J77" s="8">
        <f t="shared" si="12"/>
        <v>14837.045139024798</v>
      </c>
      <c r="K77" s="22">
        <f t="shared" si="13"/>
        <v>141403.04137616354</v>
      </c>
      <c r="L77" s="10"/>
      <c r="Q77" s="5" t="s">
        <v>17</v>
      </c>
      <c r="R77" s="8">
        <f t="shared" si="14"/>
        <v>5413.2794339622642</v>
      </c>
      <c r="S77" s="8">
        <f t="shared" si="14"/>
        <v>13504.852988742634</v>
      </c>
      <c r="T77" s="8">
        <f t="shared" si="14"/>
        <v>46397.938230576066</v>
      </c>
      <c r="U77" s="8">
        <f t="shared" si="14"/>
        <v>20831.973098591548</v>
      </c>
      <c r="V77" s="8">
        <f t="shared" si="14"/>
        <v>5439.8983326810176</v>
      </c>
      <c r="W77" s="8">
        <f t="shared" si="14"/>
        <v>21278.805125958377</v>
      </c>
      <c r="X77" s="8">
        <f t="shared" si="14"/>
        <v>9193.1186217685499</v>
      </c>
      <c r="Y77" s="8">
        <f t="shared" si="14"/>
        <v>4506.1304048582997</v>
      </c>
      <c r="Z77" s="23">
        <f t="shared" si="14"/>
        <v>14837.045139024798</v>
      </c>
      <c r="AA77" s="22">
        <f>SUM($R77:$Z77)</f>
        <v>141403.04137616354</v>
      </c>
      <c r="AB77" s="10"/>
    </row>
    <row r="78" spans="1:31" x14ac:dyDescent="0.3">
      <c r="K78" s="42"/>
      <c r="AA78" s="42"/>
    </row>
    <row r="79" spans="1:31" x14ac:dyDescent="0.3">
      <c r="A79" s="16" t="s">
        <v>41</v>
      </c>
      <c r="B79" s="41">
        <f>$B$17-MIN($K$38:$K$49)</f>
        <v>171587.27328555813</v>
      </c>
      <c r="C79" s="17"/>
      <c r="D79" s="17"/>
      <c r="E79" s="17"/>
      <c r="F79" s="17"/>
      <c r="G79" s="17"/>
      <c r="H79" s="17"/>
      <c r="I79" s="17"/>
      <c r="J79" s="17"/>
      <c r="L79" s="10"/>
      <c r="M79" s="10"/>
      <c r="O79" s="14"/>
      <c r="Q79" s="16" t="s">
        <v>41</v>
      </c>
      <c r="R79" s="41">
        <f>$B$17-MIN($AA$38:$AA$49)</f>
        <v>171587.27328555813</v>
      </c>
      <c r="S79" s="17"/>
      <c r="T79" s="17"/>
      <c r="U79" s="17"/>
      <c r="V79" s="17"/>
      <c r="W79" s="17"/>
      <c r="X79" s="17"/>
      <c r="Y79" s="17"/>
      <c r="Z79" s="17"/>
      <c r="AB79" s="10"/>
      <c r="AC79" s="10"/>
      <c r="AE79" s="14"/>
    </row>
    <row r="81" spans="1:31" x14ac:dyDescent="0.3">
      <c r="A81" s="1" t="s">
        <v>47</v>
      </c>
      <c r="B81" s="20" t="s">
        <v>30</v>
      </c>
      <c r="Q81" s="1" t="s">
        <v>47</v>
      </c>
      <c r="R81" s="20" t="s">
        <v>30</v>
      </c>
    </row>
    <row r="82" spans="1:31" x14ac:dyDescent="0.3">
      <c r="A82" s="5" t="s">
        <v>6</v>
      </c>
      <c r="B82" s="19">
        <f>$B$79-K66</f>
        <v>48660.656101001543</v>
      </c>
      <c r="L82" s="10"/>
      <c r="M82" s="10"/>
      <c r="O82" s="14"/>
      <c r="Q82" s="5" t="s">
        <v>6</v>
      </c>
      <c r="R82" s="19">
        <f t="shared" ref="R82:R92" si="16">$R$79-AA66</f>
        <v>48660.656101001543</v>
      </c>
      <c r="AB82" s="10"/>
      <c r="AC82" s="10"/>
      <c r="AE82" s="14"/>
    </row>
    <row r="83" spans="1:31" x14ac:dyDescent="0.3">
      <c r="A83" s="5" t="s">
        <v>7</v>
      </c>
      <c r="B83" s="8">
        <f t="shared" ref="B83:B93" si="17">$B$79-K67</f>
        <v>51664.160931819861</v>
      </c>
      <c r="L83" s="10"/>
      <c r="M83" s="10"/>
      <c r="O83" s="14"/>
      <c r="Q83" s="5" t="s">
        <v>7</v>
      </c>
      <c r="R83" s="19">
        <f t="shared" si="16"/>
        <v>51664.160931819861</v>
      </c>
      <c r="AB83" s="10"/>
      <c r="AC83" s="10"/>
      <c r="AE83" s="14"/>
    </row>
    <row r="84" spans="1:31" x14ac:dyDescent="0.3">
      <c r="A84" s="5" t="s">
        <v>8</v>
      </c>
      <c r="B84" s="8">
        <f t="shared" si="17"/>
        <v>37294.575880563294</v>
      </c>
      <c r="L84" s="10"/>
      <c r="M84" s="10"/>
      <c r="O84" s="14"/>
      <c r="Q84" s="5" t="s">
        <v>8</v>
      </c>
      <c r="R84" s="19">
        <f t="shared" si="16"/>
        <v>37294.575880563294</v>
      </c>
      <c r="AB84" s="10"/>
      <c r="AC84" s="10"/>
      <c r="AE84" s="14"/>
    </row>
    <row r="85" spans="1:31" x14ac:dyDescent="0.3">
      <c r="A85" s="5" t="s">
        <v>9</v>
      </c>
      <c r="B85" s="8">
        <f>$B$79-K69</f>
        <v>2912.5975525985705</v>
      </c>
      <c r="L85" s="10"/>
      <c r="M85" s="10"/>
      <c r="O85" s="14"/>
      <c r="Q85" s="5" t="s">
        <v>9</v>
      </c>
      <c r="R85" s="19">
        <f t="shared" si="16"/>
        <v>2912.5975525985705</v>
      </c>
      <c r="AB85" s="10"/>
      <c r="AC85" s="10"/>
      <c r="AE85" s="14"/>
    </row>
    <row r="86" spans="1:31" x14ac:dyDescent="0.3">
      <c r="A86" s="5" t="s">
        <v>10</v>
      </c>
      <c r="B86" s="8">
        <f t="shared" si="17"/>
        <v>2402.6132855581236</v>
      </c>
      <c r="L86" s="10"/>
      <c r="M86" s="10"/>
      <c r="O86" s="14"/>
      <c r="Q86" s="5" t="s">
        <v>10</v>
      </c>
      <c r="R86" s="19">
        <f t="shared" si="16"/>
        <v>2402.6132855581236</v>
      </c>
      <c r="AB86" s="10"/>
      <c r="AC86" s="10"/>
      <c r="AE86" s="14"/>
    </row>
    <row r="87" spans="1:31" x14ac:dyDescent="0.3">
      <c r="A87" s="5" t="s">
        <v>11</v>
      </c>
      <c r="B87" s="8">
        <f t="shared" si="17"/>
        <v>23177.174436143861</v>
      </c>
      <c r="L87" s="10"/>
      <c r="M87" s="10"/>
      <c r="O87" s="14"/>
      <c r="Q87" s="5" t="s">
        <v>11</v>
      </c>
      <c r="R87" s="19">
        <f t="shared" si="16"/>
        <v>23177.174436143861</v>
      </c>
      <c r="AB87" s="10"/>
      <c r="AC87" s="10"/>
      <c r="AE87" s="14"/>
    </row>
    <row r="88" spans="1:31" x14ac:dyDescent="0.3">
      <c r="A88" s="5" t="s">
        <v>12</v>
      </c>
      <c r="B88" s="8">
        <f t="shared" si="17"/>
        <v>45447.463516814561</v>
      </c>
      <c r="L88" s="10"/>
      <c r="M88" s="10"/>
      <c r="O88" s="14"/>
      <c r="Q88" s="5" t="s">
        <v>12</v>
      </c>
      <c r="R88" s="19">
        <f t="shared" si="16"/>
        <v>45447.463516814561</v>
      </c>
      <c r="AB88" s="10"/>
      <c r="AC88" s="10"/>
      <c r="AE88" s="14"/>
    </row>
    <row r="89" spans="1:31" x14ac:dyDescent="0.3">
      <c r="A89" s="5" t="s">
        <v>13</v>
      </c>
      <c r="B89" s="8">
        <f t="shared" si="17"/>
        <v>40194.414623634017</v>
      </c>
      <c r="L89" s="10"/>
      <c r="M89" s="10"/>
      <c r="O89" s="14"/>
      <c r="Q89" s="5" t="s">
        <v>13</v>
      </c>
      <c r="R89" s="19">
        <f t="shared" si="16"/>
        <v>40194.414623634017</v>
      </c>
      <c r="AB89" s="10"/>
      <c r="AC89" s="10"/>
      <c r="AE89" s="14"/>
    </row>
    <row r="90" spans="1:31" x14ac:dyDescent="0.3">
      <c r="A90" s="5" t="s">
        <v>14</v>
      </c>
      <c r="B90" s="8">
        <f t="shared" si="17"/>
        <v>19923.65554400644</v>
      </c>
      <c r="L90" s="10"/>
      <c r="M90" s="10"/>
      <c r="O90" s="14"/>
      <c r="Q90" s="5" t="s">
        <v>14</v>
      </c>
      <c r="R90" s="19">
        <f t="shared" si="16"/>
        <v>19923.65554400644</v>
      </c>
      <c r="AB90" s="10"/>
      <c r="AC90" s="10"/>
      <c r="AE90" s="14"/>
    </row>
    <row r="91" spans="1:31" x14ac:dyDescent="0.3">
      <c r="A91" s="5" t="s">
        <v>15</v>
      </c>
      <c r="B91" s="8">
        <f t="shared" si="17"/>
        <v>11933.825632328342</v>
      </c>
      <c r="L91" s="10"/>
      <c r="M91" s="10"/>
      <c r="O91" s="14"/>
      <c r="Q91" s="5" t="s">
        <v>15</v>
      </c>
      <c r="R91" s="19">
        <f>$R$79-AA75</f>
        <v>11933.825632328342</v>
      </c>
      <c r="AB91" s="10"/>
      <c r="AC91" s="10"/>
      <c r="AE91" s="14"/>
    </row>
    <row r="92" spans="1:31" x14ac:dyDescent="0.3">
      <c r="A92" s="5" t="s">
        <v>16</v>
      </c>
      <c r="B92" s="8">
        <f t="shared" si="17"/>
        <v>12220.449828697281</v>
      </c>
      <c r="L92" s="10"/>
      <c r="M92" s="10"/>
      <c r="O92" s="14"/>
      <c r="Q92" s="5" t="s">
        <v>16</v>
      </c>
      <c r="R92" s="19">
        <f t="shared" si="16"/>
        <v>12220.449828697281</v>
      </c>
      <c r="AB92" s="10"/>
      <c r="AC92" s="10"/>
      <c r="AE92" s="14"/>
    </row>
    <row r="93" spans="1:31" x14ac:dyDescent="0.3">
      <c r="A93" s="5" t="s">
        <v>17</v>
      </c>
      <c r="B93" s="8">
        <f t="shared" si="17"/>
        <v>30184.231909394584</v>
      </c>
      <c r="L93" s="10"/>
      <c r="M93" s="10"/>
      <c r="O93" s="14"/>
      <c r="Q93" s="5" t="s">
        <v>17</v>
      </c>
      <c r="R93" s="19">
        <f>$R$79-AA77</f>
        <v>30184.231909394584</v>
      </c>
      <c r="AB93" s="10"/>
      <c r="AC93" s="10"/>
      <c r="AE93" s="14"/>
    </row>
    <row r="94" spans="1:31" x14ac:dyDescent="0.3">
      <c r="A94" s="9" t="s">
        <v>31</v>
      </c>
      <c r="B94" s="12">
        <f>SUM($B$82:$B$93)/$B$79</f>
        <v>1.9000000000000006</v>
      </c>
      <c r="Q94" s="9" t="s">
        <v>31</v>
      </c>
      <c r="R94" s="12">
        <f>SUM($R$82:$R$93)/$R$79</f>
        <v>1.9000000000000006</v>
      </c>
    </row>
    <row r="96" spans="1:31" x14ac:dyDescent="0.3">
      <c r="A96" s="1" t="s">
        <v>48</v>
      </c>
      <c r="B96" s="33">
        <f>(SUM($B$82:$B$93)-$D$97*$B$79)/(12-$D$97)</f>
        <v>1.1526269487815329E-11</v>
      </c>
      <c r="D96" s="1" t="s">
        <v>33</v>
      </c>
      <c r="Q96" s="1" t="s">
        <v>48</v>
      </c>
      <c r="R96" s="33">
        <f>(SUM($R$82:$R$93)-$T$97*$R$79)/(12-$T$97)</f>
        <v>1.1526269487815329E-11</v>
      </c>
      <c r="T96" s="1" t="s">
        <v>33</v>
      </c>
    </row>
    <row r="97" spans="1:22" x14ac:dyDescent="0.3">
      <c r="A97" s="1" t="s">
        <v>32</v>
      </c>
      <c r="D97" s="27">
        <f>'計算用(太陽光-差替先差替可能容量)'!D97</f>
        <v>1.9</v>
      </c>
      <c r="Q97" s="1" t="s">
        <v>32</v>
      </c>
      <c r="T97" s="11">
        <f>D97</f>
        <v>1.9</v>
      </c>
    </row>
    <row r="98" spans="1:22" ht="15.6" thickBot="1" x14ac:dyDescent="0.35"/>
    <row r="99" spans="1:22" ht="15.6" thickBot="1" x14ac:dyDescent="0.35">
      <c r="A99" s="1" t="s">
        <v>49</v>
      </c>
      <c r="B99" s="40">
        <f>(MIN($K$38:$K$49)+$B$96)*1000</f>
        <v>1.1526269487815328E-8</v>
      </c>
      <c r="Q99" s="1" t="s">
        <v>49</v>
      </c>
      <c r="R99" s="40">
        <f>(MIN($AA$38:$AA$49)+$R$96)*1000</f>
        <v>1.1526269487815328E-8</v>
      </c>
      <c r="T99" s="43"/>
      <c r="V99" s="10"/>
    </row>
    <row r="100" spans="1:22" ht="15.6" thickBot="1" x14ac:dyDescent="0.35"/>
    <row r="101" spans="1:22" ht="15.6" thickBot="1" x14ac:dyDescent="0.35">
      <c r="A101" s="1" t="s">
        <v>50</v>
      </c>
      <c r="B101" s="24" t="e">
        <f>B99/'入力欄(差替情報)'!D27</f>
        <v>#DIV/0!</v>
      </c>
      <c r="Q101" s="1" t="s">
        <v>50</v>
      </c>
      <c r="R101" s="24" t="e">
        <f>R99/#REF!</f>
        <v>#REF!</v>
      </c>
      <c r="S101" s="1" t="s">
        <v>57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入力欄(基本情報)</vt:lpstr>
      <vt:lpstr>入力欄(差替情報)</vt:lpstr>
      <vt:lpstr>提出用（算定諸元一覧(差替先)）</vt:lpstr>
      <vt:lpstr>webにUP時は非表示にする⇒</vt:lpstr>
      <vt:lpstr>計算用(太陽光-差替先差替可能容量)</vt:lpstr>
      <vt:lpstr>計算用(風力-差替先差替可能容量)</vt:lpstr>
      <vt:lpstr>計算用(水力-差替先差替可能容量)</vt:lpstr>
      <vt:lpstr>'入力欄(基本情報)'!Print_Area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2024-02-28T08:48:52Z</dcterms:modified>
</cp:coreProperties>
</file>