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24226"/>
  <xr:revisionPtr revIDLastSave="0" documentId="13_ncr:1_{60BACAD5-9E9A-4114-86FF-089582D085C4}" xr6:coauthVersionLast="36" xr6:coauthVersionMax="36" xr10:uidLastSave="{00000000-0000-0000-0000-000000000000}"/>
  <workbookProtection workbookAlgorithmName="SHA-512" workbookHashValue="5YH10YgyREJcCvb1WWAWhNYI7e1u+95XKJxyudKTrh8xj7sQHmAHv3JozmhsrbwFcgxo/xw1B1pguHsHIPnLBA==" workbookSaltValue="awvx8ZSR/AUfR1Rzos5Wdw==" workbookSpinCount="100000" lockStructure="1"/>
  <bookViews>
    <workbookView xWindow="0" yWindow="0" windowWidth="17250" windowHeight="4920" tabRatio="745" xr2:uid="{60599A7B-7501-4234-9237-7DCCCB3DB28B}"/>
  </bookViews>
  <sheets>
    <sheet name="入力欄(基本情報)" sheetId="62" r:id="rId1"/>
    <sheet name="入力欄(差替情報)" sheetId="63" r:id="rId2"/>
    <sheet name="提出用（算定諸元一覧(差替元)）" sheetId="18" r:id="rId3"/>
    <sheet name="webにUP時は非表示にする⇒" sheetId="17" state="hidden" r:id="rId4"/>
    <sheet name="計算用(太陽光-差替元差替可能容量)" sheetId="28" state="hidden" r:id="rId5"/>
    <sheet name="計算用(風力-差替元差替可能容量)" sheetId="29" state="hidden" r:id="rId6"/>
    <sheet name="計算用(水力-差替元差替可能容量)" sheetId="30" state="hidden" r:id="rId7"/>
    <sheet name="合計" sheetId="9" state="hidden" r:id="rId8"/>
    <sheet name="入力(太陽光)" sheetId="1" state="hidden" r:id="rId9"/>
    <sheet name="入力(風力)" sheetId="7" state="hidden" r:id="rId10"/>
    <sheet name="入力(水力)" sheetId="8" state="hidden" r:id="rId11"/>
    <sheet name="計算用(太陽光)" sheetId="2" state="hidden" r:id="rId12"/>
    <sheet name="計算用(風力)" sheetId="5" state="hidden" r:id="rId13"/>
    <sheet name="計算用(水力)" sheetId="6" state="hidden" r:id="rId14"/>
    <sheet name="計算用(記載例太陽光)" sheetId="14" state="hidden" r:id="rId15"/>
    <sheet name="計算用(記載例風力)" sheetId="15" state="hidden" r:id="rId16"/>
    <sheet name="計算用(記載例水力)" sheetId="16" state="hidden" r:id="rId17"/>
  </sheets>
  <definedNames>
    <definedName name="_xlnm.Print_Area" localSheetId="0">'入力欄(基本情報)'!$A$1:$D$31</definedName>
  </definedNames>
  <calcPr calcId="191029"/>
</workbook>
</file>

<file path=xl/calcChain.xml><?xml version="1.0" encoding="utf-8"?>
<calcChain xmlns="http://schemas.openxmlformats.org/spreadsheetml/2006/main">
  <c r="B101" i="6" l="1"/>
  <c r="B99" i="6" s="1"/>
  <c r="B101" i="5"/>
  <c r="B99" i="5" s="1"/>
  <c r="B101" i="2"/>
  <c r="B101" i="30" l="1"/>
  <c r="B99" i="30" s="1"/>
  <c r="B101" i="28"/>
  <c r="B101" i="29"/>
  <c r="B99" i="29" s="1"/>
  <c r="B99" i="2" l="1"/>
  <c r="B99" i="28"/>
  <c r="B66" i="2"/>
  <c r="B66" i="5"/>
  <c r="B66" i="6"/>
  <c r="B66" i="14"/>
  <c r="B66" i="15"/>
  <c r="B66" i="16"/>
  <c r="J63" i="16" l="1"/>
  <c r="I63" i="16"/>
  <c r="H63" i="16"/>
  <c r="G63" i="16"/>
  <c r="F63" i="16"/>
  <c r="E63" i="16"/>
  <c r="D63" i="16"/>
  <c r="C63" i="16"/>
  <c r="B63" i="16"/>
  <c r="J62" i="16"/>
  <c r="I62" i="16"/>
  <c r="H62" i="16"/>
  <c r="G62" i="16"/>
  <c r="F62" i="16"/>
  <c r="E62" i="16"/>
  <c r="D62" i="16"/>
  <c r="C62" i="16"/>
  <c r="B62" i="16"/>
  <c r="J61" i="16"/>
  <c r="I61" i="16"/>
  <c r="H61" i="16"/>
  <c r="G61" i="16"/>
  <c r="F61" i="16"/>
  <c r="E61" i="16"/>
  <c r="D61" i="16"/>
  <c r="C61" i="16"/>
  <c r="B61" i="16"/>
  <c r="J60" i="16"/>
  <c r="I60" i="16"/>
  <c r="H60" i="16"/>
  <c r="G60" i="16"/>
  <c r="F60" i="16"/>
  <c r="E60" i="16"/>
  <c r="D60" i="16"/>
  <c r="C60" i="16"/>
  <c r="B60" i="16"/>
  <c r="J59" i="16"/>
  <c r="I59" i="16"/>
  <c r="H59" i="16"/>
  <c r="G59" i="16"/>
  <c r="F59" i="16"/>
  <c r="E59" i="16"/>
  <c r="D59" i="16"/>
  <c r="C59" i="16"/>
  <c r="B59" i="16"/>
  <c r="J58" i="16"/>
  <c r="I58" i="16"/>
  <c r="H58" i="16"/>
  <c r="G58" i="16"/>
  <c r="F58" i="16"/>
  <c r="E58" i="16"/>
  <c r="D58" i="16"/>
  <c r="C58" i="16"/>
  <c r="B58" i="16"/>
  <c r="J57" i="16"/>
  <c r="I57" i="16"/>
  <c r="H57" i="16"/>
  <c r="G57" i="16"/>
  <c r="F57" i="16"/>
  <c r="E57" i="16"/>
  <c r="D57" i="16"/>
  <c r="C57" i="16"/>
  <c r="B57" i="16"/>
  <c r="J56" i="16"/>
  <c r="I56" i="16"/>
  <c r="H56" i="16"/>
  <c r="G56" i="16"/>
  <c r="F56" i="16"/>
  <c r="E56" i="16"/>
  <c r="D56" i="16"/>
  <c r="C56" i="16"/>
  <c r="B56" i="16"/>
  <c r="J55" i="16"/>
  <c r="I55" i="16"/>
  <c r="H55" i="16"/>
  <c r="G55" i="16"/>
  <c r="F55" i="16"/>
  <c r="E55" i="16"/>
  <c r="D55" i="16"/>
  <c r="C55" i="16"/>
  <c r="B55" i="16"/>
  <c r="J54" i="16"/>
  <c r="I54" i="16"/>
  <c r="H54" i="16"/>
  <c r="G54" i="16"/>
  <c r="F54" i="16"/>
  <c r="E54" i="16"/>
  <c r="D54" i="16"/>
  <c r="C54" i="16"/>
  <c r="B54" i="16"/>
  <c r="J53" i="16"/>
  <c r="I53" i="16"/>
  <c r="H53" i="16"/>
  <c r="G53" i="16"/>
  <c r="F53" i="16"/>
  <c r="E53" i="16"/>
  <c r="D53" i="16"/>
  <c r="C53" i="16"/>
  <c r="B53" i="16"/>
  <c r="J52" i="16"/>
  <c r="I52" i="16"/>
  <c r="H52" i="16"/>
  <c r="G52" i="16"/>
  <c r="F52" i="16"/>
  <c r="E52" i="16"/>
  <c r="D52" i="16"/>
  <c r="C52" i="16"/>
  <c r="B52" i="16"/>
  <c r="J63" i="15"/>
  <c r="I63" i="15"/>
  <c r="H63" i="15"/>
  <c r="G63" i="15"/>
  <c r="F63" i="15"/>
  <c r="E63" i="15"/>
  <c r="D63" i="15"/>
  <c r="C63" i="15"/>
  <c r="B63" i="15"/>
  <c r="J62" i="15"/>
  <c r="I62" i="15"/>
  <c r="H62" i="15"/>
  <c r="G62" i="15"/>
  <c r="F62" i="15"/>
  <c r="E62" i="15"/>
  <c r="D62" i="15"/>
  <c r="C62" i="15"/>
  <c r="B62" i="15"/>
  <c r="J61" i="15"/>
  <c r="I61" i="15"/>
  <c r="H61" i="15"/>
  <c r="G61" i="15"/>
  <c r="F61" i="15"/>
  <c r="E61" i="15"/>
  <c r="D61" i="15"/>
  <c r="C61" i="15"/>
  <c r="B61" i="15"/>
  <c r="J60" i="15"/>
  <c r="I60" i="15"/>
  <c r="H60" i="15"/>
  <c r="G60" i="15"/>
  <c r="F60" i="15"/>
  <c r="E60" i="15"/>
  <c r="D60" i="15"/>
  <c r="C60" i="15"/>
  <c r="B60" i="15"/>
  <c r="J59" i="15"/>
  <c r="I59" i="15"/>
  <c r="H59" i="15"/>
  <c r="G59" i="15"/>
  <c r="F59" i="15"/>
  <c r="E59" i="15"/>
  <c r="D59" i="15"/>
  <c r="C59" i="15"/>
  <c r="B59" i="15"/>
  <c r="J58" i="15"/>
  <c r="I58" i="15"/>
  <c r="H58" i="15"/>
  <c r="G58" i="15"/>
  <c r="F58" i="15"/>
  <c r="E58" i="15"/>
  <c r="D58" i="15"/>
  <c r="C58" i="15"/>
  <c r="B58" i="15"/>
  <c r="J57" i="15"/>
  <c r="I57" i="15"/>
  <c r="H57" i="15"/>
  <c r="G57" i="15"/>
  <c r="F57" i="15"/>
  <c r="E57" i="15"/>
  <c r="D57" i="15"/>
  <c r="C57" i="15"/>
  <c r="B57" i="15"/>
  <c r="J56" i="15"/>
  <c r="I56" i="15"/>
  <c r="H56" i="15"/>
  <c r="G56" i="15"/>
  <c r="F56" i="15"/>
  <c r="E56" i="15"/>
  <c r="D56" i="15"/>
  <c r="C56" i="15"/>
  <c r="B56" i="15"/>
  <c r="J55" i="15"/>
  <c r="I55" i="15"/>
  <c r="H55" i="15"/>
  <c r="G55" i="15"/>
  <c r="F55" i="15"/>
  <c r="E55" i="15"/>
  <c r="D55" i="15"/>
  <c r="C55" i="15"/>
  <c r="B55" i="15"/>
  <c r="J54" i="15"/>
  <c r="I54" i="15"/>
  <c r="H54" i="15"/>
  <c r="G54" i="15"/>
  <c r="F54" i="15"/>
  <c r="E54" i="15"/>
  <c r="D54" i="15"/>
  <c r="C54" i="15"/>
  <c r="B54" i="15"/>
  <c r="J53" i="15"/>
  <c r="I53" i="15"/>
  <c r="H53" i="15"/>
  <c r="G53" i="15"/>
  <c r="F53" i="15"/>
  <c r="E53" i="15"/>
  <c r="D53" i="15"/>
  <c r="C53" i="15"/>
  <c r="B53" i="15"/>
  <c r="J52" i="15"/>
  <c r="I52" i="15"/>
  <c r="H52" i="15"/>
  <c r="G52" i="15"/>
  <c r="F52" i="15"/>
  <c r="E52" i="15"/>
  <c r="D52" i="15"/>
  <c r="C52" i="15"/>
  <c r="B52" i="15"/>
  <c r="J63" i="14"/>
  <c r="I63" i="14"/>
  <c r="H63" i="14"/>
  <c r="G63" i="14"/>
  <c r="F63" i="14"/>
  <c r="E63" i="14"/>
  <c r="D63" i="14"/>
  <c r="C63" i="14"/>
  <c r="B63" i="14"/>
  <c r="J62" i="14"/>
  <c r="I62" i="14"/>
  <c r="H62" i="14"/>
  <c r="G62" i="14"/>
  <c r="F62" i="14"/>
  <c r="E62" i="14"/>
  <c r="D62" i="14"/>
  <c r="C62" i="14"/>
  <c r="B62" i="14"/>
  <c r="J61" i="14"/>
  <c r="I61" i="14"/>
  <c r="H61" i="14"/>
  <c r="G61" i="14"/>
  <c r="F61" i="14"/>
  <c r="E61" i="14"/>
  <c r="D61" i="14"/>
  <c r="C61" i="14"/>
  <c r="B61" i="14"/>
  <c r="J60" i="14"/>
  <c r="I60" i="14"/>
  <c r="H60" i="14"/>
  <c r="G60" i="14"/>
  <c r="F60" i="14"/>
  <c r="E60" i="14"/>
  <c r="D60" i="14"/>
  <c r="C60" i="14"/>
  <c r="B60" i="14"/>
  <c r="J59" i="14"/>
  <c r="I59" i="14"/>
  <c r="H59" i="14"/>
  <c r="G59" i="14"/>
  <c r="F59" i="14"/>
  <c r="E59" i="14"/>
  <c r="D59" i="14"/>
  <c r="C59" i="14"/>
  <c r="B59" i="14"/>
  <c r="J58" i="14"/>
  <c r="I58" i="14"/>
  <c r="H58" i="14"/>
  <c r="G58" i="14"/>
  <c r="F58" i="14"/>
  <c r="E58" i="14"/>
  <c r="D58" i="14"/>
  <c r="C58" i="14"/>
  <c r="B58" i="14"/>
  <c r="J57" i="14"/>
  <c r="I57" i="14"/>
  <c r="H57" i="14"/>
  <c r="G57" i="14"/>
  <c r="F57" i="14"/>
  <c r="E57" i="14"/>
  <c r="D57" i="14"/>
  <c r="C57" i="14"/>
  <c r="B57" i="14"/>
  <c r="J56" i="14"/>
  <c r="I56" i="14"/>
  <c r="H56" i="14"/>
  <c r="G56" i="14"/>
  <c r="F56" i="14"/>
  <c r="E56" i="14"/>
  <c r="D56" i="14"/>
  <c r="C56" i="14"/>
  <c r="B56" i="14"/>
  <c r="J55" i="14"/>
  <c r="I55" i="14"/>
  <c r="H55" i="14"/>
  <c r="G55" i="14"/>
  <c r="F55" i="14"/>
  <c r="E55" i="14"/>
  <c r="D55" i="14"/>
  <c r="C55" i="14"/>
  <c r="B55" i="14"/>
  <c r="J54" i="14"/>
  <c r="I54" i="14"/>
  <c r="H54" i="14"/>
  <c r="G54" i="14"/>
  <c r="F54" i="14"/>
  <c r="E54" i="14"/>
  <c r="D54" i="14"/>
  <c r="C54" i="14"/>
  <c r="B54" i="14"/>
  <c r="J53" i="14"/>
  <c r="I53" i="14"/>
  <c r="H53" i="14"/>
  <c r="G53" i="14"/>
  <c r="F53" i="14"/>
  <c r="E53" i="14"/>
  <c r="D53" i="14"/>
  <c r="C53" i="14"/>
  <c r="B53" i="14"/>
  <c r="J52" i="14"/>
  <c r="I52" i="14"/>
  <c r="H52" i="14"/>
  <c r="G52" i="14"/>
  <c r="F52" i="14"/>
  <c r="E52" i="14"/>
  <c r="D52" i="14"/>
  <c r="C52" i="14"/>
  <c r="B52" i="14"/>
  <c r="D9" i="63" l="1"/>
  <c r="J63" i="28"/>
  <c r="I63" i="28"/>
  <c r="H63" i="28"/>
  <c r="G63" i="28"/>
  <c r="F63" i="28"/>
  <c r="E63" i="28"/>
  <c r="D63" i="28"/>
  <c r="C63" i="28"/>
  <c r="B63" i="28"/>
  <c r="J62" i="28"/>
  <c r="I62" i="28"/>
  <c r="H62" i="28"/>
  <c r="G62" i="28"/>
  <c r="F62" i="28"/>
  <c r="E62" i="28"/>
  <c r="D62" i="28"/>
  <c r="C62" i="28"/>
  <c r="B62" i="28"/>
  <c r="J61" i="28"/>
  <c r="I61" i="28"/>
  <c r="H61" i="28"/>
  <c r="G61" i="28"/>
  <c r="F61" i="28"/>
  <c r="E61" i="28"/>
  <c r="D61" i="28"/>
  <c r="C61" i="28"/>
  <c r="B61" i="28"/>
  <c r="J60" i="28"/>
  <c r="I60" i="28"/>
  <c r="H60" i="28"/>
  <c r="G60" i="28"/>
  <c r="F60" i="28"/>
  <c r="E60" i="28"/>
  <c r="D60" i="28"/>
  <c r="C60" i="28"/>
  <c r="B60" i="28"/>
  <c r="J59" i="28"/>
  <c r="I59" i="28"/>
  <c r="H59" i="28"/>
  <c r="G59" i="28"/>
  <c r="F59" i="28"/>
  <c r="E59" i="28"/>
  <c r="D59" i="28"/>
  <c r="C59" i="28"/>
  <c r="B59" i="28"/>
  <c r="J58" i="28"/>
  <c r="I58" i="28"/>
  <c r="H58" i="28"/>
  <c r="G58" i="28"/>
  <c r="F58" i="28"/>
  <c r="E58" i="28"/>
  <c r="D58" i="28"/>
  <c r="C58" i="28"/>
  <c r="B58" i="28"/>
  <c r="J57" i="28"/>
  <c r="I57" i="28"/>
  <c r="H57" i="28"/>
  <c r="G57" i="28"/>
  <c r="F57" i="28"/>
  <c r="E57" i="28"/>
  <c r="D57" i="28"/>
  <c r="C57" i="28"/>
  <c r="B57" i="28"/>
  <c r="J56" i="28"/>
  <c r="I56" i="28"/>
  <c r="H56" i="28"/>
  <c r="G56" i="28"/>
  <c r="F56" i="28"/>
  <c r="E56" i="28"/>
  <c r="D56" i="28"/>
  <c r="C56" i="28"/>
  <c r="B56" i="28"/>
  <c r="J55" i="28"/>
  <c r="I55" i="28"/>
  <c r="H55" i="28"/>
  <c r="G55" i="28"/>
  <c r="F55" i="28"/>
  <c r="E55" i="28"/>
  <c r="D55" i="28"/>
  <c r="C55" i="28"/>
  <c r="B55" i="28"/>
  <c r="J54" i="28"/>
  <c r="I54" i="28"/>
  <c r="H54" i="28"/>
  <c r="G54" i="28"/>
  <c r="F54" i="28"/>
  <c r="E54" i="28"/>
  <c r="D54" i="28"/>
  <c r="C54" i="28"/>
  <c r="B54" i="28"/>
  <c r="J53" i="28"/>
  <c r="I53" i="28"/>
  <c r="H53" i="28"/>
  <c r="G53" i="28"/>
  <c r="F53" i="28"/>
  <c r="E53" i="28"/>
  <c r="D53" i="28"/>
  <c r="C53" i="28"/>
  <c r="B53" i="28"/>
  <c r="J52" i="28"/>
  <c r="I52" i="28"/>
  <c r="H52" i="28"/>
  <c r="G52" i="28"/>
  <c r="F52" i="28"/>
  <c r="E52" i="28"/>
  <c r="D52" i="28"/>
  <c r="C52" i="28"/>
  <c r="B52" i="28"/>
  <c r="J63" i="29"/>
  <c r="I63" i="29"/>
  <c r="H63" i="29"/>
  <c r="G63" i="29"/>
  <c r="F63" i="29"/>
  <c r="E63" i="29"/>
  <c r="D63" i="29"/>
  <c r="C63" i="29"/>
  <c r="B63" i="29"/>
  <c r="J62" i="29"/>
  <c r="I62" i="29"/>
  <c r="H62" i="29"/>
  <c r="G62" i="29"/>
  <c r="F62" i="29"/>
  <c r="E62" i="29"/>
  <c r="D62" i="29"/>
  <c r="C62" i="29"/>
  <c r="B62" i="29"/>
  <c r="J61" i="29"/>
  <c r="I61" i="29"/>
  <c r="H61" i="29"/>
  <c r="G61" i="29"/>
  <c r="F61" i="29"/>
  <c r="E61" i="29"/>
  <c r="D61" i="29"/>
  <c r="C61" i="29"/>
  <c r="B61" i="29"/>
  <c r="J60" i="29"/>
  <c r="I60" i="29"/>
  <c r="H60" i="29"/>
  <c r="G60" i="29"/>
  <c r="F60" i="29"/>
  <c r="E60" i="29"/>
  <c r="D60" i="29"/>
  <c r="C60" i="29"/>
  <c r="B60" i="29"/>
  <c r="J59" i="29"/>
  <c r="I59" i="29"/>
  <c r="H59" i="29"/>
  <c r="G59" i="29"/>
  <c r="F59" i="29"/>
  <c r="E59" i="29"/>
  <c r="D59" i="29"/>
  <c r="C59" i="29"/>
  <c r="B59" i="29"/>
  <c r="J58" i="29"/>
  <c r="I58" i="29"/>
  <c r="H58" i="29"/>
  <c r="G58" i="29"/>
  <c r="F58" i="29"/>
  <c r="E58" i="29"/>
  <c r="D58" i="29"/>
  <c r="C58" i="29"/>
  <c r="B58" i="29"/>
  <c r="J57" i="29"/>
  <c r="I57" i="29"/>
  <c r="H57" i="29"/>
  <c r="G57" i="29"/>
  <c r="F57" i="29"/>
  <c r="E57" i="29"/>
  <c r="D57" i="29"/>
  <c r="C57" i="29"/>
  <c r="B57" i="29"/>
  <c r="J56" i="29"/>
  <c r="I56" i="29"/>
  <c r="H56" i="29"/>
  <c r="G56" i="29"/>
  <c r="F56" i="29"/>
  <c r="E56" i="29"/>
  <c r="D56" i="29"/>
  <c r="C56" i="29"/>
  <c r="B56" i="29"/>
  <c r="J55" i="29"/>
  <c r="I55" i="29"/>
  <c r="H55" i="29"/>
  <c r="G55" i="29"/>
  <c r="F55" i="29"/>
  <c r="E55" i="29"/>
  <c r="D55" i="29"/>
  <c r="C55" i="29"/>
  <c r="B55" i="29"/>
  <c r="J54" i="29"/>
  <c r="I54" i="29"/>
  <c r="H54" i="29"/>
  <c r="G54" i="29"/>
  <c r="F54" i="29"/>
  <c r="E54" i="29"/>
  <c r="D54" i="29"/>
  <c r="C54" i="29"/>
  <c r="B54" i="29"/>
  <c r="J53" i="29"/>
  <c r="I53" i="29"/>
  <c r="H53" i="29"/>
  <c r="G53" i="29"/>
  <c r="F53" i="29"/>
  <c r="E53" i="29"/>
  <c r="D53" i="29"/>
  <c r="C53" i="29"/>
  <c r="B53" i="29"/>
  <c r="J52" i="29"/>
  <c r="I52" i="29"/>
  <c r="H52" i="29"/>
  <c r="G52" i="29"/>
  <c r="F52" i="29"/>
  <c r="E52" i="29"/>
  <c r="D52" i="29"/>
  <c r="C52" i="29"/>
  <c r="B52" i="29"/>
  <c r="J63" i="30"/>
  <c r="I63" i="30"/>
  <c r="H63" i="30"/>
  <c r="G63" i="30"/>
  <c r="F63" i="30"/>
  <c r="E63" i="30"/>
  <c r="D63" i="30"/>
  <c r="C63" i="30"/>
  <c r="B63" i="30"/>
  <c r="J62" i="30"/>
  <c r="I62" i="30"/>
  <c r="H62" i="30"/>
  <c r="G62" i="30"/>
  <c r="F62" i="30"/>
  <c r="E62" i="30"/>
  <c r="D62" i="30"/>
  <c r="C62" i="30"/>
  <c r="B62" i="30"/>
  <c r="J61" i="30"/>
  <c r="I61" i="30"/>
  <c r="H61" i="30"/>
  <c r="G61" i="30"/>
  <c r="F61" i="30"/>
  <c r="E61" i="30"/>
  <c r="D61" i="30"/>
  <c r="C61" i="30"/>
  <c r="B61" i="30"/>
  <c r="J60" i="30"/>
  <c r="I60" i="30"/>
  <c r="H60" i="30"/>
  <c r="G60" i="30"/>
  <c r="F60" i="30"/>
  <c r="E60" i="30"/>
  <c r="D60" i="30"/>
  <c r="C60" i="30"/>
  <c r="B60" i="30"/>
  <c r="J59" i="30"/>
  <c r="I59" i="30"/>
  <c r="H59" i="30"/>
  <c r="G59" i="30"/>
  <c r="F59" i="30"/>
  <c r="E59" i="30"/>
  <c r="D59" i="30"/>
  <c r="C59" i="30"/>
  <c r="B59" i="30"/>
  <c r="J58" i="30"/>
  <c r="I58" i="30"/>
  <c r="H58" i="30"/>
  <c r="G58" i="30"/>
  <c r="F58" i="30"/>
  <c r="E58" i="30"/>
  <c r="D58" i="30"/>
  <c r="C58" i="30"/>
  <c r="B58" i="30"/>
  <c r="J57" i="30"/>
  <c r="I57" i="30"/>
  <c r="H57" i="30"/>
  <c r="G57" i="30"/>
  <c r="F57" i="30"/>
  <c r="E57" i="30"/>
  <c r="D57" i="30"/>
  <c r="C57" i="30"/>
  <c r="B57" i="30"/>
  <c r="J56" i="30"/>
  <c r="I56" i="30"/>
  <c r="H56" i="30"/>
  <c r="G56" i="30"/>
  <c r="F56" i="30"/>
  <c r="E56" i="30"/>
  <c r="D56" i="30"/>
  <c r="C56" i="30"/>
  <c r="B56" i="30"/>
  <c r="J55" i="30"/>
  <c r="I55" i="30"/>
  <c r="H55" i="30"/>
  <c r="G55" i="30"/>
  <c r="F55" i="30"/>
  <c r="E55" i="30"/>
  <c r="D55" i="30"/>
  <c r="C55" i="30"/>
  <c r="B55" i="30"/>
  <c r="J54" i="30"/>
  <c r="I54" i="30"/>
  <c r="H54" i="30"/>
  <c r="G54" i="30"/>
  <c r="F54" i="30"/>
  <c r="E54" i="30"/>
  <c r="D54" i="30"/>
  <c r="C54" i="30"/>
  <c r="B54" i="30"/>
  <c r="J53" i="30"/>
  <c r="I53" i="30"/>
  <c r="H53" i="30"/>
  <c r="G53" i="30"/>
  <c r="F53" i="30"/>
  <c r="E53" i="30"/>
  <c r="D53" i="30"/>
  <c r="C53" i="30"/>
  <c r="B53" i="30"/>
  <c r="J52" i="30"/>
  <c r="I52" i="30"/>
  <c r="H52" i="30"/>
  <c r="G52" i="30"/>
  <c r="F52" i="30"/>
  <c r="E52" i="30"/>
  <c r="D52" i="30"/>
  <c r="C52" i="30"/>
  <c r="B52" i="30"/>
  <c r="B17" i="6" l="1"/>
  <c r="B17" i="5"/>
  <c r="D33" i="63" l="1"/>
  <c r="D21" i="63"/>
  <c r="D50" i="63" s="1"/>
  <c r="D140" i="63" l="1"/>
  <c r="D128" i="63"/>
  <c r="O127" i="63"/>
  <c r="E127" i="63"/>
  <c r="F127" i="63"/>
  <c r="G127" i="63"/>
  <c r="H127" i="63"/>
  <c r="I127" i="63"/>
  <c r="J127" i="63"/>
  <c r="K127" i="63"/>
  <c r="L127" i="63"/>
  <c r="M127" i="63"/>
  <c r="N127" i="63"/>
  <c r="D127" i="63"/>
  <c r="D125" i="63"/>
  <c r="O123" i="63"/>
  <c r="N123" i="63"/>
  <c r="M123" i="63"/>
  <c r="L123" i="63"/>
  <c r="K123" i="63"/>
  <c r="J123" i="63"/>
  <c r="I123" i="63"/>
  <c r="H123" i="63"/>
  <c r="G123" i="63"/>
  <c r="F123" i="63"/>
  <c r="E123" i="63"/>
  <c r="D123" i="63"/>
  <c r="D117" i="63"/>
  <c r="O115" i="63"/>
  <c r="N115" i="63"/>
  <c r="M115" i="63"/>
  <c r="L115" i="63"/>
  <c r="K115" i="63"/>
  <c r="J115" i="63"/>
  <c r="I115" i="63"/>
  <c r="H115" i="63"/>
  <c r="G115" i="63"/>
  <c r="F115" i="63"/>
  <c r="E115" i="63"/>
  <c r="D115" i="63"/>
  <c r="D109" i="63"/>
  <c r="O107" i="63"/>
  <c r="N107" i="63"/>
  <c r="M107" i="63"/>
  <c r="L107" i="63"/>
  <c r="K107" i="63"/>
  <c r="J107" i="63"/>
  <c r="I107" i="63"/>
  <c r="H107" i="63"/>
  <c r="G107" i="63"/>
  <c r="F107" i="63"/>
  <c r="E107" i="63"/>
  <c r="D107" i="63"/>
  <c r="D101" i="63"/>
  <c r="O99" i="63"/>
  <c r="N99" i="63"/>
  <c r="M99" i="63"/>
  <c r="L99" i="63"/>
  <c r="K99" i="63"/>
  <c r="J99" i="63"/>
  <c r="I99" i="63"/>
  <c r="H99" i="63"/>
  <c r="G99" i="63"/>
  <c r="F99" i="63"/>
  <c r="E99" i="63"/>
  <c r="D99" i="63"/>
  <c r="D93" i="63"/>
  <c r="O91" i="63"/>
  <c r="N91" i="63"/>
  <c r="M91" i="63"/>
  <c r="L91" i="63"/>
  <c r="K91" i="63"/>
  <c r="J91" i="63"/>
  <c r="I91" i="63"/>
  <c r="H91" i="63"/>
  <c r="G91" i="63"/>
  <c r="F91" i="63"/>
  <c r="E91" i="63"/>
  <c r="D91" i="63"/>
  <c r="D85" i="63"/>
  <c r="O83" i="63"/>
  <c r="N83" i="63"/>
  <c r="M83" i="63"/>
  <c r="L83" i="63"/>
  <c r="K83" i="63"/>
  <c r="J83" i="63"/>
  <c r="I83" i="63"/>
  <c r="H83" i="63"/>
  <c r="G83" i="63"/>
  <c r="F83" i="63"/>
  <c r="E83" i="63"/>
  <c r="D83" i="63"/>
  <c r="D77" i="63"/>
  <c r="O75" i="63"/>
  <c r="N75" i="63"/>
  <c r="M75" i="63"/>
  <c r="L75" i="63"/>
  <c r="K75" i="63"/>
  <c r="J75" i="63"/>
  <c r="I75" i="63"/>
  <c r="H75" i="63"/>
  <c r="G75" i="63"/>
  <c r="F75" i="63"/>
  <c r="E75" i="63"/>
  <c r="D75" i="63"/>
  <c r="D69" i="63"/>
  <c r="O67" i="63"/>
  <c r="N67" i="63"/>
  <c r="M67" i="63"/>
  <c r="L67" i="63"/>
  <c r="K67" i="63"/>
  <c r="J67" i="63"/>
  <c r="I67" i="63"/>
  <c r="H67" i="63"/>
  <c r="G67" i="63"/>
  <c r="F67" i="63"/>
  <c r="E67" i="63"/>
  <c r="D67" i="63"/>
  <c r="D61" i="63"/>
  <c r="E59" i="63"/>
  <c r="F59" i="63"/>
  <c r="G59" i="63"/>
  <c r="H59" i="63"/>
  <c r="I59" i="63"/>
  <c r="J59" i="63"/>
  <c r="K59" i="63"/>
  <c r="L59" i="63"/>
  <c r="M59" i="63"/>
  <c r="N59" i="63"/>
  <c r="O59" i="63"/>
  <c r="D59" i="63"/>
  <c r="D45" i="63"/>
  <c r="D36" i="63"/>
  <c r="K38" i="63" s="1"/>
  <c r="D24" i="63"/>
  <c r="I26" i="63" s="1"/>
  <c r="D12" i="63"/>
  <c r="L14" i="63" s="1"/>
  <c r="I14" i="63" l="1"/>
  <c r="M14" i="63"/>
  <c r="E14" i="63"/>
  <c r="F14" i="63"/>
  <c r="G14" i="63"/>
  <c r="L38" i="63"/>
  <c r="D38" i="63"/>
  <c r="E49" i="18"/>
  <c r="M38" i="63"/>
  <c r="N38" i="63"/>
  <c r="N14" i="63"/>
  <c r="E38" i="63"/>
  <c r="O14" i="63"/>
  <c r="F38" i="63"/>
  <c r="H38" i="63"/>
  <c r="H14" i="63"/>
  <c r="G38" i="63"/>
  <c r="O38" i="63"/>
  <c r="J14" i="63"/>
  <c r="I38" i="63"/>
  <c r="K14" i="63"/>
  <c r="J38" i="63"/>
  <c r="D14" i="63"/>
  <c r="L26" i="63"/>
  <c r="E26" i="63"/>
  <c r="F26" i="63"/>
  <c r="G26" i="63"/>
  <c r="O26" i="63"/>
  <c r="J26" i="63"/>
  <c r="K26" i="63"/>
  <c r="D26" i="63"/>
  <c r="M26" i="63"/>
  <c r="N26" i="63"/>
  <c r="H26" i="63"/>
  <c r="D8" i="63" l="1"/>
  <c r="D134" i="63"/>
  <c r="D133" i="63"/>
  <c r="E51" i="18" l="1"/>
  <c r="E43" i="18" l="1"/>
  <c r="E42" i="18"/>
  <c r="E41" i="18"/>
  <c r="E40" i="18"/>
  <c r="E39" i="18"/>
  <c r="E38" i="18"/>
  <c r="E37" i="18"/>
  <c r="E36" i="18"/>
  <c r="E35" i="18"/>
  <c r="E34" i="18"/>
  <c r="F31" i="18" l="1"/>
  <c r="G31" i="18"/>
  <c r="H31" i="18"/>
  <c r="I31" i="18"/>
  <c r="J31" i="18"/>
  <c r="K31" i="18"/>
  <c r="L31" i="18"/>
  <c r="M31" i="18"/>
  <c r="N31" i="18"/>
  <c r="O31" i="18"/>
  <c r="P31" i="18"/>
  <c r="E31" i="18"/>
  <c r="E15" i="18" l="1"/>
  <c r="E26" i="18" l="1"/>
  <c r="E25" i="18"/>
  <c r="E24" i="18"/>
  <c r="E23" i="18"/>
  <c r="E21" i="18"/>
  <c r="E19" i="18"/>
  <c r="E18" i="18"/>
  <c r="E17" i="18"/>
  <c r="E16" i="18"/>
  <c r="E12" i="18"/>
  <c r="J38" i="28"/>
  <c r="J66" i="28" s="1"/>
  <c r="D7" i="63"/>
  <c r="D6" i="63"/>
  <c r="X44" i="28" l="1"/>
  <c r="J46" i="28"/>
  <c r="F49" i="28"/>
  <c r="G48" i="28"/>
  <c r="H47" i="28"/>
  <c r="I46" i="28"/>
  <c r="J45" i="28"/>
  <c r="B45" i="28"/>
  <c r="C44" i="28"/>
  <c r="D43" i="28"/>
  <c r="E42" i="28"/>
  <c r="F41" i="28"/>
  <c r="G40" i="28"/>
  <c r="H39" i="28"/>
  <c r="I38" i="28"/>
  <c r="Z49" i="28"/>
  <c r="R49" i="28"/>
  <c r="S48" i="28"/>
  <c r="T47" i="28"/>
  <c r="U46" i="28"/>
  <c r="V45" i="28"/>
  <c r="W44" i="28"/>
  <c r="X43" i="28"/>
  <c r="Y42" i="28"/>
  <c r="Z41" i="28"/>
  <c r="R41" i="28"/>
  <c r="S40" i="28"/>
  <c r="T39" i="28"/>
  <c r="U38" i="28"/>
  <c r="B43" i="28"/>
  <c r="X49" i="28"/>
  <c r="Z47" i="28"/>
  <c r="T45" i="28"/>
  <c r="V43" i="28"/>
  <c r="X41" i="28"/>
  <c r="Z39" i="28"/>
  <c r="S38" i="28"/>
  <c r="C46" i="28"/>
  <c r="C38" i="28"/>
  <c r="W46" i="28"/>
  <c r="S42" i="28"/>
  <c r="H48" i="28"/>
  <c r="C45" i="28"/>
  <c r="E43" i="28"/>
  <c r="I39" i="28"/>
  <c r="B38" i="28"/>
  <c r="B66" i="28" s="1"/>
  <c r="V46" i="28"/>
  <c r="Y43" i="28"/>
  <c r="U39" i="28"/>
  <c r="E49" i="28"/>
  <c r="F48" i="28"/>
  <c r="G47" i="28"/>
  <c r="H46" i="28"/>
  <c r="I45" i="28"/>
  <c r="J44" i="28"/>
  <c r="B44" i="28"/>
  <c r="C43" i="28"/>
  <c r="D42" i="28"/>
  <c r="E41" i="28"/>
  <c r="F40" i="28"/>
  <c r="G39" i="28"/>
  <c r="H38" i="28"/>
  <c r="Y49" i="28"/>
  <c r="Z48" i="28"/>
  <c r="R48" i="28"/>
  <c r="S47" i="28"/>
  <c r="T46" i="28"/>
  <c r="U45" i="28"/>
  <c r="V44" i="28"/>
  <c r="W43" i="28"/>
  <c r="X42" i="28"/>
  <c r="Y41" i="28"/>
  <c r="Z40" i="28"/>
  <c r="R40" i="28"/>
  <c r="S39" i="28"/>
  <c r="T38" i="28"/>
  <c r="D49" i="28"/>
  <c r="E48" i="28"/>
  <c r="F47" i="28"/>
  <c r="G46" i="28"/>
  <c r="H45" i="28"/>
  <c r="I44" i="28"/>
  <c r="J43" i="28"/>
  <c r="C42" i="28"/>
  <c r="D41" i="28"/>
  <c r="E40" i="28"/>
  <c r="F39" i="28"/>
  <c r="G38" i="28"/>
  <c r="Y48" i="28"/>
  <c r="R47" i="28"/>
  <c r="S46" i="28"/>
  <c r="U44" i="28"/>
  <c r="W42" i="28"/>
  <c r="Y40" i="28"/>
  <c r="R39" i="28"/>
  <c r="J47" i="28"/>
  <c r="G42" i="28"/>
  <c r="B39" i="28"/>
  <c r="U48" i="28"/>
  <c r="Y44" i="28"/>
  <c r="R43" i="28"/>
  <c r="V39" i="28"/>
  <c r="G49" i="28"/>
  <c r="H40" i="28"/>
  <c r="U47" i="28"/>
  <c r="T40" i="28"/>
  <c r="R42" i="28"/>
  <c r="C49" i="28"/>
  <c r="D48" i="28"/>
  <c r="E47" i="28"/>
  <c r="F46" i="28"/>
  <c r="G45" i="28"/>
  <c r="H44" i="28"/>
  <c r="I43" i="28"/>
  <c r="J42" i="28"/>
  <c r="B42" i="28"/>
  <c r="C41" i="28"/>
  <c r="D40" i="28"/>
  <c r="E39" i="28"/>
  <c r="F38" i="28"/>
  <c r="W49" i="28"/>
  <c r="X48" i="28"/>
  <c r="Y47" i="28"/>
  <c r="Z46" i="28"/>
  <c r="R46" i="28"/>
  <c r="S45" i="28"/>
  <c r="T44" i="28"/>
  <c r="U43" i="28"/>
  <c r="V42" i="28"/>
  <c r="W41" i="28"/>
  <c r="X40" i="28"/>
  <c r="Y39" i="28"/>
  <c r="Z38" i="28"/>
  <c r="R38" i="28"/>
  <c r="J48" i="28"/>
  <c r="H42" i="28"/>
  <c r="C39" i="28"/>
  <c r="V48" i="28"/>
  <c r="X46" i="28"/>
  <c r="Y45" i="28"/>
  <c r="R44" i="28"/>
  <c r="T42" i="28"/>
  <c r="V40" i="28"/>
  <c r="X38" i="28"/>
  <c r="H49" i="28"/>
  <c r="E44" i="28"/>
  <c r="H41" i="28"/>
  <c r="J39" i="28"/>
  <c r="V47" i="28"/>
  <c r="Z43" i="28"/>
  <c r="U40" i="28"/>
  <c r="G41" i="28"/>
  <c r="T48" i="28"/>
  <c r="Z42" i="28"/>
  <c r="J49" i="28"/>
  <c r="B49" i="28"/>
  <c r="C48" i="28"/>
  <c r="D47" i="28"/>
  <c r="E46" i="28"/>
  <c r="F45" i="28"/>
  <c r="G44" i="28"/>
  <c r="H43" i="28"/>
  <c r="I42" i="28"/>
  <c r="J41" i="28"/>
  <c r="B41" i="28"/>
  <c r="C40" i="28"/>
  <c r="D39" i="28"/>
  <c r="E38" i="28"/>
  <c r="V49" i="28"/>
  <c r="W48" i="28"/>
  <c r="X47" i="28"/>
  <c r="Y46" i="28"/>
  <c r="Z45" i="28"/>
  <c r="R45" i="28"/>
  <c r="S44" i="28"/>
  <c r="T43" i="28"/>
  <c r="U42" i="28"/>
  <c r="V41" i="28"/>
  <c r="W40" i="28"/>
  <c r="X39" i="28"/>
  <c r="Y38" i="28"/>
  <c r="I49" i="28"/>
  <c r="B48" i="28"/>
  <c r="C47" i="28"/>
  <c r="D46" i="28"/>
  <c r="E45" i="28"/>
  <c r="F44" i="28"/>
  <c r="G43" i="28"/>
  <c r="I41" i="28"/>
  <c r="J40" i="28"/>
  <c r="B40" i="28"/>
  <c r="D38" i="28"/>
  <c r="U49" i="28"/>
  <c r="W47" i="28"/>
  <c r="Z44" i="28"/>
  <c r="S43" i="28"/>
  <c r="U41" i="28"/>
  <c r="W39" i="28"/>
  <c r="I48" i="28"/>
  <c r="B47" i="28"/>
  <c r="D45" i="28"/>
  <c r="F43" i="28"/>
  <c r="I40" i="28"/>
  <c r="T49" i="28"/>
  <c r="X45" i="28"/>
  <c r="T41" i="28"/>
  <c r="W38" i="28"/>
  <c r="I47" i="28"/>
  <c r="B46" i="28"/>
  <c r="D44" i="28"/>
  <c r="F42" i="28"/>
  <c r="S49" i="28"/>
  <c r="W45" i="28"/>
  <c r="S41" i="28"/>
  <c r="V38" i="28"/>
  <c r="E47" i="63" l="1"/>
  <c r="F47" i="63"/>
  <c r="G47" i="63"/>
  <c r="H47" i="63"/>
  <c r="I47" i="63"/>
  <c r="J47" i="63"/>
  <c r="K47" i="63"/>
  <c r="L47" i="63"/>
  <c r="M47" i="63"/>
  <c r="N47" i="63"/>
  <c r="O47" i="63"/>
  <c r="D47" i="63"/>
  <c r="Z49" i="30"/>
  <c r="Y49" i="30"/>
  <c r="X49" i="30"/>
  <c r="W49" i="30"/>
  <c r="V49" i="30"/>
  <c r="U49" i="30"/>
  <c r="T49" i="30"/>
  <c r="S49" i="30"/>
  <c r="R49" i="30"/>
  <c r="Z48" i="30"/>
  <c r="Y48" i="30"/>
  <c r="X48" i="30"/>
  <c r="W48" i="30"/>
  <c r="V48" i="30"/>
  <c r="U48" i="30"/>
  <c r="T48" i="30"/>
  <c r="S48" i="30"/>
  <c r="R48" i="30"/>
  <c r="Z47" i="30"/>
  <c r="Y47" i="30"/>
  <c r="X47" i="30"/>
  <c r="W47" i="30"/>
  <c r="V47" i="30"/>
  <c r="U47" i="30"/>
  <c r="T47" i="30"/>
  <c r="S47" i="30"/>
  <c r="R47" i="30"/>
  <c r="Z46" i="30"/>
  <c r="Y46" i="30"/>
  <c r="X46" i="30"/>
  <c r="W46" i="30"/>
  <c r="V46" i="30"/>
  <c r="U46" i="30"/>
  <c r="T46" i="30"/>
  <c r="S46" i="30"/>
  <c r="R46" i="30"/>
  <c r="Z45" i="30"/>
  <c r="Y45" i="30"/>
  <c r="X45" i="30"/>
  <c r="W45" i="30"/>
  <c r="V45" i="30"/>
  <c r="U45" i="30"/>
  <c r="T45" i="30"/>
  <c r="S45" i="30"/>
  <c r="R45" i="30"/>
  <c r="Z44" i="30"/>
  <c r="Y44" i="30"/>
  <c r="X44" i="30"/>
  <c r="W44" i="30"/>
  <c r="V44" i="30"/>
  <c r="U44" i="30"/>
  <c r="T44" i="30"/>
  <c r="S44" i="30"/>
  <c r="R44" i="30"/>
  <c r="Z43" i="30"/>
  <c r="Y43" i="30"/>
  <c r="X43" i="30"/>
  <c r="W43" i="30"/>
  <c r="V43" i="30"/>
  <c r="U43" i="30"/>
  <c r="T43" i="30"/>
  <c r="S43" i="30"/>
  <c r="R43" i="30"/>
  <c r="Z42" i="30"/>
  <c r="Y42" i="30"/>
  <c r="X42" i="30"/>
  <c r="W42" i="30"/>
  <c r="V42" i="30"/>
  <c r="U42" i="30"/>
  <c r="T42" i="30"/>
  <c r="S42" i="30"/>
  <c r="R42" i="30"/>
  <c r="Z41" i="30"/>
  <c r="Y41" i="30"/>
  <c r="X41" i="30"/>
  <c r="W41" i="30"/>
  <c r="V41" i="30"/>
  <c r="U41" i="30"/>
  <c r="T41" i="30"/>
  <c r="S41" i="30"/>
  <c r="R41" i="30"/>
  <c r="Z40" i="30"/>
  <c r="Y40" i="30"/>
  <c r="X40" i="30"/>
  <c r="W40" i="30"/>
  <c r="V40" i="30"/>
  <c r="U40" i="30"/>
  <c r="T40" i="30"/>
  <c r="S40" i="30"/>
  <c r="R40" i="30"/>
  <c r="Z39" i="30"/>
  <c r="Y39" i="30"/>
  <c r="X39" i="30"/>
  <c r="W39" i="30"/>
  <c r="V39" i="30"/>
  <c r="U39" i="30"/>
  <c r="T39" i="30"/>
  <c r="S39" i="30"/>
  <c r="R39" i="30"/>
  <c r="Z38" i="30"/>
  <c r="Y38" i="30"/>
  <c r="X38" i="30"/>
  <c r="W38" i="30"/>
  <c r="V38" i="30"/>
  <c r="U38" i="30"/>
  <c r="T38" i="30"/>
  <c r="S38" i="30"/>
  <c r="R38" i="30"/>
  <c r="J49" i="30"/>
  <c r="I49" i="30"/>
  <c r="H49" i="30"/>
  <c r="G49" i="30"/>
  <c r="F49" i="30"/>
  <c r="E49" i="30"/>
  <c r="D49" i="30"/>
  <c r="C49" i="30"/>
  <c r="B49" i="30"/>
  <c r="J48" i="30"/>
  <c r="I48" i="30"/>
  <c r="H48" i="30"/>
  <c r="G48" i="30"/>
  <c r="F48" i="30"/>
  <c r="E48" i="30"/>
  <c r="D48" i="30"/>
  <c r="C48" i="30"/>
  <c r="B48" i="30"/>
  <c r="J47" i="30"/>
  <c r="I47" i="30"/>
  <c r="H47" i="30"/>
  <c r="G47" i="30"/>
  <c r="F47" i="30"/>
  <c r="E47" i="30"/>
  <c r="D47" i="30"/>
  <c r="C47" i="30"/>
  <c r="B47" i="30"/>
  <c r="J46" i="30"/>
  <c r="I46" i="30"/>
  <c r="H46" i="30"/>
  <c r="G46" i="30"/>
  <c r="F46" i="30"/>
  <c r="E46" i="30"/>
  <c r="D46" i="30"/>
  <c r="C46" i="30"/>
  <c r="B46" i="30"/>
  <c r="J45" i="30"/>
  <c r="I45" i="30"/>
  <c r="H45" i="30"/>
  <c r="G45" i="30"/>
  <c r="F45" i="30"/>
  <c r="E45" i="30"/>
  <c r="D45" i="30"/>
  <c r="C45" i="30"/>
  <c r="B45" i="30"/>
  <c r="J44" i="30"/>
  <c r="I44" i="30"/>
  <c r="H44" i="30"/>
  <c r="G44" i="30"/>
  <c r="F44" i="30"/>
  <c r="E44" i="30"/>
  <c r="D44" i="30"/>
  <c r="C44" i="30"/>
  <c r="B44" i="30"/>
  <c r="J43" i="30"/>
  <c r="I43" i="30"/>
  <c r="H43" i="30"/>
  <c r="G43" i="30"/>
  <c r="F43" i="30"/>
  <c r="E43" i="30"/>
  <c r="D43" i="30"/>
  <c r="C43" i="30"/>
  <c r="B43" i="30"/>
  <c r="J42" i="30"/>
  <c r="I42" i="30"/>
  <c r="H42" i="30"/>
  <c r="G42" i="30"/>
  <c r="F42" i="30"/>
  <c r="E42" i="30"/>
  <c r="D42" i="30"/>
  <c r="C42" i="30"/>
  <c r="B42" i="30"/>
  <c r="J41" i="30"/>
  <c r="I41" i="30"/>
  <c r="H41" i="30"/>
  <c r="G41" i="30"/>
  <c r="F41" i="30"/>
  <c r="E41" i="30"/>
  <c r="D41" i="30"/>
  <c r="C41" i="30"/>
  <c r="B41" i="30"/>
  <c r="J40" i="30"/>
  <c r="I40" i="30"/>
  <c r="H40" i="30"/>
  <c r="G40" i="30"/>
  <c r="F40" i="30"/>
  <c r="E40" i="30"/>
  <c r="D40" i="30"/>
  <c r="C40" i="30"/>
  <c r="B40" i="30"/>
  <c r="J39" i="30"/>
  <c r="I39" i="30"/>
  <c r="H39" i="30"/>
  <c r="G39" i="30"/>
  <c r="F39" i="30"/>
  <c r="E39" i="30"/>
  <c r="D39" i="30"/>
  <c r="C39" i="30"/>
  <c r="B39" i="30"/>
  <c r="J38" i="30"/>
  <c r="I38" i="30"/>
  <c r="H38" i="30"/>
  <c r="G38" i="30"/>
  <c r="F38" i="30"/>
  <c r="E38" i="30"/>
  <c r="D38" i="30"/>
  <c r="C38" i="30"/>
  <c r="B38" i="30"/>
  <c r="B66" i="30" s="1"/>
  <c r="Z49" i="29" l="1"/>
  <c r="Z48" i="29"/>
  <c r="Z47" i="29"/>
  <c r="Z46" i="29"/>
  <c r="Z45" i="29"/>
  <c r="Z44" i="29"/>
  <c r="Z43" i="29"/>
  <c r="Z42" i="29"/>
  <c r="Z41" i="29"/>
  <c r="Z40" i="29"/>
  <c r="Z39" i="29"/>
  <c r="Z38" i="29"/>
  <c r="Y49" i="29"/>
  <c r="Y48" i="29"/>
  <c r="Y47" i="29"/>
  <c r="Y46" i="29"/>
  <c r="Y45" i="29"/>
  <c r="Y44" i="29"/>
  <c r="Y43" i="29"/>
  <c r="Y42" i="29"/>
  <c r="Y41" i="29"/>
  <c r="Y40" i="29"/>
  <c r="Y39" i="29"/>
  <c r="Y38" i="29"/>
  <c r="X49" i="29"/>
  <c r="X48" i="29"/>
  <c r="X47" i="29"/>
  <c r="X46" i="29"/>
  <c r="X45" i="29"/>
  <c r="X44" i="29"/>
  <c r="X43" i="29"/>
  <c r="X42" i="29"/>
  <c r="X41" i="29"/>
  <c r="X40" i="29"/>
  <c r="X39" i="29"/>
  <c r="X38" i="29"/>
  <c r="W49" i="29"/>
  <c r="W48" i="29"/>
  <c r="W47" i="29"/>
  <c r="W46" i="29"/>
  <c r="W45" i="29"/>
  <c r="W44" i="29"/>
  <c r="W43" i="29"/>
  <c r="W42" i="29"/>
  <c r="W41" i="29"/>
  <c r="W40" i="29"/>
  <c r="W39" i="29"/>
  <c r="W38" i="29"/>
  <c r="V49" i="29"/>
  <c r="V48" i="29"/>
  <c r="V47" i="29"/>
  <c r="V46" i="29"/>
  <c r="V45" i="29"/>
  <c r="V44" i="29"/>
  <c r="V43" i="29"/>
  <c r="V42" i="29"/>
  <c r="V41" i="29"/>
  <c r="V40" i="29"/>
  <c r="V39" i="29"/>
  <c r="V38" i="29"/>
  <c r="U49" i="29"/>
  <c r="U48" i="29"/>
  <c r="U47" i="29"/>
  <c r="U46" i="29"/>
  <c r="U45" i="29"/>
  <c r="U44" i="29"/>
  <c r="U43" i="29"/>
  <c r="U42" i="29"/>
  <c r="U41" i="29"/>
  <c r="U40" i="29"/>
  <c r="U39" i="29"/>
  <c r="U38" i="29"/>
  <c r="T49" i="29"/>
  <c r="T48" i="29"/>
  <c r="T47" i="29"/>
  <c r="T46" i="29"/>
  <c r="T45" i="29"/>
  <c r="T44" i="29"/>
  <c r="T43" i="29"/>
  <c r="T42" i="29"/>
  <c r="T41" i="29"/>
  <c r="T40" i="29"/>
  <c r="T39" i="29"/>
  <c r="T38" i="29"/>
  <c r="S49" i="29"/>
  <c r="S48" i="29"/>
  <c r="S47" i="29"/>
  <c r="S46" i="29"/>
  <c r="S45" i="29"/>
  <c r="S44" i="29"/>
  <c r="S43" i="29"/>
  <c r="S42" i="29"/>
  <c r="S41" i="29"/>
  <c r="S40" i="29"/>
  <c r="S39" i="29"/>
  <c r="S38" i="29"/>
  <c r="R49" i="29"/>
  <c r="R48" i="29"/>
  <c r="R47" i="29"/>
  <c r="R46" i="29"/>
  <c r="R45" i="29"/>
  <c r="R44" i="29"/>
  <c r="R43" i="29"/>
  <c r="R42" i="29"/>
  <c r="R41" i="29"/>
  <c r="R40" i="29"/>
  <c r="R39" i="29"/>
  <c r="R38" i="29"/>
  <c r="C38" i="29"/>
  <c r="D38" i="29"/>
  <c r="E38" i="29"/>
  <c r="F38" i="29"/>
  <c r="G38" i="29"/>
  <c r="H38" i="29"/>
  <c r="I38" i="29"/>
  <c r="J38" i="29"/>
  <c r="C39" i="29"/>
  <c r="D39" i="29"/>
  <c r="E39" i="29"/>
  <c r="F39" i="29"/>
  <c r="G39" i="29"/>
  <c r="H39" i="29"/>
  <c r="I39" i="29"/>
  <c r="J39" i="29"/>
  <c r="C40" i="29"/>
  <c r="D40" i="29"/>
  <c r="E40" i="29"/>
  <c r="F40" i="29"/>
  <c r="G40" i="29"/>
  <c r="H40" i="29"/>
  <c r="I40" i="29"/>
  <c r="J40" i="29"/>
  <c r="C41" i="29"/>
  <c r="D41" i="29"/>
  <c r="E41" i="29"/>
  <c r="F41" i="29"/>
  <c r="G41" i="29"/>
  <c r="H41" i="29"/>
  <c r="I41" i="29"/>
  <c r="J41" i="29"/>
  <c r="C42" i="29"/>
  <c r="D42" i="29"/>
  <c r="E42" i="29"/>
  <c r="F42" i="29"/>
  <c r="G42" i="29"/>
  <c r="H42" i="29"/>
  <c r="I42" i="29"/>
  <c r="J42" i="29"/>
  <c r="C43" i="29"/>
  <c r="D43" i="29"/>
  <c r="E43" i="29"/>
  <c r="F43" i="29"/>
  <c r="G43" i="29"/>
  <c r="H43" i="29"/>
  <c r="I43" i="29"/>
  <c r="J43" i="29"/>
  <c r="C44" i="29"/>
  <c r="D44" i="29"/>
  <c r="E44" i="29"/>
  <c r="F44" i="29"/>
  <c r="G44" i="29"/>
  <c r="H44" i="29"/>
  <c r="I44" i="29"/>
  <c r="J44" i="29"/>
  <c r="C45" i="29"/>
  <c r="D45" i="29"/>
  <c r="E45" i="29"/>
  <c r="F45" i="29"/>
  <c r="G45" i="29"/>
  <c r="H45" i="29"/>
  <c r="I45" i="29"/>
  <c r="J45" i="29"/>
  <c r="C46" i="29"/>
  <c r="D46" i="29"/>
  <c r="E46" i="29"/>
  <c r="F46" i="29"/>
  <c r="G46" i="29"/>
  <c r="H46" i="29"/>
  <c r="I46" i="29"/>
  <c r="J46" i="29"/>
  <c r="C47" i="29"/>
  <c r="D47" i="29"/>
  <c r="E47" i="29"/>
  <c r="F47" i="29"/>
  <c r="G47" i="29"/>
  <c r="H47" i="29"/>
  <c r="I47" i="29"/>
  <c r="J47" i="29"/>
  <c r="C48" i="29"/>
  <c r="D48" i="29"/>
  <c r="E48" i="29"/>
  <c r="F48" i="29"/>
  <c r="G48" i="29"/>
  <c r="H48" i="29"/>
  <c r="I48" i="29"/>
  <c r="J48" i="29"/>
  <c r="C49" i="29"/>
  <c r="D49" i="29"/>
  <c r="E49" i="29"/>
  <c r="F49" i="29"/>
  <c r="G49" i="29"/>
  <c r="H49" i="29"/>
  <c r="I49" i="29"/>
  <c r="J49" i="29"/>
  <c r="B49" i="29"/>
  <c r="B48" i="29"/>
  <c r="B47" i="29"/>
  <c r="B46" i="29"/>
  <c r="B45" i="29"/>
  <c r="B44" i="29"/>
  <c r="B43" i="29"/>
  <c r="B42" i="29"/>
  <c r="B41" i="29"/>
  <c r="B40" i="29"/>
  <c r="B39" i="29"/>
  <c r="B38" i="29"/>
  <c r="B66" i="29" s="1"/>
  <c r="K39" i="28" l="1"/>
  <c r="K40" i="28"/>
  <c r="K48" i="28"/>
  <c r="K45" i="28"/>
  <c r="K43" i="28"/>
  <c r="K41" i="28"/>
  <c r="K49" i="28"/>
  <c r="K46" i="28"/>
  <c r="AA46" i="28"/>
  <c r="K44" i="28"/>
  <c r="AA43" i="28"/>
  <c r="K49" i="29"/>
  <c r="K48" i="29"/>
  <c r="K47" i="29"/>
  <c r="K46" i="29"/>
  <c r="K45" i="29"/>
  <c r="K44" i="29"/>
  <c r="K43" i="29"/>
  <c r="K42" i="29"/>
  <c r="K41" i="29"/>
  <c r="K40" i="29"/>
  <c r="K39" i="29"/>
  <c r="AA38" i="28"/>
  <c r="K38" i="29"/>
  <c r="AA39" i="28"/>
  <c r="AA41" i="28"/>
  <c r="AA40" i="28"/>
  <c r="AA44" i="28"/>
  <c r="AA45" i="28"/>
  <c r="AA42" i="28"/>
  <c r="K47" i="28"/>
  <c r="K42" i="28"/>
  <c r="L40" i="29" l="1"/>
  <c r="L46" i="29"/>
  <c r="L43" i="29"/>
  <c r="L49" i="29"/>
  <c r="L47" i="29"/>
  <c r="L38" i="29"/>
  <c r="L42" i="29"/>
  <c r="L48" i="29"/>
  <c r="L44" i="29"/>
  <c r="L45" i="29"/>
  <c r="L41" i="29"/>
  <c r="L39" i="29"/>
  <c r="C24" i="30" l="1"/>
  <c r="D24" i="30"/>
  <c r="E24" i="30"/>
  <c r="F24" i="30"/>
  <c r="G24" i="30"/>
  <c r="H24" i="30"/>
  <c r="I24" i="30"/>
  <c r="J24" i="30"/>
  <c r="C25" i="30"/>
  <c r="D25" i="30"/>
  <c r="E25" i="30"/>
  <c r="F25" i="30"/>
  <c r="G25" i="30"/>
  <c r="H25" i="30"/>
  <c r="I25" i="30"/>
  <c r="J25" i="30"/>
  <c r="C26" i="30"/>
  <c r="D26" i="30"/>
  <c r="E26" i="30"/>
  <c r="F26" i="30"/>
  <c r="G26" i="30"/>
  <c r="H26" i="30"/>
  <c r="I26" i="30"/>
  <c r="J26" i="30"/>
  <c r="C27" i="30"/>
  <c r="D27" i="30"/>
  <c r="E27" i="30"/>
  <c r="F27" i="30"/>
  <c r="G27" i="30"/>
  <c r="H27" i="30"/>
  <c r="I27" i="30"/>
  <c r="J27" i="30"/>
  <c r="C28" i="30"/>
  <c r="D28" i="30"/>
  <c r="E28" i="30"/>
  <c r="F28" i="30"/>
  <c r="G28" i="30"/>
  <c r="H28" i="30"/>
  <c r="I28" i="30"/>
  <c r="J28" i="30"/>
  <c r="C29" i="30"/>
  <c r="D29" i="30"/>
  <c r="E29" i="30"/>
  <c r="F29" i="30"/>
  <c r="G29" i="30"/>
  <c r="H29" i="30"/>
  <c r="I29" i="30"/>
  <c r="J29" i="30"/>
  <c r="C30" i="30"/>
  <c r="D30" i="30"/>
  <c r="E30" i="30"/>
  <c r="F30" i="30"/>
  <c r="G30" i="30"/>
  <c r="H30" i="30"/>
  <c r="I30" i="30"/>
  <c r="J30" i="30"/>
  <c r="C31" i="30"/>
  <c r="D31" i="30"/>
  <c r="E31" i="30"/>
  <c r="F31" i="30"/>
  <c r="G31" i="30"/>
  <c r="H31" i="30"/>
  <c r="I31" i="30"/>
  <c r="J31" i="30"/>
  <c r="C32" i="30"/>
  <c r="D32" i="30"/>
  <c r="E32" i="30"/>
  <c r="F32" i="30"/>
  <c r="G32" i="30"/>
  <c r="H32" i="30"/>
  <c r="I32" i="30"/>
  <c r="J32" i="30"/>
  <c r="C33" i="30"/>
  <c r="D33" i="30"/>
  <c r="E33" i="30"/>
  <c r="F33" i="30"/>
  <c r="G33" i="30"/>
  <c r="H33" i="30"/>
  <c r="I33" i="30"/>
  <c r="J33" i="30"/>
  <c r="C34" i="30"/>
  <c r="D34" i="30"/>
  <c r="E34" i="30"/>
  <c r="F34" i="30"/>
  <c r="G34" i="30"/>
  <c r="H34" i="30"/>
  <c r="I34" i="30"/>
  <c r="J34" i="30"/>
  <c r="C35" i="30"/>
  <c r="D35" i="30"/>
  <c r="E35" i="30"/>
  <c r="F35" i="30"/>
  <c r="G35" i="30"/>
  <c r="H35" i="30"/>
  <c r="I35" i="30"/>
  <c r="J35" i="30"/>
  <c r="B25" i="30"/>
  <c r="B26" i="30"/>
  <c r="B27" i="30"/>
  <c r="B28" i="30"/>
  <c r="B29" i="30"/>
  <c r="B30" i="30"/>
  <c r="B31" i="30"/>
  <c r="B32" i="30"/>
  <c r="B33" i="30"/>
  <c r="B34" i="30"/>
  <c r="B35" i="30"/>
  <c r="B24" i="30"/>
  <c r="C24" i="29"/>
  <c r="D24" i="29"/>
  <c r="E24" i="29"/>
  <c r="F24" i="29"/>
  <c r="G24" i="29"/>
  <c r="H24" i="29"/>
  <c r="I24" i="29"/>
  <c r="J24" i="29"/>
  <c r="C25" i="29"/>
  <c r="D25" i="29"/>
  <c r="E25" i="29"/>
  <c r="F25" i="29"/>
  <c r="G25" i="29"/>
  <c r="H25" i="29"/>
  <c r="I25" i="29"/>
  <c r="J25" i="29"/>
  <c r="C26" i="29"/>
  <c r="D26" i="29"/>
  <c r="E26" i="29"/>
  <c r="F26" i="29"/>
  <c r="G26" i="29"/>
  <c r="H26" i="29"/>
  <c r="I26" i="29"/>
  <c r="J26" i="29"/>
  <c r="C27" i="29"/>
  <c r="D27" i="29"/>
  <c r="E27" i="29"/>
  <c r="F27" i="29"/>
  <c r="G27" i="29"/>
  <c r="H27" i="29"/>
  <c r="I27" i="29"/>
  <c r="J27" i="29"/>
  <c r="C28" i="29"/>
  <c r="D28" i="29"/>
  <c r="E28" i="29"/>
  <c r="F28" i="29"/>
  <c r="G28" i="29"/>
  <c r="H28" i="29"/>
  <c r="I28" i="29"/>
  <c r="J28" i="29"/>
  <c r="C29" i="29"/>
  <c r="D29" i="29"/>
  <c r="E29" i="29"/>
  <c r="F29" i="29"/>
  <c r="G29" i="29"/>
  <c r="H29" i="29"/>
  <c r="I29" i="29"/>
  <c r="J29" i="29"/>
  <c r="C30" i="29"/>
  <c r="D30" i="29"/>
  <c r="E30" i="29"/>
  <c r="F30" i="29"/>
  <c r="G30" i="29"/>
  <c r="H30" i="29"/>
  <c r="I30" i="29"/>
  <c r="J30" i="29"/>
  <c r="C31" i="29"/>
  <c r="D31" i="29"/>
  <c r="E31" i="29"/>
  <c r="F31" i="29"/>
  <c r="G31" i="29"/>
  <c r="H31" i="29"/>
  <c r="I31" i="29"/>
  <c r="J31" i="29"/>
  <c r="C32" i="29"/>
  <c r="D32" i="29"/>
  <c r="E32" i="29"/>
  <c r="F32" i="29"/>
  <c r="G32" i="29"/>
  <c r="H32" i="29"/>
  <c r="I32" i="29"/>
  <c r="J32" i="29"/>
  <c r="C33" i="29"/>
  <c r="D33" i="29"/>
  <c r="E33" i="29"/>
  <c r="F33" i="29"/>
  <c r="G33" i="29"/>
  <c r="H33" i="29"/>
  <c r="I33" i="29"/>
  <c r="J33" i="29"/>
  <c r="C34" i="29"/>
  <c r="D34" i="29"/>
  <c r="E34" i="29"/>
  <c r="F34" i="29"/>
  <c r="G34" i="29"/>
  <c r="H34" i="29"/>
  <c r="I34" i="29"/>
  <c r="J34" i="29"/>
  <c r="C35" i="29"/>
  <c r="D35" i="29"/>
  <c r="E35" i="29"/>
  <c r="F35" i="29"/>
  <c r="G35" i="29"/>
  <c r="H35" i="29"/>
  <c r="I35" i="29"/>
  <c r="J35" i="29"/>
  <c r="B35" i="29"/>
  <c r="B34" i="29"/>
  <c r="B33" i="29"/>
  <c r="B32" i="29"/>
  <c r="B31" i="29"/>
  <c r="B30" i="29"/>
  <c r="B29" i="29"/>
  <c r="B28" i="29"/>
  <c r="B27" i="29"/>
  <c r="B26" i="29"/>
  <c r="B25" i="29"/>
  <c r="B24" i="29"/>
  <c r="B25" i="28"/>
  <c r="C25" i="28"/>
  <c r="D25" i="28"/>
  <c r="E25" i="28"/>
  <c r="F25" i="28"/>
  <c r="G25" i="28"/>
  <c r="H25" i="28"/>
  <c r="I25" i="28"/>
  <c r="J25" i="28"/>
  <c r="B26" i="28"/>
  <c r="C26" i="28"/>
  <c r="D26" i="28"/>
  <c r="E26" i="28"/>
  <c r="F26" i="28"/>
  <c r="G26" i="28"/>
  <c r="H26" i="28"/>
  <c r="I26" i="28"/>
  <c r="J26" i="28"/>
  <c r="B27" i="28"/>
  <c r="C27" i="28"/>
  <c r="D27" i="28"/>
  <c r="E27" i="28"/>
  <c r="F27" i="28"/>
  <c r="G27" i="28"/>
  <c r="H27" i="28"/>
  <c r="I27" i="28"/>
  <c r="J27" i="28"/>
  <c r="B28" i="28"/>
  <c r="C28" i="28"/>
  <c r="D28" i="28"/>
  <c r="E28" i="28"/>
  <c r="F28" i="28"/>
  <c r="G28" i="28"/>
  <c r="H28" i="28"/>
  <c r="I28" i="28"/>
  <c r="J28" i="28"/>
  <c r="B29" i="28"/>
  <c r="C29" i="28"/>
  <c r="D29" i="28"/>
  <c r="E29" i="28"/>
  <c r="F29" i="28"/>
  <c r="G29" i="28"/>
  <c r="H29" i="28"/>
  <c r="I29" i="28"/>
  <c r="J29" i="28"/>
  <c r="B30" i="28"/>
  <c r="C30" i="28"/>
  <c r="D30" i="28"/>
  <c r="E30" i="28"/>
  <c r="F30" i="28"/>
  <c r="G30" i="28"/>
  <c r="H30" i="28"/>
  <c r="I30" i="28"/>
  <c r="J30" i="28"/>
  <c r="B31" i="28"/>
  <c r="C31" i="28"/>
  <c r="D31" i="28"/>
  <c r="E31" i="28"/>
  <c r="F31" i="28"/>
  <c r="G31" i="28"/>
  <c r="H31" i="28"/>
  <c r="I31" i="28"/>
  <c r="J31" i="28"/>
  <c r="B32" i="28"/>
  <c r="C32" i="28"/>
  <c r="D32" i="28"/>
  <c r="E32" i="28"/>
  <c r="F32" i="28"/>
  <c r="G32" i="28"/>
  <c r="H32" i="28"/>
  <c r="I32" i="28"/>
  <c r="J32" i="28"/>
  <c r="B33" i="28"/>
  <c r="C33" i="28"/>
  <c r="D33" i="28"/>
  <c r="E33" i="28"/>
  <c r="F33" i="28"/>
  <c r="G33" i="28"/>
  <c r="H33" i="28"/>
  <c r="I33" i="28"/>
  <c r="J33" i="28"/>
  <c r="B34" i="28"/>
  <c r="C34" i="28"/>
  <c r="D34" i="28"/>
  <c r="E34" i="28"/>
  <c r="F34" i="28"/>
  <c r="G34" i="28"/>
  <c r="H34" i="28"/>
  <c r="I34" i="28"/>
  <c r="J34" i="28"/>
  <c r="B35" i="28"/>
  <c r="C35" i="28"/>
  <c r="D35" i="28"/>
  <c r="E35" i="28"/>
  <c r="F35" i="28"/>
  <c r="G35" i="28"/>
  <c r="H35" i="28"/>
  <c r="I35" i="28"/>
  <c r="J35" i="28"/>
  <c r="C24" i="28"/>
  <c r="D24" i="28"/>
  <c r="E24" i="28"/>
  <c r="F24" i="28"/>
  <c r="G24" i="28"/>
  <c r="H24" i="28"/>
  <c r="I24" i="28"/>
  <c r="J24" i="28"/>
  <c r="B24" i="28"/>
  <c r="B21" i="28"/>
  <c r="B21" i="29" s="1"/>
  <c r="C21" i="29" s="1"/>
  <c r="D21" i="29" s="1"/>
  <c r="E21" i="29" s="1"/>
  <c r="F21" i="29" s="1"/>
  <c r="G21" i="29" s="1"/>
  <c r="H21" i="29" s="1"/>
  <c r="I21" i="29" s="1"/>
  <c r="J21" i="29" s="1"/>
  <c r="C19" i="28"/>
  <c r="C19" i="29" s="1"/>
  <c r="D19" i="28"/>
  <c r="D19" i="30" s="1"/>
  <c r="E19" i="28"/>
  <c r="E19" i="30" s="1"/>
  <c r="F19" i="28"/>
  <c r="G19" i="28"/>
  <c r="G19" i="29" s="1"/>
  <c r="H19" i="28"/>
  <c r="H19" i="29" s="1"/>
  <c r="I19" i="28"/>
  <c r="I19" i="29" s="1"/>
  <c r="J19" i="28"/>
  <c r="J19" i="29" s="1"/>
  <c r="B19" i="28"/>
  <c r="B17" i="28"/>
  <c r="B17" i="29" s="1"/>
  <c r="R60" i="28"/>
  <c r="T97" i="30"/>
  <c r="D97" i="30"/>
  <c r="K19" i="30"/>
  <c r="H19" i="30"/>
  <c r="F19" i="30"/>
  <c r="D97" i="29"/>
  <c r="T97" i="29" s="1"/>
  <c r="K19" i="29"/>
  <c r="F19" i="29"/>
  <c r="D19" i="29"/>
  <c r="T97" i="28"/>
  <c r="N50" i="28"/>
  <c r="C21" i="28"/>
  <c r="R62" i="28" l="1"/>
  <c r="R76" i="28" s="1"/>
  <c r="B21" i="30"/>
  <c r="C21" i="30" s="1"/>
  <c r="D21" i="30" s="1"/>
  <c r="E21" i="30" s="1"/>
  <c r="F21" i="30" s="1"/>
  <c r="G21" i="30" s="1"/>
  <c r="H21" i="30" s="1"/>
  <c r="I21" i="30" s="1"/>
  <c r="J21" i="30" s="1"/>
  <c r="R53" i="28"/>
  <c r="E19" i="29"/>
  <c r="R56" i="28"/>
  <c r="R70" i="28" s="1"/>
  <c r="B19" i="30"/>
  <c r="R55" i="30" s="1"/>
  <c r="R63" i="30"/>
  <c r="B19" i="29"/>
  <c r="C19" i="30"/>
  <c r="R54" i="30"/>
  <c r="B17" i="30"/>
  <c r="R52" i="28"/>
  <c r="R66" i="28" s="1"/>
  <c r="R60" i="30"/>
  <c r="G19" i="30"/>
  <c r="W56" i="30" s="1"/>
  <c r="D72" i="29"/>
  <c r="I19" i="30"/>
  <c r="B69" i="28"/>
  <c r="R57" i="28"/>
  <c r="R71" i="28" s="1"/>
  <c r="R63" i="28"/>
  <c r="R77" i="28" s="1"/>
  <c r="S62" i="29"/>
  <c r="S76" i="29" s="1"/>
  <c r="C69" i="29"/>
  <c r="AA39" i="29"/>
  <c r="AD39" i="29" s="1"/>
  <c r="E28" i="63" s="1"/>
  <c r="N45" i="29"/>
  <c r="R74" i="28"/>
  <c r="B68" i="28"/>
  <c r="B76" i="28"/>
  <c r="R67" i="28"/>
  <c r="C71" i="28"/>
  <c r="S53" i="30"/>
  <c r="S59" i="30"/>
  <c r="S52" i="28"/>
  <c r="T59" i="30"/>
  <c r="D21" i="28"/>
  <c r="C77" i="29"/>
  <c r="T54" i="30"/>
  <c r="S55" i="30"/>
  <c r="U59" i="30"/>
  <c r="S63" i="30"/>
  <c r="S52" i="30"/>
  <c r="T55" i="30"/>
  <c r="S56" i="30"/>
  <c r="S57" i="30"/>
  <c r="T58" i="30"/>
  <c r="T61" i="30"/>
  <c r="T63" i="30"/>
  <c r="R58" i="28"/>
  <c r="U57" i="30"/>
  <c r="U52" i="30"/>
  <c r="W58" i="30"/>
  <c r="C70" i="28"/>
  <c r="J19" i="30"/>
  <c r="S60" i="30"/>
  <c r="Z55" i="29"/>
  <c r="D75" i="29"/>
  <c r="T62" i="29"/>
  <c r="T76" i="29" s="1"/>
  <c r="T60" i="30"/>
  <c r="D68" i="29"/>
  <c r="T52" i="30"/>
  <c r="T56" i="30"/>
  <c r="R54" i="29"/>
  <c r="R68" i="29" s="1"/>
  <c r="B69" i="29"/>
  <c r="R56" i="29"/>
  <c r="R57" i="29"/>
  <c r="R71" i="29" s="1"/>
  <c r="R52" i="30"/>
  <c r="R56" i="30"/>
  <c r="R52" i="29"/>
  <c r="B75" i="29"/>
  <c r="R60" i="29"/>
  <c r="R74" i="29" s="1"/>
  <c r="C72" i="28"/>
  <c r="B73" i="29"/>
  <c r="R59" i="28"/>
  <c r="W60" i="30"/>
  <c r="S62" i="30"/>
  <c r="R57" i="30"/>
  <c r="R61" i="28"/>
  <c r="R53" i="30"/>
  <c r="R61" i="30"/>
  <c r="B72" i="29"/>
  <c r="S57" i="28"/>
  <c r="S71" i="28" s="1"/>
  <c r="T53" i="30"/>
  <c r="X57" i="30"/>
  <c r="V59" i="30"/>
  <c r="B67" i="28"/>
  <c r="C68" i="29"/>
  <c r="S54" i="29"/>
  <c r="S68" i="29" s="1"/>
  <c r="R54" i="28"/>
  <c r="S55" i="29"/>
  <c r="D76" i="29"/>
  <c r="U60" i="30"/>
  <c r="S59" i="29"/>
  <c r="S73" i="29" s="1"/>
  <c r="N47" i="29"/>
  <c r="X56" i="30"/>
  <c r="W57" i="30"/>
  <c r="V58" i="30"/>
  <c r="S61" i="30"/>
  <c r="T62" i="30"/>
  <c r="N50" i="2"/>
  <c r="S63" i="29" l="1"/>
  <c r="B71" i="28"/>
  <c r="R55" i="28"/>
  <c r="R69" i="28" s="1"/>
  <c r="B75" i="28"/>
  <c r="B68" i="29"/>
  <c r="R61" i="29"/>
  <c r="R75" i="29" s="1"/>
  <c r="E21" i="28"/>
  <c r="D72" i="28"/>
  <c r="C76" i="29"/>
  <c r="B76" i="29"/>
  <c r="R62" i="29"/>
  <c r="R76" i="29" s="1"/>
  <c r="E76" i="29"/>
  <c r="U62" i="29"/>
  <c r="E77" i="29"/>
  <c r="U61" i="29"/>
  <c r="U75" i="29" s="1"/>
  <c r="Y63" i="30"/>
  <c r="Y56" i="30"/>
  <c r="Y55" i="30"/>
  <c r="R62" i="30"/>
  <c r="B70" i="28"/>
  <c r="U60" i="29"/>
  <c r="U74" i="29" s="1"/>
  <c r="B77" i="28"/>
  <c r="Y61" i="30"/>
  <c r="E69" i="29"/>
  <c r="R59" i="30"/>
  <c r="T61" i="29"/>
  <c r="T75" i="29" s="1"/>
  <c r="Z54" i="30"/>
  <c r="R63" i="29"/>
  <c r="R77" i="29" s="1"/>
  <c r="B77" i="29"/>
  <c r="B70" i="29"/>
  <c r="T54" i="29"/>
  <c r="T68" i="29" s="1"/>
  <c r="T58" i="29"/>
  <c r="T72" i="29" s="1"/>
  <c r="R58" i="29"/>
  <c r="R72" i="29" s="1"/>
  <c r="D67" i="29"/>
  <c r="S69" i="29"/>
  <c r="E74" i="29"/>
  <c r="B67" i="29"/>
  <c r="N39" i="29"/>
  <c r="R70" i="29"/>
  <c r="U76" i="29"/>
  <c r="AA44" i="29"/>
  <c r="AD44" i="29" s="1"/>
  <c r="J28" i="63" s="1"/>
  <c r="AA38" i="29"/>
  <c r="AD38" i="29" s="1"/>
  <c r="D28" i="63" s="1"/>
  <c r="AA48" i="29"/>
  <c r="AD48" i="29" s="1"/>
  <c r="N28" i="63" s="1"/>
  <c r="N42" i="29"/>
  <c r="N49" i="29"/>
  <c r="N40" i="29"/>
  <c r="N41" i="29"/>
  <c r="N48" i="29"/>
  <c r="N43" i="29"/>
  <c r="Z62" i="30"/>
  <c r="S56" i="28"/>
  <c r="S70" i="28" s="1"/>
  <c r="R53" i="29"/>
  <c r="R67" i="29" s="1"/>
  <c r="T53" i="29"/>
  <c r="T67" i="29" s="1"/>
  <c r="B74" i="29"/>
  <c r="Z69" i="29"/>
  <c r="AA45" i="29"/>
  <c r="AD45" i="29" s="1"/>
  <c r="K28" i="63" s="1"/>
  <c r="AA41" i="29"/>
  <c r="AD41" i="29" s="1"/>
  <c r="G28" i="63" s="1"/>
  <c r="AA49" i="29"/>
  <c r="AD49" i="29" s="1"/>
  <c r="O28" i="63" s="1"/>
  <c r="AD45" i="28"/>
  <c r="K16" i="63" s="1"/>
  <c r="N44" i="29"/>
  <c r="C73" i="29"/>
  <c r="N46" i="29"/>
  <c r="B71" i="29"/>
  <c r="S77" i="29"/>
  <c r="R72" i="28"/>
  <c r="R66" i="29"/>
  <c r="S66" i="28"/>
  <c r="AA47" i="29"/>
  <c r="AD47" i="29" s="1"/>
  <c r="M28" i="63" s="1"/>
  <c r="N38" i="29"/>
  <c r="AA43" i="29"/>
  <c r="AD43" i="29" s="1"/>
  <c r="I28" i="63" s="1"/>
  <c r="J69" i="29"/>
  <c r="AA46" i="29"/>
  <c r="AD46" i="29" s="1"/>
  <c r="L28" i="63" s="1"/>
  <c r="AA42" i="29"/>
  <c r="AD42" i="29" s="1"/>
  <c r="H28" i="63" s="1"/>
  <c r="AA40" i="29"/>
  <c r="AD40" i="29" s="1"/>
  <c r="F28" i="63" s="1"/>
  <c r="AD42" i="28"/>
  <c r="H16" i="63" s="1"/>
  <c r="AD38" i="28"/>
  <c r="D16" i="63" s="1"/>
  <c r="R68" i="28"/>
  <c r="AD44" i="28"/>
  <c r="J16" i="63" s="1"/>
  <c r="N39" i="28"/>
  <c r="AD39" i="28"/>
  <c r="E16" i="63" s="1"/>
  <c r="AD43" i="28"/>
  <c r="I16" i="63" s="1"/>
  <c r="AA49" i="28"/>
  <c r="AD49" i="28" s="1"/>
  <c r="O16" i="63" s="1"/>
  <c r="AD41" i="28"/>
  <c r="G16" i="63" s="1"/>
  <c r="AA47" i="28"/>
  <c r="AA48" i="28"/>
  <c r="AD48" i="28" s="1"/>
  <c r="N16" i="63" s="1"/>
  <c r="AD40" i="28"/>
  <c r="F16" i="63" s="1"/>
  <c r="AD46" i="28"/>
  <c r="L16" i="63" s="1"/>
  <c r="K38" i="28"/>
  <c r="N48" i="28"/>
  <c r="C66" i="28"/>
  <c r="N43" i="28"/>
  <c r="N49" i="28"/>
  <c r="N42" i="28"/>
  <c r="N47" i="28"/>
  <c r="N46" i="28"/>
  <c r="B74" i="28"/>
  <c r="N45" i="28"/>
  <c r="N41" i="28"/>
  <c r="N44" i="28"/>
  <c r="B73" i="28"/>
  <c r="R75" i="28"/>
  <c r="N40" i="28"/>
  <c r="R73" i="28"/>
  <c r="R58" i="30"/>
  <c r="B72" i="28"/>
  <c r="R55" i="29"/>
  <c r="R69" i="29" s="1"/>
  <c r="Z63" i="30"/>
  <c r="S58" i="28"/>
  <c r="S72" i="28" s="1"/>
  <c r="R59" i="29"/>
  <c r="R73" i="29" s="1"/>
  <c r="U63" i="30"/>
  <c r="Y54" i="29"/>
  <c r="Y68" i="29" s="1"/>
  <c r="I68" i="29"/>
  <c r="S56" i="29"/>
  <c r="S70" i="29" s="1"/>
  <c r="C70" i="29"/>
  <c r="G72" i="29"/>
  <c r="W58" i="29"/>
  <c r="W72" i="29" s="1"/>
  <c r="X54" i="30"/>
  <c r="V63" i="30"/>
  <c r="U56" i="30"/>
  <c r="V62" i="30"/>
  <c r="V54" i="30"/>
  <c r="U62" i="30"/>
  <c r="J76" i="29"/>
  <c r="Z62" i="29"/>
  <c r="Z76" i="29" s="1"/>
  <c r="Z54" i="29"/>
  <c r="Z68" i="29" s="1"/>
  <c r="J68" i="29"/>
  <c r="J75" i="29"/>
  <c r="Z61" i="29"/>
  <c r="Z75" i="29" s="1"/>
  <c r="J67" i="29"/>
  <c r="Z53" i="29"/>
  <c r="Z67" i="29" s="1"/>
  <c r="G77" i="29"/>
  <c r="W63" i="29"/>
  <c r="W77" i="29" s="1"/>
  <c r="W55" i="29"/>
  <c r="W69" i="29" s="1"/>
  <c r="G69" i="29"/>
  <c r="W62" i="29"/>
  <c r="W76" i="29" s="1"/>
  <c r="G76" i="29"/>
  <c r="Y59" i="30"/>
  <c r="D77" i="29"/>
  <c r="T63" i="29"/>
  <c r="T77" i="29" s="1"/>
  <c r="T55" i="29"/>
  <c r="T69" i="29" s="1"/>
  <c r="D69" i="29"/>
  <c r="Z56" i="29"/>
  <c r="Z70" i="29" s="1"/>
  <c r="J70" i="29"/>
  <c r="J73" i="29"/>
  <c r="Z59" i="29"/>
  <c r="Z73" i="29" s="1"/>
  <c r="X52" i="29"/>
  <c r="X66" i="29" s="1"/>
  <c r="H66" i="29"/>
  <c r="T63" i="28"/>
  <c r="T77" i="28" s="1"/>
  <c r="D77" i="28"/>
  <c r="H71" i="29"/>
  <c r="X57" i="29"/>
  <c r="X71" i="29" s="1"/>
  <c r="C75" i="28"/>
  <c r="S61" i="28"/>
  <c r="S75" i="28" s="1"/>
  <c r="W55" i="30"/>
  <c r="H67" i="29"/>
  <c r="X53" i="29"/>
  <c r="X67" i="29" s="1"/>
  <c r="I71" i="29"/>
  <c r="Y57" i="29"/>
  <c r="Y71" i="29" s="1"/>
  <c r="X63" i="30"/>
  <c r="Z60" i="30"/>
  <c r="Y53" i="30"/>
  <c r="W62" i="30"/>
  <c r="V55" i="30"/>
  <c r="W61" i="30"/>
  <c r="W53" i="30"/>
  <c r="V61" i="30"/>
  <c r="V60" i="30"/>
  <c r="X62" i="29"/>
  <c r="X76" i="29" s="1"/>
  <c r="H76" i="29"/>
  <c r="X54" i="29"/>
  <c r="X68" i="29" s="1"/>
  <c r="H68" i="29"/>
  <c r="H75" i="29"/>
  <c r="X61" i="29"/>
  <c r="X75" i="29" s="1"/>
  <c r="G74" i="29"/>
  <c r="W60" i="29"/>
  <c r="W74" i="29" s="1"/>
  <c r="G66" i="29"/>
  <c r="W52" i="29"/>
  <c r="W66" i="29" s="1"/>
  <c r="Y52" i="29"/>
  <c r="Y66" i="29" s="1"/>
  <c r="I66" i="29"/>
  <c r="C77" i="28"/>
  <c r="S63" i="28"/>
  <c r="S77" i="28" s="1"/>
  <c r="T60" i="28"/>
  <c r="T74" i="28" s="1"/>
  <c r="D74" i="28"/>
  <c r="C73" i="28"/>
  <c r="S59" i="28"/>
  <c r="S73" i="28" s="1"/>
  <c r="Y56" i="29"/>
  <c r="Y70" i="29" s="1"/>
  <c r="I70" i="29"/>
  <c r="G71" i="29"/>
  <c r="W57" i="29"/>
  <c r="W71" i="29" s="1"/>
  <c r="T59" i="28"/>
  <c r="T73" i="28" s="1"/>
  <c r="D73" i="28"/>
  <c r="U58" i="30"/>
  <c r="W54" i="30"/>
  <c r="X59" i="30"/>
  <c r="W59" i="30"/>
  <c r="I75" i="29"/>
  <c r="Y61" i="29"/>
  <c r="Y75" i="29" s="1"/>
  <c r="I67" i="29"/>
  <c r="Y53" i="29"/>
  <c r="Y67" i="29" s="1"/>
  <c r="C72" i="29"/>
  <c r="S58" i="29"/>
  <c r="S72" i="29" s="1"/>
  <c r="C71" i="29"/>
  <c r="S57" i="29"/>
  <c r="S71" i="29" s="1"/>
  <c r="X59" i="29"/>
  <c r="X73" i="29" s="1"/>
  <c r="H73" i="29"/>
  <c r="D75" i="28"/>
  <c r="T61" i="28"/>
  <c r="T75" i="28" s="1"/>
  <c r="X56" i="29"/>
  <c r="X70" i="29" s="1"/>
  <c r="H70" i="29"/>
  <c r="X62" i="30"/>
  <c r="I77" i="29"/>
  <c r="Y63" i="29"/>
  <c r="Y77" i="29" s="1"/>
  <c r="F77" i="29"/>
  <c r="V63" i="29"/>
  <c r="V77" i="29" s="1"/>
  <c r="T55" i="28"/>
  <c r="T69" i="28" s="1"/>
  <c r="D69" i="28"/>
  <c r="Z63" i="29"/>
  <c r="Z77" i="29" s="1"/>
  <c r="J77" i="29"/>
  <c r="X61" i="30"/>
  <c r="X60" i="30"/>
  <c r="X52" i="30"/>
  <c r="Z61" i="30"/>
  <c r="V57" i="30"/>
  <c r="S58" i="30"/>
  <c r="Y60" i="30"/>
  <c r="X53" i="30"/>
  <c r="Z58" i="30"/>
  <c r="Y58" i="30"/>
  <c r="U54" i="30"/>
  <c r="X58" i="30"/>
  <c r="V52" i="30"/>
  <c r="C75" i="29"/>
  <c r="S61" i="29"/>
  <c r="S75" i="29" s="1"/>
  <c r="C67" i="29"/>
  <c r="S53" i="29"/>
  <c r="S67" i="29" s="1"/>
  <c r="S60" i="29"/>
  <c r="S74" i="29" s="1"/>
  <c r="C74" i="29"/>
  <c r="S52" i="29"/>
  <c r="S66" i="29" s="1"/>
  <c r="C66" i="29"/>
  <c r="Z60" i="29"/>
  <c r="Z74" i="29" s="1"/>
  <c r="J74" i="29"/>
  <c r="Z52" i="29"/>
  <c r="Z66" i="29" s="1"/>
  <c r="J66" i="29"/>
  <c r="T57" i="29"/>
  <c r="T71" i="29" s="1"/>
  <c r="D71" i="29"/>
  <c r="T56" i="29"/>
  <c r="T70" i="29" s="1"/>
  <c r="D70" i="29"/>
  <c r="Y58" i="29"/>
  <c r="Y72" i="29" s="1"/>
  <c r="I72" i="29"/>
  <c r="E75" i="29"/>
  <c r="E67" i="29"/>
  <c r="U53" i="29"/>
  <c r="U67" i="29" s="1"/>
  <c r="C76" i="28"/>
  <c r="S62" i="28"/>
  <c r="S76" i="28" s="1"/>
  <c r="F21" i="28"/>
  <c r="C68" i="28"/>
  <c r="S54" i="28"/>
  <c r="S68" i="28" s="1"/>
  <c r="D70" i="28"/>
  <c r="T56" i="28"/>
  <c r="T70" i="28" s="1"/>
  <c r="T57" i="30"/>
  <c r="F67" i="29"/>
  <c r="V53" i="29"/>
  <c r="V67" i="29" s="1"/>
  <c r="X55" i="30"/>
  <c r="Z59" i="30"/>
  <c r="Y52" i="30"/>
  <c r="U53" i="30"/>
  <c r="Z57" i="30"/>
  <c r="V53" i="30"/>
  <c r="Y57" i="30"/>
  <c r="W52" i="30"/>
  <c r="T60" i="29"/>
  <c r="T74" i="29" s="1"/>
  <c r="D74" i="29"/>
  <c r="T52" i="29"/>
  <c r="T66" i="29" s="1"/>
  <c r="D66" i="29"/>
  <c r="T59" i="29"/>
  <c r="T73" i="29" s="1"/>
  <c r="D73" i="29"/>
  <c r="U56" i="29"/>
  <c r="U70" i="29" s="1"/>
  <c r="E70" i="29"/>
  <c r="U55" i="29"/>
  <c r="U69" i="29" s="1"/>
  <c r="J71" i="29"/>
  <c r="Z57" i="29"/>
  <c r="Z71" i="29" s="1"/>
  <c r="V60" i="29"/>
  <c r="V74" i="29" s="1"/>
  <c r="F74" i="29"/>
  <c r="V52" i="29"/>
  <c r="V66" i="29" s="1"/>
  <c r="F66" i="29"/>
  <c r="F75" i="29"/>
  <c r="V61" i="29"/>
  <c r="V75" i="29" s="1"/>
  <c r="D67" i="28"/>
  <c r="T53" i="28"/>
  <c r="T67" i="28" s="1"/>
  <c r="U55" i="30"/>
  <c r="I76" i="29"/>
  <c r="Y62" i="29"/>
  <c r="Y76" i="29" s="1"/>
  <c r="Z58" i="29"/>
  <c r="Z72" i="29" s="1"/>
  <c r="J72" i="29"/>
  <c r="G67" i="29"/>
  <c r="W53" i="29"/>
  <c r="W67" i="29" s="1"/>
  <c r="S60" i="28"/>
  <c r="S74" i="28" s="1"/>
  <c r="C74" i="28"/>
  <c r="Z52" i="30"/>
  <c r="Y54" i="30"/>
  <c r="Z56" i="30"/>
  <c r="U59" i="29"/>
  <c r="U73" i="29" s="1"/>
  <c r="E73" i="29"/>
  <c r="G70" i="29"/>
  <c r="W56" i="29"/>
  <c r="W70" i="29" s="1"/>
  <c r="U61" i="30"/>
  <c r="V55" i="29"/>
  <c r="V69" i="29" s="1"/>
  <c r="F69" i="29"/>
  <c r="V62" i="29"/>
  <c r="V76" i="29" s="1"/>
  <c r="F76" i="29"/>
  <c r="F68" i="29"/>
  <c r="V54" i="29"/>
  <c r="V68" i="29" s="1"/>
  <c r="W59" i="29"/>
  <c r="W73" i="29" s="1"/>
  <c r="G73" i="29"/>
  <c r="G75" i="29"/>
  <c r="W61" i="29"/>
  <c r="W75" i="29" s="1"/>
  <c r="F71" i="29"/>
  <c r="V57" i="29"/>
  <c r="V71" i="29" s="1"/>
  <c r="D71" i="28"/>
  <c r="T57" i="28"/>
  <c r="T71" i="28" s="1"/>
  <c r="I69" i="29"/>
  <c r="Y55" i="29"/>
  <c r="Y69" i="29" s="1"/>
  <c r="V56" i="29"/>
  <c r="V70" i="29" s="1"/>
  <c r="F70" i="29"/>
  <c r="Y60" i="29"/>
  <c r="Y74" i="29" s="1"/>
  <c r="I74" i="29"/>
  <c r="Y62" i="30"/>
  <c r="Z53" i="30"/>
  <c r="W63" i="30"/>
  <c r="V56" i="30"/>
  <c r="S54" i="30"/>
  <c r="F72" i="29"/>
  <c r="V58" i="29"/>
  <c r="V72" i="29" s="1"/>
  <c r="X63" i="29"/>
  <c r="X77" i="29" s="1"/>
  <c r="H77" i="29"/>
  <c r="X55" i="29"/>
  <c r="X69" i="29" s="1"/>
  <c r="H69" i="29"/>
  <c r="U57" i="29"/>
  <c r="U71" i="29" s="1"/>
  <c r="E71" i="29"/>
  <c r="G68" i="29"/>
  <c r="W54" i="29"/>
  <c r="W68" i="29" s="1"/>
  <c r="I73" i="29"/>
  <c r="Y59" i="29"/>
  <c r="Y73" i="29" s="1"/>
  <c r="X58" i="29"/>
  <c r="X72" i="29" s="1"/>
  <c r="H72" i="29"/>
  <c r="X60" i="29"/>
  <c r="X74" i="29" s="1"/>
  <c r="H74" i="29"/>
  <c r="C69" i="28"/>
  <c r="S55" i="28"/>
  <c r="S69" i="28" s="1"/>
  <c r="V59" i="29"/>
  <c r="V73" i="29" s="1"/>
  <c r="F73" i="29"/>
  <c r="C67" i="28"/>
  <c r="S53" i="28"/>
  <c r="S67" i="28" s="1"/>
  <c r="D66" i="28"/>
  <c r="T52" i="28"/>
  <c r="T66" i="28" s="1"/>
  <c r="N38" i="28" l="1"/>
  <c r="T58" i="28"/>
  <c r="T72" i="28" s="1"/>
  <c r="U63" i="29"/>
  <c r="U77" i="29" s="1"/>
  <c r="AA77" i="29" s="1"/>
  <c r="U54" i="29"/>
  <c r="U68" i="29" s="1"/>
  <c r="AA68" i="29" s="1"/>
  <c r="E68" i="29"/>
  <c r="K68" i="29" s="1"/>
  <c r="E72" i="29"/>
  <c r="K72" i="29" s="1"/>
  <c r="U58" i="29"/>
  <c r="U72" i="29" s="1"/>
  <c r="AA72" i="29" s="1"/>
  <c r="E66" i="29"/>
  <c r="K66" i="29" s="1"/>
  <c r="U52" i="29"/>
  <c r="U66" i="29" s="1"/>
  <c r="AA66" i="29" s="1"/>
  <c r="AB39" i="29"/>
  <c r="AD47" i="28"/>
  <c r="M16" i="63" s="1"/>
  <c r="AB40" i="28"/>
  <c r="AB43" i="28"/>
  <c r="AB44" i="28"/>
  <c r="AB41" i="28"/>
  <c r="AB45" i="28"/>
  <c r="AB38" i="28"/>
  <c r="AB39" i="28"/>
  <c r="AB42" i="28"/>
  <c r="AB46" i="28"/>
  <c r="B79" i="29"/>
  <c r="AB47" i="29"/>
  <c r="AB40" i="29"/>
  <c r="AB49" i="29"/>
  <c r="AB41" i="29"/>
  <c r="AB42" i="29"/>
  <c r="AB43" i="29"/>
  <c r="R79" i="29"/>
  <c r="AB46" i="29"/>
  <c r="AB48" i="29"/>
  <c r="AB44" i="29"/>
  <c r="AB45" i="29"/>
  <c r="AB38" i="29"/>
  <c r="AB47" i="28"/>
  <c r="AB48" i="28"/>
  <c r="R79" i="28"/>
  <c r="AB49" i="28"/>
  <c r="L48" i="28"/>
  <c r="L39" i="28"/>
  <c r="L44" i="28"/>
  <c r="L45" i="28"/>
  <c r="L42" i="28"/>
  <c r="L43" i="28"/>
  <c r="L46" i="28"/>
  <c r="L49" i="28"/>
  <c r="L47" i="28"/>
  <c r="B79" i="28"/>
  <c r="L38" i="28"/>
  <c r="L41" i="28"/>
  <c r="L40" i="28"/>
  <c r="D68" i="28"/>
  <c r="T54" i="28"/>
  <c r="T68" i="28" s="1"/>
  <c r="T62" i="28"/>
  <c r="T76" i="28" s="1"/>
  <c r="D76" i="28"/>
  <c r="Z55" i="30"/>
  <c r="AA71" i="29"/>
  <c r="K77" i="29"/>
  <c r="K69" i="29"/>
  <c r="AA74" i="29"/>
  <c r="K76" i="29"/>
  <c r="AA76" i="29"/>
  <c r="K73" i="29"/>
  <c r="AA67" i="29"/>
  <c r="K75" i="29"/>
  <c r="K74" i="29"/>
  <c r="K70" i="29"/>
  <c r="K71" i="29"/>
  <c r="AA73" i="29"/>
  <c r="K67" i="29"/>
  <c r="AA69" i="29"/>
  <c r="AA75" i="29"/>
  <c r="AA70" i="29"/>
  <c r="E66" i="28"/>
  <c r="U52" i="28"/>
  <c r="U66" i="28" s="1"/>
  <c r="U60" i="28"/>
  <c r="U74" i="28" s="1"/>
  <c r="E74" i="28"/>
  <c r="E76" i="28"/>
  <c r="U62" i="28"/>
  <c r="U76" i="28" s="1"/>
  <c r="E70" i="28"/>
  <c r="U56" i="28"/>
  <c r="U70" i="28" s="1"/>
  <c r="E75" i="28"/>
  <c r="U61" i="28"/>
  <c r="U75" i="28" s="1"/>
  <c r="E68" i="28"/>
  <c r="U54" i="28"/>
  <c r="U68" i="28" s="1"/>
  <c r="E72" i="28"/>
  <c r="U58" i="28"/>
  <c r="U72" i="28" s="1"/>
  <c r="U59" i="28"/>
  <c r="U73" i="28" s="1"/>
  <c r="E73" i="28"/>
  <c r="E71" i="28"/>
  <c r="U57" i="28"/>
  <c r="U71" i="28" s="1"/>
  <c r="U63" i="28"/>
  <c r="U77" i="28" s="1"/>
  <c r="E77" i="28"/>
  <c r="E69" i="28"/>
  <c r="U55" i="28"/>
  <c r="U69" i="28" s="1"/>
  <c r="U53" i="28"/>
  <c r="U67" i="28" s="1"/>
  <c r="E67" i="28"/>
  <c r="G21" i="28"/>
  <c r="T97" i="16"/>
  <c r="T97" i="15"/>
  <c r="T97" i="6"/>
  <c r="T97" i="5"/>
  <c r="T97" i="2"/>
  <c r="T97" i="14"/>
  <c r="D97" i="14"/>
  <c r="J35" i="16"/>
  <c r="I35" i="16"/>
  <c r="H35" i="16"/>
  <c r="G35" i="16"/>
  <c r="F35" i="16"/>
  <c r="E35" i="16"/>
  <c r="D35" i="16"/>
  <c r="C35" i="16"/>
  <c r="B35" i="16"/>
  <c r="J34" i="16"/>
  <c r="I34" i="16"/>
  <c r="H34" i="16"/>
  <c r="G34" i="16"/>
  <c r="F34" i="16"/>
  <c r="E34" i="16"/>
  <c r="D34" i="16"/>
  <c r="C34" i="16"/>
  <c r="B34" i="16"/>
  <c r="J33" i="16"/>
  <c r="I33" i="16"/>
  <c r="H33" i="16"/>
  <c r="G33" i="16"/>
  <c r="F33" i="16"/>
  <c r="E33" i="16"/>
  <c r="D33" i="16"/>
  <c r="C33" i="16"/>
  <c r="B33" i="16"/>
  <c r="J32" i="16"/>
  <c r="I32" i="16"/>
  <c r="H32" i="16"/>
  <c r="G32" i="16"/>
  <c r="F32" i="16"/>
  <c r="E32" i="16"/>
  <c r="D32" i="16"/>
  <c r="C32" i="16"/>
  <c r="B32" i="16"/>
  <c r="J31" i="16"/>
  <c r="I31" i="16"/>
  <c r="H31" i="16"/>
  <c r="G31" i="16"/>
  <c r="F31" i="16"/>
  <c r="E31" i="16"/>
  <c r="D31" i="16"/>
  <c r="C31" i="16"/>
  <c r="B31" i="16"/>
  <c r="J30" i="16"/>
  <c r="I30" i="16"/>
  <c r="H30" i="16"/>
  <c r="G30" i="16"/>
  <c r="F30" i="16"/>
  <c r="E30" i="16"/>
  <c r="D30" i="16"/>
  <c r="C30" i="16"/>
  <c r="B30" i="16"/>
  <c r="J29" i="16"/>
  <c r="I29" i="16"/>
  <c r="H29" i="16"/>
  <c r="G29" i="16"/>
  <c r="F29" i="16"/>
  <c r="E29" i="16"/>
  <c r="D29" i="16"/>
  <c r="C29" i="16"/>
  <c r="B29" i="16"/>
  <c r="J28" i="16"/>
  <c r="I28" i="16"/>
  <c r="H28" i="16"/>
  <c r="G28" i="16"/>
  <c r="F28" i="16"/>
  <c r="E28" i="16"/>
  <c r="D28" i="16"/>
  <c r="C28" i="16"/>
  <c r="B28" i="16"/>
  <c r="J27" i="16"/>
  <c r="I27" i="16"/>
  <c r="H27" i="16"/>
  <c r="G27" i="16"/>
  <c r="F27" i="16"/>
  <c r="E27" i="16"/>
  <c r="D27" i="16"/>
  <c r="C27" i="16"/>
  <c r="B27" i="16"/>
  <c r="J26" i="16"/>
  <c r="I26" i="16"/>
  <c r="H26" i="16"/>
  <c r="G26" i="16"/>
  <c r="F26" i="16"/>
  <c r="E26" i="16"/>
  <c r="D26" i="16"/>
  <c r="C26" i="16"/>
  <c r="B26" i="16"/>
  <c r="J25" i="16"/>
  <c r="I25" i="16"/>
  <c r="H25" i="16"/>
  <c r="G25" i="16"/>
  <c r="F25" i="16"/>
  <c r="E25" i="16"/>
  <c r="D25" i="16"/>
  <c r="C25" i="16"/>
  <c r="B25" i="16"/>
  <c r="J24" i="16"/>
  <c r="I24" i="16"/>
  <c r="H24" i="16"/>
  <c r="G24" i="16"/>
  <c r="F24" i="16"/>
  <c r="E24" i="16"/>
  <c r="D24" i="16"/>
  <c r="C24" i="16"/>
  <c r="B24" i="16"/>
  <c r="B17" i="14"/>
  <c r="B21" i="14"/>
  <c r="J19" i="14"/>
  <c r="I19" i="14"/>
  <c r="H19" i="14"/>
  <c r="G19" i="14"/>
  <c r="F19" i="14"/>
  <c r="E19" i="14"/>
  <c r="D19" i="14"/>
  <c r="C19" i="14"/>
  <c r="B19" i="14"/>
  <c r="J35" i="15"/>
  <c r="I35" i="15"/>
  <c r="H35" i="15"/>
  <c r="G35" i="15"/>
  <c r="F35" i="15"/>
  <c r="E35" i="15"/>
  <c r="D35" i="15"/>
  <c r="C35" i="15"/>
  <c r="B35" i="15"/>
  <c r="J34" i="15"/>
  <c r="I34" i="15"/>
  <c r="H34" i="15"/>
  <c r="G34" i="15"/>
  <c r="F34" i="15"/>
  <c r="E34" i="15"/>
  <c r="D34" i="15"/>
  <c r="C34" i="15"/>
  <c r="B34" i="15"/>
  <c r="J33" i="15"/>
  <c r="I33" i="15"/>
  <c r="H33" i="15"/>
  <c r="G33" i="15"/>
  <c r="F33" i="15"/>
  <c r="E33" i="15"/>
  <c r="D33" i="15"/>
  <c r="C33" i="15"/>
  <c r="B33" i="15"/>
  <c r="J32" i="15"/>
  <c r="I32" i="15"/>
  <c r="H32" i="15"/>
  <c r="G32" i="15"/>
  <c r="F32" i="15"/>
  <c r="E32" i="15"/>
  <c r="D32" i="15"/>
  <c r="C32" i="15"/>
  <c r="B32" i="15"/>
  <c r="J31" i="15"/>
  <c r="I31" i="15"/>
  <c r="H31" i="15"/>
  <c r="G31" i="15"/>
  <c r="F31" i="15"/>
  <c r="E31" i="15"/>
  <c r="D31" i="15"/>
  <c r="C31" i="15"/>
  <c r="B31" i="15"/>
  <c r="J30" i="15"/>
  <c r="I30" i="15"/>
  <c r="H30" i="15"/>
  <c r="G30" i="15"/>
  <c r="F30" i="15"/>
  <c r="E30" i="15"/>
  <c r="D30" i="15"/>
  <c r="C30" i="15"/>
  <c r="B30" i="15"/>
  <c r="J29" i="15"/>
  <c r="I29" i="15"/>
  <c r="H29" i="15"/>
  <c r="G29" i="15"/>
  <c r="F29" i="15"/>
  <c r="E29" i="15"/>
  <c r="D29" i="15"/>
  <c r="C29" i="15"/>
  <c r="B29" i="15"/>
  <c r="J28" i="15"/>
  <c r="I28" i="15"/>
  <c r="H28" i="15"/>
  <c r="G28" i="15"/>
  <c r="F28" i="15"/>
  <c r="E28" i="15"/>
  <c r="D28" i="15"/>
  <c r="C28" i="15"/>
  <c r="B28" i="15"/>
  <c r="J27" i="15"/>
  <c r="I27" i="15"/>
  <c r="H27" i="15"/>
  <c r="G27" i="15"/>
  <c r="F27" i="15"/>
  <c r="E27" i="15"/>
  <c r="D27" i="15"/>
  <c r="C27" i="15"/>
  <c r="B27" i="15"/>
  <c r="J26" i="15"/>
  <c r="I26" i="15"/>
  <c r="H26" i="15"/>
  <c r="G26" i="15"/>
  <c r="F26" i="15"/>
  <c r="E26" i="15"/>
  <c r="D26" i="15"/>
  <c r="C26" i="15"/>
  <c r="B26" i="15"/>
  <c r="J25" i="15"/>
  <c r="I25" i="15"/>
  <c r="H25" i="15"/>
  <c r="G25" i="15"/>
  <c r="F25" i="15"/>
  <c r="E25" i="15"/>
  <c r="D25" i="15"/>
  <c r="C25" i="15"/>
  <c r="B25" i="15"/>
  <c r="J24" i="15"/>
  <c r="I24" i="15"/>
  <c r="H24" i="15"/>
  <c r="G24" i="15"/>
  <c r="F24" i="15"/>
  <c r="E24" i="15"/>
  <c r="D24" i="15"/>
  <c r="C24" i="15"/>
  <c r="B24" i="15"/>
  <c r="J35" i="14"/>
  <c r="I35" i="14"/>
  <c r="H35" i="14"/>
  <c r="G35" i="14"/>
  <c r="F35" i="14"/>
  <c r="E35" i="14"/>
  <c r="D35" i="14"/>
  <c r="C35" i="14"/>
  <c r="B35" i="14"/>
  <c r="J34" i="14"/>
  <c r="I34" i="14"/>
  <c r="H34" i="14"/>
  <c r="G34" i="14"/>
  <c r="F34" i="14"/>
  <c r="E34" i="14"/>
  <c r="D34" i="14"/>
  <c r="C34" i="14"/>
  <c r="B34" i="14"/>
  <c r="J33" i="14"/>
  <c r="I33" i="14"/>
  <c r="H33" i="14"/>
  <c r="G33" i="14"/>
  <c r="F33" i="14"/>
  <c r="E33" i="14"/>
  <c r="D33" i="14"/>
  <c r="C33" i="14"/>
  <c r="B33" i="14"/>
  <c r="J32" i="14"/>
  <c r="I32" i="14"/>
  <c r="H32" i="14"/>
  <c r="G32" i="14"/>
  <c r="F32" i="14"/>
  <c r="E32" i="14"/>
  <c r="D32" i="14"/>
  <c r="C32" i="14"/>
  <c r="B32" i="14"/>
  <c r="J31" i="14"/>
  <c r="I31" i="14"/>
  <c r="H31" i="14"/>
  <c r="G31" i="14"/>
  <c r="F31" i="14"/>
  <c r="E31" i="14"/>
  <c r="D31" i="14"/>
  <c r="C31" i="14"/>
  <c r="B31" i="14"/>
  <c r="J30" i="14"/>
  <c r="I30" i="14"/>
  <c r="H30" i="14"/>
  <c r="G30" i="14"/>
  <c r="F30" i="14"/>
  <c r="E30" i="14"/>
  <c r="D30" i="14"/>
  <c r="C30" i="14"/>
  <c r="B30" i="14"/>
  <c r="J29" i="14"/>
  <c r="I29" i="14"/>
  <c r="H29" i="14"/>
  <c r="G29" i="14"/>
  <c r="F29" i="14"/>
  <c r="E29" i="14"/>
  <c r="D29" i="14"/>
  <c r="C29" i="14"/>
  <c r="B29" i="14"/>
  <c r="J28" i="14"/>
  <c r="I28" i="14"/>
  <c r="H28" i="14"/>
  <c r="G28" i="14"/>
  <c r="F28" i="14"/>
  <c r="E28" i="14"/>
  <c r="D28" i="14"/>
  <c r="C28" i="14"/>
  <c r="B28" i="14"/>
  <c r="J27" i="14"/>
  <c r="I27" i="14"/>
  <c r="H27" i="14"/>
  <c r="G27" i="14"/>
  <c r="F27" i="14"/>
  <c r="E27" i="14"/>
  <c r="D27" i="14"/>
  <c r="C27" i="14"/>
  <c r="B27" i="14"/>
  <c r="J26" i="14"/>
  <c r="I26" i="14"/>
  <c r="H26" i="14"/>
  <c r="G26" i="14"/>
  <c r="F26" i="14"/>
  <c r="E26" i="14"/>
  <c r="D26" i="14"/>
  <c r="C26" i="14"/>
  <c r="B26" i="14"/>
  <c r="J25" i="14"/>
  <c r="I25" i="14"/>
  <c r="H25" i="14"/>
  <c r="G25" i="14"/>
  <c r="F25" i="14"/>
  <c r="E25" i="14"/>
  <c r="D25" i="14"/>
  <c r="C25" i="14"/>
  <c r="B25" i="14"/>
  <c r="J24" i="14"/>
  <c r="I24" i="14"/>
  <c r="H24" i="14"/>
  <c r="G24" i="14"/>
  <c r="F24" i="14"/>
  <c r="E24" i="14"/>
  <c r="D24" i="14"/>
  <c r="C24" i="14"/>
  <c r="B24" i="14"/>
  <c r="J15" i="14"/>
  <c r="I15" i="14"/>
  <c r="H15" i="14"/>
  <c r="G15" i="14"/>
  <c r="F15" i="14"/>
  <c r="E15" i="14"/>
  <c r="D15" i="14"/>
  <c r="C15" i="14"/>
  <c r="B15" i="14"/>
  <c r="J14" i="14"/>
  <c r="I14" i="14"/>
  <c r="H14" i="14"/>
  <c r="G14" i="14"/>
  <c r="F14" i="14"/>
  <c r="E14" i="14"/>
  <c r="D14" i="14"/>
  <c r="C14" i="14"/>
  <c r="B14" i="14"/>
  <c r="J13" i="14"/>
  <c r="I13" i="14"/>
  <c r="H13" i="14"/>
  <c r="G13" i="14"/>
  <c r="F13" i="14"/>
  <c r="E13" i="14"/>
  <c r="D13" i="14"/>
  <c r="C13" i="14"/>
  <c r="B13" i="14"/>
  <c r="J12" i="14"/>
  <c r="I12" i="14"/>
  <c r="H12" i="14"/>
  <c r="G12" i="14"/>
  <c r="F12" i="14"/>
  <c r="E12" i="14"/>
  <c r="D12" i="14"/>
  <c r="C12" i="14"/>
  <c r="B12" i="14"/>
  <c r="J11" i="14"/>
  <c r="I11" i="14"/>
  <c r="H11" i="14"/>
  <c r="G11" i="14"/>
  <c r="F11" i="14"/>
  <c r="E11" i="14"/>
  <c r="D11" i="14"/>
  <c r="C11" i="14"/>
  <c r="B11" i="14"/>
  <c r="J10" i="14"/>
  <c r="I10" i="14"/>
  <c r="H10" i="14"/>
  <c r="G10" i="14"/>
  <c r="F10" i="14"/>
  <c r="E10" i="14"/>
  <c r="D10" i="14"/>
  <c r="C10" i="14"/>
  <c r="B10" i="14"/>
  <c r="J9" i="14"/>
  <c r="I9" i="14"/>
  <c r="H9" i="14"/>
  <c r="G9" i="14"/>
  <c r="F9" i="14"/>
  <c r="E9" i="14"/>
  <c r="D9" i="14"/>
  <c r="C9" i="14"/>
  <c r="B9" i="14"/>
  <c r="J8" i="14"/>
  <c r="I8" i="14"/>
  <c r="H8" i="14"/>
  <c r="G8" i="14"/>
  <c r="F8" i="14"/>
  <c r="E8" i="14"/>
  <c r="D8" i="14"/>
  <c r="C8" i="14"/>
  <c r="B8" i="14"/>
  <c r="J7" i="14"/>
  <c r="I7" i="14"/>
  <c r="H7" i="14"/>
  <c r="G7" i="14"/>
  <c r="F7" i="14"/>
  <c r="E7" i="14"/>
  <c r="D7" i="14"/>
  <c r="C7" i="14"/>
  <c r="B7" i="14"/>
  <c r="J6" i="14"/>
  <c r="I6" i="14"/>
  <c r="H6" i="14"/>
  <c r="G6" i="14"/>
  <c r="F6" i="14"/>
  <c r="E6" i="14"/>
  <c r="D6" i="14"/>
  <c r="C6" i="14"/>
  <c r="B6" i="14"/>
  <c r="J5" i="14"/>
  <c r="I5" i="14"/>
  <c r="H5" i="14"/>
  <c r="G5" i="14"/>
  <c r="F5" i="14"/>
  <c r="E5" i="14"/>
  <c r="D5" i="14"/>
  <c r="C5" i="14"/>
  <c r="B5" i="14"/>
  <c r="J4" i="14"/>
  <c r="I4" i="14"/>
  <c r="H4" i="14"/>
  <c r="G4" i="14"/>
  <c r="F4" i="14"/>
  <c r="E4" i="14"/>
  <c r="D4" i="14"/>
  <c r="C4" i="14"/>
  <c r="B4" i="14"/>
  <c r="R91" i="29" l="1"/>
  <c r="B92" i="29"/>
  <c r="B86" i="29"/>
  <c r="B93" i="29"/>
  <c r="B82" i="29"/>
  <c r="B90" i="29"/>
  <c r="B91" i="29"/>
  <c r="B84" i="29"/>
  <c r="B88" i="29"/>
  <c r="B83" i="29"/>
  <c r="B85" i="29"/>
  <c r="B87" i="29"/>
  <c r="B89" i="29"/>
  <c r="R88" i="29"/>
  <c r="R87" i="29"/>
  <c r="R92" i="29"/>
  <c r="R89" i="29"/>
  <c r="R83" i="29"/>
  <c r="R82" i="29"/>
  <c r="R84" i="29"/>
  <c r="R86" i="29"/>
  <c r="R93" i="29"/>
  <c r="R85" i="29"/>
  <c r="R90" i="29"/>
  <c r="F75" i="28"/>
  <c r="V61" i="28"/>
  <c r="V75" i="28" s="1"/>
  <c r="V63" i="28"/>
  <c r="V77" i="28" s="1"/>
  <c r="F77" i="28"/>
  <c r="F71" i="28"/>
  <c r="V57" i="28"/>
  <c r="V71" i="28" s="1"/>
  <c r="F74" i="28"/>
  <c r="V60" i="28"/>
  <c r="V74" i="28" s="1"/>
  <c r="F67" i="28"/>
  <c r="V53" i="28"/>
  <c r="V67" i="28" s="1"/>
  <c r="H21" i="28"/>
  <c r="F68" i="28"/>
  <c r="V54" i="28"/>
  <c r="V68" i="28" s="1"/>
  <c r="F69" i="28"/>
  <c r="V55" i="28"/>
  <c r="V69" i="28" s="1"/>
  <c r="F72" i="28"/>
  <c r="V58" i="28"/>
  <c r="V72" i="28" s="1"/>
  <c r="F66" i="28"/>
  <c r="V52" i="28"/>
  <c r="V66" i="28" s="1"/>
  <c r="F76" i="28"/>
  <c r="V62" i="28"/>
  <c r="V76" i="28" s="1"/>
  <c r="F70" i="28"/>
  <c r="V56" i="28"/>
  <c r="V70" i="28" s="1"/>
  <c r="F73" i="28"/>
  <c r="V59" i="28"/>
  <c r="V73" i="28" s="1"/>
  <c r="D97" i="16"/>
  <c r="B21" i="16"/>
  <c r="C21" i="16" s="1"/>
  <c r="D21" i="16" s="1"/>
  <c r="E21" i="16" s="1"/>
  <c r="F21" i="16" s="1"/>
  <c r="G21" i="16" s="1"/>
  <c r="H21" i="16" s="1"/>
  <c r="I21" i="16" s="1"/>
  <c r="J21" i="16" s="1"/>
  <c r="K19" i="16"/>
  <c r="J19" i="16"/>
  <c r="I19" i="16"/>
  <c r="H19" i="16"/>
  <c r="G19" i="16"/>
  <c r="F19" i="16"/>
  <c r="E19" i="16"/>
  <c r="D19" i="16"/>
  <c r="C19" i="16"/>
  <c r="B19" i="16"/>
  <c r="B17" i="16"/>
  <c r="J15" i="16"/>
  <c r="I15" i="16"/>
  <c r="H15" i="16"/>
  <c r="G15" i="16"/>
  <c r="F15" i="16"/>
  <c r="E15" i="16"/>
  <c r="D15" i="16"/>
  <c r="C15" i="16"/>
  <c r="B15" i="16"/>
  <c r="J14" i="16"/>
  <c r="I14" i="16"/>
  <c r="H14" i="16"/>
  <c r="G14" i="16"/>
  <c r="F14" i="16"/>
  <c r="E14" i="16"/>
  <c r="D14" i="16"/>
  <c r="C14" i="16"/>
  <c r="B14" i="16"/>
  <c r="J13" i="16"/>
  <c r="I13" i="16"/>
  <c r="H13" i="16"/>
  <c r="G13" i="16"/>
  <c r="F13" i="16"/>
  <c r="E13" i="16"/>
  <c r="D13" i="16"/>
  <c r="C13" i="16"/>
  <c r="B13" i="16"/>
  <c r="J12" i="16"/>
  <c r="I12" i="16"/>
  <c r="H12" i="16"/>
  <c r="G12" i="16"/>
  <c r="F12" i="16"/>
  <c r="E12" i="16"/>
  <c r="D12" i="16"/>
  <c r="C12" i="16"/>
  <c r="B12" i="16"/>
  <c r="J11" i="16"/>
  <c r="I11" i="16"/>
  <c r="H11" i="16"/>
  <c r="G11" i="16"/>
  <c r="F11" i="16"/>
  <c r="E11" i="16"/>
  <c r="D11" i="16"/>
  <c r="C11" i="16"/>
  <c r="B11" i="16"/>
  <c r="J10" i="16"/>
  <c r="I10" i="16"/>
  <c r="H10" i="16"/>
  <c r="G10" i="16"/>
  <c r="F10" i="16"/>
  <c r="E10" i="16"/>
  <c r="D10" i="16"/>
  <c r="C10" i="16"/>
  <c r="B10" i="16"/>
  <c r="J9" i="16"/>
  <c r="I9" i="16"/>
  <c r="H9" i="16"/>
  <c r="G9" i="16"/>
  <c r="F9" i="16"/>
  <c r="E9" i="16"/>
  <c r="D9" i="16"/>
  <c r="C9" i="16"/>
  <c r="B9" i="16"/>
  <c r="J8" i="16"/>
  <c r="I8" i="16"/>
  <c r="H8" i="16"/>
  <c r="G8" i="16"/>
  <c r="F8" i="16"/>
  <c r="E8" i="16"/>
  <c r="D8" i="16"/>
  <c r="C8" i="16"/>
  <c r="B8" i="16"/>
  <c r="J7" i="16"/>
  <c r="I7" i="16"/>
  <c r="H7" i="16"/>
  <c r="G7" i="16"/>
  <c r="F7" i="16"/>
  <c r="E7" i="16"/>
  <c r="D7" i="16"/>
  <c r="C7" i="16"/>
  <c r="B7" i="16"/>
  <c r="J6" i="16"/>
  <c r="I6" i="16"/>
  <c r="H6" i="16"/>
  <c r="G6" i="16"/>
  <c r="F6" i="16"/>
  <c r="E6" i="16"/>
  <c r="D6" i="16"/>
  <c r="C6" i="16"/>
  <c r="B6" i="16"/>
  <c r="J5" i="16"/>
  <c r="I5" i="16"/>
  <c r="H5" i="16"/>
  <c r="G5" i="16"/>
  <c r="F5" i="16"/>
  <c r="E5" i="16"/>
  <c r="D5" i="16"/>
  <c r="C5" i="16"/>
  <c r="B5" i="16"/>
  <c r="J4" i="16"/>
  <c r="I4" i="16"/>
  <c r="H4" i="16"/>
  <c r="G4" i="16"/>
  <c r="F4" i="16"/>
  <c r="E4" i="16"/>
  <c r="D4" i="16"/>
  <c r="C4" i="16"/>
  <c r="B4" i="16"/>
  <c r="D97" i="15"/>
  <c r="B21" i="15"/>
  <c r="C21" i="15" s="1"/>
  <c r="D21" i="15" s="1"/>
  <c r="E21" i="15" s="1"/>
  <c r="K19" i="15"/>
  <c r="J19" i="15"/>
  <c r="I19" i="15"/>
  <c r="H19" i="15"/>
  <c r="G19" i="15"/>
  <c r="F19" i="15"/>
  <c r="E19" i="15"/>
  <c r="D19" i="15"/>
  <c r="C19" i="15"/>
  <c r="B19" i="15"/>
  <c r="B17"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12" i="15"/>
  <c r="I12" i="15"/>
  <c r="H12" i="15"/>
  <c r="G12" i="15"/>
  <c r="F12" i="15"/>
  <c r="E12" i="15"/>
  <c r="D12" i="15"/>
  <c r="C12" i="15"/>
  <c r="B12" i="15"/>
  <c r="J11" i="15"/>
  <c r="I11" i="15"/>
  <c r="H11" i="15"/>
  <c r="G11" i="15"/>
  <c r="F11" i="15"/>
  <c r="E11" i="15"/>
  <c r="D11" i="15"/>
  <c r="C11" i="15"/>
  <c r="B11" i="15"/>
  <c r="J10" i="15"/>
  <c r="I10" i="15"/>
  <c r="H10" i="15"/>
  <c r="G10" i="15"/>
  <c r="F10" i="15"/>
  <c r="E10" i="15"/>
  <c r="D10" i="15"/>
  <c r="C10" i="15"/>
  <c r="B10" i="15"/>
  <c r="J9" i="15"/>
  <c r="I9" i="15"/>
  <c r="H9" i="15"/>
  <c r="G9" i="15"/>
  <c r="F9" i="15"/>
  <c r="E9" i="15"/>
  <c r="D9" i="15"/>
  <c r="C9" i="15"/>
  <c r="B9" i="15"/>
  <c r="J8" i="15"/>
  <c r="I8" i="15"/>
  <c r="H8" i="15"/>
  <c r="G8" i="15"/>
  <c r="F8" i="15"/>
  <c r="E8" i="15"/>
  <c r="D8" i="15"/>
  <c r="C8" i="15"/>
  <c r="B8" i="15"/>
  <c r="J7" i="15"/>
  <c r="I7" i="15"/>
  <c r="H7" i="15"/>
  <c r="G7" i="15"/>
  <c r="F7" i="15"/>
  <c r="E7" i="15"/>
  <c r="D7" i="15"/>
  <c r="C7" i="15"/>
  <c r="B7" i="15"/>
  <c r="J6" i="15"/>
  <c r="I6" i="15"/>
  <c r="H6" i="15"/>
  <c r="G6" i="15"/>
  <c r="F6" i="15"/>
  <c r="E6" i="15"/>
  <c r="D6" i="15"/>
  <c r="C6" i="15"/>
  <c r="B6" i="15"/>
  <c r="J5" i="15"/>
  <c r="I5" i="15"/>
  <c r="H5" i="15"/>
  <c r="G5" i="15"/>
  <c r="F5" i="15"/>
  <c r="E5" i="15"/>
  <c r="D5" i="15"/>
  <c r="C5" i="15"/>
  <c r="B5" i="15"/>
  <c r="J4" i="15"/>
  <c r="I4" i="15"/>
  <c r="H4" i="15"/>
  <c r="G4" i="15"/>
  <c r="F4" i="15"/>
  <c r="E4" i="15"/>
  <c r="D4" i="15"/>
  <c r="C4" i="15"/>
  <c r="B4" i="15"/>
  <c r="R63" i="14"/>
  <c r="R62" i="14"/>
  <c r="R61" i="14"/>
  <c r="R60" i="14"/>
  <c r="R59" i="14"/>
  <c r="R58" i="14"/>
  <c r="R57" i="14"/>
  <c r="R56" i="14"/>
  <c r="R55" i="14"/>
  <c r="R54" i="14"/>
  <c r="R53" i="14"/>
  <c r="R52" i="14"/>
  <c r="C21" i="14"/>
  <c r="S58" i="14" s="1"/>
  <c r="R54" i="15" l="1"/>
  <c r="T57" i="15"/>
  <c r="R55" i="16"/>
  <c r="X57" i="16"/>
  <c r="R57" i="15"/>
  <c r="S57" i="15"/>
  <c r="R58" i="15"/>
  <c r="T52" i="15"/>
  <c r="T60" i="15"/>
  <c r="T54" i="15"/>
  <c r="T62" i="15"/>
  <c r="U52" i="16"/>
  <c r="T53" i="16"/>
  <c r="S54" i="16"/>
  <c r="U60" i="16"/>
  <c r="T61" i="16"/>
  <c r="T55" i="15"/>
  <c r="T58" i="15"/>
  <c r="T56" i="15"/>
  <c r="R94" i="29"/>
  <c r="B94" i="29"/>
  <c r="B96" i="29"/>
  <c r="D29" i="63" s="1"/>
  <c r="R96" i="29"/>
  <c r="R99" i="29" s="1"/>
  <c r="R101" i="29" s="1"/>
  <c r="R52" i="15"/>
  <c r="R60" i="15"/>
  <c r="Y52" i="16"/>
  <c r="U56" i="16"/>
  <c r="R59" i="16"/>
  <c r="Z59" i="16"/>
  <c r="S53" i="15"/>
  <c r="T53" i="15"/>
  <c r="S54" i="15"/>
  <c r="S56" i="15"/>
  <c r="G67" i="28"/>
  <c r="W53" i="28"/>
  <c r="W67" i="28" s="1"/>
  <c r="G69" i="28"/>
  <c r="W55" i="28"/>
  <c r="W69" i="28" s="1"/>
  <c r="I21" i="28"/>
  <c r="G72" i="28"/>
  <c r="W58" i="28"/>
  <c r="W72" i="28" s="1"/>
  <c r="G74" i="28"/>
  <c r="W60" i="28"/>
  <c r="W74" i="28" s="1"/>
  <c r="G68" i="28"/>
  <c r="W54" i="28"/>
  <c r="W68" i="28" s="1"/>
  <c r="G76" i="28"/>
  <c r="W62" i="28"/>
  <c r="W76" i="28" s="1"/>
  <c r="W63" i="28"/>
  <c r="W77" i="28" s="1"/>
  <c r="G77" i="28"/>
  <c r="G66" i="28"/>
  <c r="W52" i="28"/>
  <c r="W66" i="28" s="1"/>
  <c r="G70" i="28"/>
  <c r="W56" i="28"/>
  <c r="W70" i="28" s="1"/>
  <c r="G71" i="28"/>
  <c r="W57" i="28"/>
  <c r="W71" i="28" s="1"/>
  <c r="W59" i="28"/>
  <c r="W73" i="28" s="1"/>
  <c r="G73" i="28"/>
  <c r="G75" i="28"/>
  <c r="W61" i="28"/>
  <c r="W75" i="28" s="1"/>
  <c r="T57" i="16"/>
  <c r="T61" i="15"/>
  <c r="T63" i="15"/>
  <c r="R55" i="15"/>
  <c r="W58" i="16"/>
  <c r="W54" i="16"/>
  <c r="X61" i="16"/>
  <c r="W62" i="16"/>
  <c r="X53" i="16"/>
  <c r="T59" i="15"/>
  <c r="R62" i="15"/>
  <c r="S62" i="15"/>
  <c r="S54" i="14"/>
  <c r="R56" i="15"/>
  <c r="R63" i="15"/>
  <c r="U63" i="15"/>
  <c r="V55" i="16"/>
  <c r="S58" i="16"/>
  <c r="V63" i="16"/>
  <c r="Z58" i="16"/>
  <c r="S62" i="14"/>
  <c r="U55" i="15"/>
  <c r="U56" i="15"/>
  <c r="S58" i="15"/>
  <c r="R59" i="15"/>
  <c r="S52" i="15"/>
  <c r="R53" i="15"/>
  <c r="S60" i="15"/>
  <c r="R61" i="15"/>
  <c r="S61" i="15"/>
  <c r="V59" i="16"/>
  <c r="S62" i="16"/>
  <c r="R63" i="16"/>
  <c r="X60" i="16"/>
  <c r="U59" i="15"/>
  <c r="U60" i="15"/>
  <c r="U52" i="15"/>
  <c r="F21" i="15"/>
  <c r="V63" i="15" s="1"/>
  <c r="U54" i="15"/>
  <c r="U62" i="15"/>
  <c r="Z55" i="16"/>
  <c r="Y60" i="16"/>
  <c r="W53" i="16"/>
  <c r="S61" i="14"/>
  <c r="S57" i="14"/>
  <c r="S53" i="14"/>
  <c r="S60" i="14"/>
  <c r="S56" i="14"/>
  <c r="S52" i="14"/>
  <c r="D21" i="14"/>
  <c r="S55" i="14"/>
  <c r="S59" i="14"/>
  <c r="S63" i="14"/>
  <c r="V57" i="15"/>
  <c r="U58" i="15"/>
  <c r="Y56" i="16"/>
  <c r="Z63" i="16"/>
  <c r="S57" i="16"/>
  <c r="U53" i="15"/>
  <c r="S55" i="15"/>
  <c r="V56" i="15"/>
  <c r="U57" i="15"/>
  <c r="S59" i="15"/>
  <c r="U61" i="15"/>
  <c r="S63" i="15"/>
  <c r="X52" i="16"/>
  <c r="V54" i="16"/>
  <c r="T56" i="16"/>
  <c r="R58" i="16"/>
  <c r="Y59" i="16"/>
  <c r="W61" i="16"/>
  <c r="U63" i="16"/>
  <c r="U55" i="16"/>
  <c r="V62" i="16"/>
  <c r="T52" i="16"/>
  <c r="S53" i="16"/>
  <c r="R54" i="16"/>
  <c r="Z54" i="16"/>
  <c r="Y55" i="16"/>
  <c r="X56" i="16"/>
  <c r="W57" i="16"/>
  <c r="V58" i="16"/>
  <c r="U59" i="16"/>
  <c r="T60" i="16"/>
  <c r="S61" i="16"/>
  <c r="R62" i="16"/>
  <c r="Z62" i="16"/>
  <c r="Y63" i="16"/>
  <c r="R52" i="16"/>
  <c r="V52" i="16"/>
  <c r="Z52" i="16"/>
  <c r="U53" i="16"/>
  <c r="Y53" i="16"/>
  <c r="T54" i="16"/>
  <c r="X54" i="16"/>
  <c r="S55" i="16"/>
  <c r="W55" i="16"/>
  <c r="R56" i="16"/>
  <c r="V56" i="16"/>
  <c r="Z56" i="16"/>
  <c r="U57" i="16"/>
  <c r="Y57" i="16"/>
  <c r="T58" i="16"/>
  <c r="X58" i="16"/>
  <c r="S59" i="16"/>
  <c r="W59" i="16"/>
  <c r="R60" i="16"/>
  <c r="V60" i="16"/>
  <c r="Z60" i="16"/>
  <c r="U61" i="16"/>
  <c r="Y61" i="16"/>
  <c r="T62" i="16"/>
  <c r="X62" i="16"/>
  <c r="S63" i="16"/>
  <c r="W63" i="16"/>
  <c r="S52" i="16"/>
  <c r="W52" i="16"/>
  <c r="R53" i="16"/>
  <c r="V53" i="16"/>
  <c r="Z53" i="16"/>
  <c r="U54" i="16"/>
  <c r="Y54" i="16"/>
  <c r="T55" i="16"/>
  <c r="X55" i="16"/>
  <c r="S56" i="16"/>
  <c r="W56" i="16"/>
  <c r="R57" i="16"/>
  <c r="V57" i="16"/>
  <c r="Z57" i="16"/>
  <c r="U58" i="16"/>
  <c r="Y58" i="16"/>
  <c r="T59" i="16"/>
  <c r="X59" i="16"/>
  <c r="S60" i="16"/>
  <c r="W60" i="16"/>
  <c r="R61" i="16"/>
  <c r="V61" i="16"/>
  <c r="Z61" i="16"/>
  <c r="U62" i="16"/>
  <c r="Y62" i="16"/>
  <c r="T63" i="16"/>
  <c r="X63" i="16"/>
  <c r="V60" i="15" l="1"/>
  <c r="V52" i="15"/>
  <c r="O31" i="63"/>
  <c r="G31" i="63"/>
  <c r="N31" i="63"/>
  <c r="F31" i="63"/>
  <c r="I31" i="63"/>
  <c r="M31" i="63"/>
  <c r="E31" i="63"/>
  <c r="K31" i="63"/>
  <c r="J31" i="63"/>
  <c r="H31" i="63"/>
  <c r="L31" i="63"/>
  <c r="D31" i="63"/>
  <c r="X60" i="28"/>
  <c r="X74" i="28" s="1"/>
  <c r="H74" i="28"/>
  <c r="H68" i="28"/>
  <c r="X54" i="28"/>
  <c r="X68" i="28" s="1"/>
  <c r="H67" i="28"/>
  <c r="X53" i="28"/>
  <c r="X67" i="28" s="1"/>
  <c r="J21" i="28"/>
  <c r="H75" i="28"/>
  <c r="X61" i="28"/>
  <c r="X75" i="28" s="1"/>
  <c r="H69" i="28"/>
  <c r="X55" i="28"/>
  <c r="X69" i="28" s="1"/>
  <c r="X62" i="28"/>
  <c r="X76" i="28" s="1"/>
  <c r="H76" i="28"/>
  <c r="H72" i="28"/>
  <c r="X58" i="28"/>
  <c r="X72" i="28" s="1"/>
  <c r="H73" i="28"/>
  <c r="X59" i="28"/>
  <c r="X73" i="28" s="1"/>
  <c r="H71" i="28"/>
  <c r="X57" i="28"/>
  <c r="X71" i="28" s="1"/>
  <c r="X52" i="28"/>
  <c r="X66" i="28" s="1"/>
  <c r="H66" i="28"/>
  <c r="X63" i="28"/>
  <c r="X77" i="28" s="1"/>
  <c r="H77" i="28"/>
  <c r="H70" i="28"/>
  <c r="X56" i="28"/>
  <c r="X70" i="28" s="1"/>
  <c r="N30" i="15"/>
  <c r="N27" i="15"/>
  <c r="N29" i="15"/>
  <c r="N35" i="15"/>
  <c r="N31" i="15"/>
  <c r="N28" i="15"/>
  <c r="N34" i="15"/>
  <c r="N26" i="15"/>
  <c r="N32" i="15"/>
  <c r="N33" i="15"/>
  <c r="N25" i="15"/>
  <c r="N24" i="15"/>
  <c r="V49" i="15"/>
  <c r="V77" i="15" s="1"/>
  <c r="W48" i="15"/>
  <c r="X47" i="15"/>
  <c r="Y46" i="15"/>
  <c r="Z45" i="15"/>
  <c r="R45" i="15"/>
  <c r="R73" i="15" s="1"/>
  <c r="S44" i="15"/>
  <c r="S72" i="15" s="1"/>
  <c r="T43" i="15"/>
  <c r="T71" i="15" s="1"/>
  <c r="U42" i="15"/>
  <c r="U70" i="15" s="1"/>
  <c r="V41" i="15"/>
  <c r="W40" i="15"/>
  <c r="X39" i="15"/>
  <c r="Y38" i="15"/>
  <c r="R48" i="15"/>
  <c r="R76" i="15" s="1"/>
  <c r="T46" i="15"/>
  <c r="T74" i="15" s="1"/>
  <c r="Y41" i="15"/>
  <c r="S39" i="15"/>
  <c r="S67" i="15" s="1"/>
  <c r="X48" i="15"/>
  <c r="Y39" i="15"/>
  <c r="U49" i="15"/>
  <c r="U77" i="15" s="1"/>
  <c r="V48" i="15"/>
  <c r="W47" i="15"/>
  <c r="X46" i="15"/>
  <c r="Y45" i="15"/>
  <c r="Z44" i="15"/>
  <c r="R44" i="15"/>
  <c r="S43" i="15"/>
  <c r="S71" i="15" s="1"/>
  <c r="T42" i="15"/>
  <c r="T70" i="15" s="1"/>
  <c r="U41" i="15"/>
  <c r="V40" i="15"/>
  <c r="W39" i="15"/>
  <c r="X38" i="15"/>
  <c r="U45" i="15"/>
  <c r="U73" i="15" s="1"/>
  <c r="T44" i="15"/>
  <c r="T72" i="15" s="1"/>
  <c r="T49" i="15"/>
  <c r="T77" i="15" s="1"/>
  <c r="U48" i="15"/>
  <c r="U76" i="15" s="1"/>
  <c r="V47" i="15"/>
  <c r="W46" i="15"/>
  <c r="X45" i="15"/>
  <c r="Y44" i="15"/>
  <c r="Z43" i="15"/>
  <c r="R43" i="15"/>
  <c r="S42" i="15"/>
  <c r="S70" i="15" s="1"/>
  <c r="T41" i="15"/>
  <c r="T69" i="15" s="1"/>
  <c r="U40" i="15"/>
  <c r="V39" i="15"/>
  <c r="W38" i="15"/>
  <c r="V44" i="15"/>
  <c r="U43" i="15"/>
  <c r="U71" i="15" s="1"/>
  <c r="S49" i="15"/>
  <c r="S77" i="15" s="1"/>
  <c r="T48" i="15"/>
  <c r="T76" i="15" s="1"/>
  <c r="U47" i="15"/>
  <c r="U75" i="15" s="1"/>
  <c r="V46" i="15"/>
  <c r="W45" i="15"/>
  <c r="X44" i="15"/>
  <c r="Y43" i="15"/>
  <c r="Z42" i="15"/>
  <c r="R42" i="15"/>
  <c r="R70" i="15" s="1"/>
  <c r="S41" i="15"/>
  <c r="S69" i="15" s="1"/>
  <c r="T40" i="15"/>
  <c r="T68" i="15" s="1"/>
  <c r="U39" i="15"/>
  <c r="U67" i="15" s="1"/>
  <c r="V38" i="15"/>
  <c r="V66" i="15" s="1"/>
  <c r="Y49" i="15"/>
  <c r="W43" i="15"/>
  <c r="R40" i="15"/>
  <c r="R46" i="15"/>
  <c r="R38" i="15"/>
  <c r="Z49" i="15"/>
  <c r="R49" i="15"/>
  <c r="R77" i="15" s="1"/>
  <c r="S48" i="15"/>
  <c r="S76" i="15" s="1"/>
  <c r="T47" i="15"/>
  <c r="T75" i="15" s="1"/>
  <c r="U46" i="15"/>
  <c r="U74" i="15" s="1"/>
  <c r="V45" i="15"/>
  <c r="W44" i="15"/>
  <c r="X43" i="15"/>
  <c r="Y42" i="15"/>
  <c r="Z41" i="15"/>
  <c r="R41" i="15"/>
  <c r="S40" i="15"/>
  <c r="S68" i="15" s="1"/>
  <c r="T39" i="15"/>
  <c r="T67" i="15" s="1"/>
  <c r="U38" i="15"/>
  <c r="U66" i="15" s="1"/>
  <c r="Z48" i="15"/>
  <c r="S47" i="15"/>
  <c r="S75" i="15" s="1"/>
  <c r="X42" i="15"/>
  <c r="Z40" i="15"/>
  <c r="T38" i="15"/>
  <c r="T66" i="15" s="1"/>
  <c r="Z46" i="15"/>
  <c r="Z38" i="15"/>
  <c r="X49" i="15"/>
  <c r="Y48" i="15"/>
  <c r="Z47" i="15"/>
  <c r="R47" i="15"/>
  <c r="S46" i="15"/>
  <c r="S74" i="15" s="1"/>
  <c r="T45" i="15"/>
  <c r="T73" i="15" s="1"/>
  <c r="U44" i="15"/>
  <c r="U72" i="15" s="1"/>
  <c r="V43" i="15"/>
  <c r="V71" i="15" s="1"/>
  <c r="W42" i="15"/>
  <c r="X41" i="15"/>
  <c r="Y40" i="15"/>
  <c r="Z39" i="15"/>
  <c r="R39" i="15"/>
  <c r="S38" i="15"/>
  <c r="S66" i="15" s="1"/>
  <c r="W49" i="15"/>
  <c r="Y47" i="15"/>
  <c r="S45" i="15"/>
  <c r="S73" i="15" s="1"/>
  <c r="V42" i="15"/>
  <c r="V70" i="15" s="1"/>
  <c r="W41" i="15"/>
  <c r="X40" i="15"/>
  <c r="R38" i="14"/>
  <c r="Z49" i="14"/>
  <c r="R49" i="14"/>
  <c r="S48" i="14"/>
  <c r="S76" i="14" s="1"/>
  <c r="T47" i="14"/>
  <c r="U46" i="14"/>
  <c r="V45" i="14"/>
  <c r="W44" i="14"/>
  <c r="X43" i="14"/>
  <c r="Y42" i="14"/>
  <c r="Z41" i="14"/>
  <c r="R41" i="14"/>
  <c r="S40" i="14"/>
  <c r="S68" i="14" s="1"/>
  <c r="T39" i="14"/>
  <c r="U38" i="14"/>
  <c r="N30" i="14"/>
  <c r="X46" i="14"/>
  <c r="R44" i="14"/>
  <c r="X38" i="14"/>
  <c r="W45" i="14"/>
  <c r="U39" i="14"/>
  <c r="Y49" i="14"/>
  <c r="Z48" i="14"/>
  <c r="R48" i="14"/>
  <c r="S47" i="14"/>
  <c r="S75" i="14" s="1"/>
  <c r="T46" i="14"/>
  <c r="U45" i="14"/>
  <c r="V44" i="14"/>
  <c r="W43" i="14"/>
  <c r="X42" i="14"/>
  <c r="Y41" i="14"/>
  <c r="Z40" i="14"/>
  <c r="R40" i="14"/>
  <c r="S39" i="14"/>
  <c r="S67" i="14" s="1"/>
  <c r="T38" i="14"/>
  <c r="N29" i="14"/>
  <c r="U49" i="14"/>
  <c r="T42" i="14"/>
  <c r="N25" i="14"/>
  <c r="U47" i="14"/>
  <c r="Z42" i="14"/>
  <c r="V38" i="14"/>
  <c r="X49" i="14"/>
  <c r="Y48" i="14"/>
  <c r="Z47" i="14"/>
  <c r="R47" i="14"/>
  <c r="S46" i="14"/>
  <c r="S74" i="14" s="1"/>
  <c r="T45" i="14"/>
  <c r="U44" i="14"/>
  <c r="V43" i="14"/>
  <c r="W42" i="14"/>
  <c r="X41" i="14"/>
  <c r="Y40" i="14"/>
  <c r="Z39" i="14"/>
  <c r="R39" i="14"/>
  <c r="S38" i="14"/>
  <c r="S66" i="14" s="1"/>
  <c r="N28" i="14"/>
  <c r="V48" i="14"/>
  <c r="U41" i="14"/>
  <c r="T48" i="14"/>
  <c r="R42" i="14"/>
  <c r="W49" i="14"/>
  <c r="X48" i="14"/>
  <c r="Y47" i="14"/>
  <c r="Z46" i="14"/>
  <c r="R46" i="14"/>
  <c r="S45" i="14"/>
  <c r="S73" i="14" s="1"/>
  <c r="T44" i="14"/>
  <c r="U43" i="14"/>
  <c r="V42" i="14"/>
  <c r="W41" i="14"/>
  <c r="X40" i="14"/>
  <c r="Y39" i="14"/>
  <c r="Z38" i="14"/>
  <c r="N35" i="14"/>
  <c r="N27" i="14"/>
  <c r="W47" i="14"/>
  <c r="Z44" i="14"/>
  <c r="W39" i="14"/>
  <c r="X44" i="14"/>
  <c r="T40" i="14"/>
  <c r="V49" i="14"/>
  <c r="W48" i="14"/>
  <c r="X47" i="14"/>
  <c r="Y46" i="14"/>
  <c r="Z45" i="14"/>
  <c r="R45" i="14"/>
  <c r="S44" i="14"/>
  <c r="S72" i="14" s="1"/>
  <c r="T43" i="14"/>
  <c r="U42" i="14"/>
  <c r="V41" i="14"/>
  <c r="W40" i="14"/>
  <c r="X39" i="14"/>
  <c r="Y38" i="14"/>
  <c r="N34" i="14"/>
  <c r="N26" i="14"/>
  <c r="Y45" i="14"/>
  <c r="S43" i="14"/>
  <c r="S71" i="14" s="1"/>
  <c r="V40" i="14"/>
  <c r="N33" i="14"/>
  <c r="Y43" i="14"/>
  <c r="N31" i="14"/>
  <c r="T49" i="14"/>
  <c r="U48" i="14"/>
  <c r="V47" i="14"/>
  <c r="W46" i="14"/>
  <c r="X45" i="14"/>
  <c r="Y44" i="14"/>
  <c r="Z43" i="14"/>
  <c r="R43" i="14"/>
  <c r="S42" i="14"/>
  <c r="S70" i="14" s="1"/>
  <c r="T41" i="14"/>
  <c r="U40" i="14"/>
  <c r="V39" i="14"/>
  <c r="W38" i="14"/>
  <c r="N32" i="14"/>
  <c r="N24" i="14"/>
  <c r="S49" i="14"/>
  <c r="S77" i="14" s="1"/>
  <c r="V46" i="14"/>
  <c r="S41" i="14"/>
  <c r="S69" i="14" s="1"/>
  <c r="V74" i="15"/>
  <c r="R67" i="15"/>
  <c r="N34" i="16"/>
  <c r="N26" i="16"/>
  <c r="N27" i="16"/>
  <c r="N33" i="16"/>
  <c r="N25" i="16"/>
  <c r="N32" i="16"/>
  <c r="N24" i="16"/>
  <c r="N31" i="16"/>
  <c r="N30" i="16"/>
  <c r="N35" i="16"/>
  <c r="N29" i="16"/>
  <c r="N28" i="16"/>
  <c r="Z49" i="16"/>
  <c r="Z77" i="16" s="1"/>
  <c r="R49" i="16"/>
  <c r="R77" i="16" s="1"/>
  <c r="S48" i="16"/>
  <c r="S76" i="16" s="1"/>
  <c r="T47" i="16"/>
  <c r="T75" i="16" s="1"/>
  <c r="U46" i="16"/>
  <c r="U74" i="16" s="1"/>
  <c r="V45" i="16"/>
  <c r="V73" i="16" s="1"/>
  <c r="W44" i="16"/>
  <c r="W72" i="16" s="1"/>
  <c r="X43" i="16"/>
  <c r="X71" i="16" s="1"/>
  <c r="Y42" i="16"/>
  <c r="Y70" i="16" s="1"/>
  <c r="Z41" i="16"/>
  <c r="Z69" i="16" s="1"/>
  <c r="R41" i="16"/>
  <c r="S40" i="16"/>
  <c r="S68" i="16" s="1"/>
  <c r="T39" i="16"/>
  <c r="T67" i="16" s="1"/>
  <c r="U38" i="16"/>
  <c r="U66" i="16" s="1"/>
  <c r="Y45" i="16"/>
  <c r="U41" i="16"/>
  <c r="U69" i="16" s="1"/>
  <c r="Y49" i="16"/>
  <c r="Y77" i="16" s="1"/>
  <c r="Z48" i="16"/>
  <c r="Z76" i="16" s="1"/>
  <c r="R48" i="16"/>
  <c r="S47" i="16"/>
  <c r="S75" i="16" s="1"/>
  <c r="T46" i="16"/>
  <c r="T74" i="16" s="1"/>
  <c r="U45" i="16"/>
  <c r="U73" i="16" s="1"/>
  <c r="V44" i="16"/>
  <c r="V72" i="16" s="1"/>
  <c r="W43" i="16"/>
  <c r="W71" i="16" s="1"/>
  <c r="X42" i="16"/>
  <c r="X70" i="16" s="1"/>
  <c r="Y41" i="16"/>
  <c r="Y69" i="16" s="1"/>
  <c r="Z40" i="16"/>
  <c r="Z68" i="16" s="1"/>
  <c r="R40" i="16"/>
  <c r="R68" i="16" s="1"/>
  <c r="S39" i="16"/>
  <c r="S67" i="16" s="1"/>
  <c r="T38" i="16"/>
  <c r="T66" i="16" s="1"/>
  <c r="V48" i="16"/>
  <c r="V76" i="16" s="1"/>
  <c r="X38" i="16"/>
  <c r="X66" i="16" s="1"/>
  <c r="X49" i="16"/>
  <c r="X77" i="16" s="1"/>
  <c r="Y48" i="16"/>
  <c r="Y76" i="16" s="1"/>
  <c r="Z47" i="16"/>
  <c r="Z75" i="16" s="1"/>
  <c r="R47" i="16"/>
  <c r="R75" i="16" s="1"/>
  <c r="S46" i="16"/>
  <c r="S74" i="16" s="1"/>
  <c r="T45" i="16"/>
  <c r="T73" i="16" s="1"/>
  <c r="U44" i="16"/>
  <c r="U72" i="16" s="1"/>
  <c r="V43" i="16"/>
  <c r="V71" i="16" s="1"/>
  <c r="W42" i="16"/>
  <c r="W70" i="16" s="1"/>
  <c r="X41" i="16"/>
  <c r="X69" i="16" s="1"/>
  <c r="Y40" i="16"/>
  <c r="Y68" i="16" s="1"/>
  <c r="Z39" i="16"/>
  <c r="Z67" i="16" s="1"/>
  <c r="R39" i="16"/>
  <c r="S38" i="16"/>
  <c r="S66" i="16" s="1"/>
  <c r="X46" i="16"/>
  <c r="X74" i="16" s="1"/>
  <c r="W39" i="16"/>
  <c r="W67" i="16" s="1"/>
  <c r="W49" i="16"/>
  <c r="W77" i="16" s="1"/>
  <c r="X48" i="16"/>
  <c r="X76" i="16" s="1"/>
  <c r="Y47" i="16"/>
  <c r="Y75" i="16" s="1"/>
  <c r="Z46" i="16"/>
  <c r="Z74" i="16" s="1"/>
  <c r="R46" i="16"/>
  <c r="S45" i="16"/>
  <c r="S73" i="16" s="1"/>
  <c r="T44" i="16"/>
  <c r="T72" i="16" s="1"/>
  <c r="U43" i="16"/>
  <c r="U71" i="16" s="1"/>
  <c r="V42" i="16"/>
  <c r="V70" i="16" s="1"/>
  <c r="W41" i="16"/>
  <c r="W69" i="16" s="1"/>
  <c r="X40" i="16"/>
  <c r="X68" i="16" s="1"/>
  <c r="Y39" i="16"/>
  <c r="Y67" i="16" s="1"/>
  <c r="Z38" i="16"/>
  <c r="Z66" i="16" s="1"/>
  <c r="R38" i="16"/>
  <c r="R66" i="16" s="1"/>
  <c r="W47" i="16"/>
  <c r="W75" i="16" s="1"/>
  <c r="V49" i="16"/>
  <c r="V77" i="16" s="1"/>
  <c r="W48" i="16"/>
  <c r="W76" i="16" s="1"/>
  <c r="X47" i="16"/>
  <c r="X75" i="16" s="1"/>
  <c r="Y46" i="16"/>
  <c r="Y74" i="16" s="1"/>
  <c r="Z45" i="16"/>
  <c r="Z73" i="16" s="1"/>
  <c r="R45" i="16"/>
  <c r="S44" i="16"/>
  <c r="S72" i="16" s="1"/>
  <c r="T43" i="16"/>
  <c r="T71" i="16" s="1"/>
  <c r="U42" i="16"/>
  <c r="U70" i="16" s="1"/>
  <c r="V41" i="16"/>
  <c r="V69" i="16" s="1"/>
  <c r="W40" i="16"/>
  <c r="W68" i="16" s="1"/>
  <c r="X39" i="16"/>
  <c r="X67" i="16" s="1"/>
  <c r="Y38" i="16"/>
  <c r="Y66" i="16" s="1"/>
  <c r="U49" i="16"/>
  <c r="U77" i="16" s="1"/>
  <c r="Z44" i="16"/>
  <c r="Z72" i="16" s="1"/>
  <c r="R44" i="16"/>
  <c r="R72" i="16" s="1"/>
  <c r="S43" i="16"/>
  <c r="S71" i="16" s="1"/>
  <c r="T42" i="16"/>
  <c r="T70" i="16" s="1"/>
  <c r="V40" i="16"/>
  <c r="V68" i="16" s="1"/>
  <c r="T49" i="16"/>
  <c r="T77" i="16" s="1"/>
  <c r="U48" i="16"/>
  <c r="U76" i="16" s="1"/>
  <c r="V47" i="16"/>
  <c r="V75" i="16" s="1"/>
  <c r="W46" i="16"/>
  <c r="W74" i="16" s="1"/>
  <c r="X45" i="16"/>
  <c r="X73" i="16" s="1"/>
  <c r="Y44" i="16"/>
  <c r="Y72" i="16" s="1"/>
  <c r="Z43" i="16"/>
  <c r="Z71" i="16" s="1"/>
  <c r="R43" i="16"/>
  <c r="R71" i="16" s="1"/>
  <c r="S42" i="16"/>
  <c r="S70" i="16" s="1"/>
  <c r="T41" i="16"/>
  <c r="T69" i="16" s="1"/>
  <c r="U40" i="16"/>
  <c r="U68" i="16" s="1"/>
  <c r="V39" i="16"/>
  <c r="V67" i="16" s="1"/>
  <c r="W38" i="16"/>
  <c r="W66" i="16" s="1"/>
  <c r="S49" i="16"/>
  <c r="S77" i="16" s="1"/>
  <c r="T48" i="16"/>
  <c r="T76" i="16" s="1"/>
  <c r="U47" i="16"/>
  <c r="U75" i="16" s="1"/>
  <c r="V46" i="16"/>
  <c r="V74" i="16" s="1"/>
  <c r="W45" i="16"/>
  <c r="W73" i="16" s="1"/>
  <c r="X44" i="16"/>
  <c r="X72" i="16" s="1"/>
  <c r="Y43" i="16"/>
  <c r="Y71" i="16" s="1"/>
  <c r="Z42" i="16"/>
  <c r="Z70" i="16" s="1"/>
  <c r="R42" i="16"/>
  <c r="S41" i="16"/>
  <c r="S69" i="16" s="1"/>
  <c r="T40" i="16"/>
  <c r="T68" i="16" s="1"/>
  <c r="U39" i="16"/>
  <c r="U67" i="16" s="1"/>
  <c r="V38" i="16"/>
  <c r="V66" i="16" s="1"/>
  <c r="R76" i="16"/>
  <c r="Y73" i="16"/>
  <c r="U68" i="15"/>
  <c r="U69" i="15"/>
  <c r="J49" i="14"/>
  <c r="B49" i="14"/>
  <c r="C48" i="14"/>
  <c r="C76" i="14" s="1"/>
  <c r="D47" i="14"/>
  <c r="E46" i="14"/>
  <c r="F45" i="14"/>
  <c r="G44" i="14"/>
  <c r="H43" i="14"/>
  <c r="I42" i="14"/>
  <c r="J41" i="14"/>
  <c r="B41" i="14"/>
  <c r="B69" i="14" s="1"/>
  <c r="C40" i="14"/>
  <c r="C68" i="14" s="1"/>
  <c r="D39" i="14"/>
  <c r="E38" i="14"/>
  <c r="I49" i="14"/>
  <c r="J48" i="14"/>
  <c r="B48" i="14"/>
  <c r="C47" i="14"/>
  <c r="D46" i="14"/>
  <c r="E45" i="14"/>
  <c r="F44" i="14"/>
  <c r="G43" i="14"/>
  <c r="H42" i="14"/>
  <c r="I41" i="14"/>
  <c r="J40" i="14"/>
  <c r="B40" i="14"/>
  <c r="C39" i="14"/>
  <c r="C67" i="14" s="1"/>
  <c r="D38" i="14"/>
  <c r="H49" i="14"/>
  <c r="I48" i="14"/>
  <c r="J47" i="14"/>
  <c r="B47" i="14"/>
  <c r="C46" i="14"/>
  <c r="C74" i="14" s="1"/>
  <c r="D45" i="14"/>
  <c r="E44" i="14"/>
  <c r="F43" i="14"/>
  <c r="G42" i="14"/>
  <c r="H41" i="14"/>
  <c r="I40" i="14"/>
  <c r="J39" i="14"/>
  <c r="B39" i="14"/>
  <c r="C38" i="14"/>
  <c r="C66" i="14" s="1"/>
  <c r="G49" i="14"/>
  <c r="H48" i="14"/>
  <c r="I47" i="14"/>
  <c r="J46" i="14"/>
  <c r="B46" i="14"/>
  <c r="C45" i="14"/>
  <c r="C73" i="14" s="1"/>
  <c r="D44" i="14"/>
  <c r="E43" i="14"/>
  <c r="F42" i="14"/>
  <c r="G41" i="14"/>
  <c r="H40" i="14"/>
  <c r="I39" i="14"/>
  <c r="J38" i="14"/>
  <c r="B38" i="14"/>
  <c r="F49" i="14"/>
  <c r="G48" i="14"/>
  <c r="H47" i="14"/>
  <c r="I46" i="14"/>
  <c r="J45" i="14"/>
  <c r="B45" i="14"/>
  <c r="C44" i="14"/>
  <c r="C72" i="14" s="1"/>
  <c r="D43" i="14"/>
  <c r="E42" i="14"/>
  <c r="F41" i="14"/>
  <c r="G40" i="14"/>
  <c r="H39" i="14"/>
  <c r="I38" i="14"/>
  <c r="E49" i="14"/>
  <c r="F48" i="14"/>
  <c r="G47" i="14"/>
  <c r="H46" i="14"/>
  <c r="I45" i="14"/>
  <c r="J44" i="14"/>
  <c r="B44" i="14"/>
  <c r="C43" i="14"/>
  <c r="C71" i="14" s="1"/>
  <c r="D42" i="14"/>
  <c r="E41" i="14"/>
  <c r="F40" i="14"/>
  <c r="G39" i="14"/>
  <c r="H38" i="14"/>
  <c r="D49" i="14"/>
  <c r="E48" i="14"/>
  <c r="F47" i="14"/>
  <c r="G46" i="14"/>
  <c r="H45" i="14"/>
  <c r="I44" i="14"/>
  <c r="J43" i="14"/>
  <c r="B43" i="14"/>
  <c r="C42" i="14"/>
  <c r="D41" i="14"/>
  <c r="E40" i="14"/>
  <c r="F39" i="14"/>
  <c r="G38" i="14"/>
  <c r="C49" i="14"/>
  <c r="C77" i="14" s="1"/>
  <c r="D48" i="14"/>
  <c r="E47" i="14"/>
  <c r="F46" i="14"/>
  <c r="G45" i="14"/>
  <c r="H44" i="14"/>
  <c r="I43" i="14"/>
  <c r="J42" i="14"/>
  <c r="B42" i="14"/>
  <c r="C41" i="14"/>
  <c r="C69" i="14" s="1"/>
  <c r="D40" i="14"/>
  <c r="E39" i="14"/>
  <c r="F38" i="14"/>
  <c r="J49" i="16"/>
  <c r="J77" i="16" s="1"/>
  <c r="B49" i="16"/>
  <c r="B77" i="16" s="1"/>
  <c r="C48" i="16"/>
  <c r="C76" i="16" s="1"/>
  <c r="D47" i="16"/>
  <c r="D75" i="16" s="1"/>
  <c r="E46" i="16"/>
  <c r="E74" i="16" s="1"/>
  <c r="F45" i="16"/>
  <c r="F73" i="16" s="1"/>
  <c r="G44" i="16"/>
  <c r="G72" i="16" s="1"/>
  <c r="H43" i="16"/>
  <c r="H71" i="16" s="1"/>
  <c r="I42" i="16"/>
  <c r="I70" i="16" s="1"/>
  <c r="J41" i="16"/>
  <c r="J69" i="16" s="1"/>
  <c r="B41" i="16"/>
  <c r="C40" i="16"/>
  <c r="C68" i="16" s="1"/>
  <c r="D39" i="16"/>
  <c r="D67" i="16" s="1"/>
  <c r="E38" i="16"/>
  <c r="E66" i="16" s="1"/>
  <c r="I49" i="16"/>
  <c r="I77" i="16" s="1"/>
  <c r="J48" i="16"/>
  <c r="J76" i="16" s="1"/>
  <c r="B48" i="16"/>
  <c r="B76" i="16" s="1"/>
  <c r="C47" i="16"/>
  <c r="C75" i="16" s="1"/>
  <c r="D46" i="16"/>
  <c r="D74" i="16" s="1"/>
  <c r="E45" i="16"/>
  <c r="E73" i="16" s="1"/>
  <c r="F44" i="16"/>
  <c r="F72" i="16" s="1"/>
  <c r="G43" i="16"/>
  <c r="G71" i="16" s="1"/>
  <c r="H42" i="16"/>
  <c r="H70" i="16" s="1"/>
  <c r="I41" i="16"/>
  <c r="I69" i="16" s="1"/>
  <c r="J40" i="16"/>
  <c r="J68" i="16" s="1"/>
  <c r="B40" i="16"/>
  <c r="B68" i="16" s="1"/>
  <c r="C39" i="16"/>
  <c r="C67" i="16" s="1"/>
  <c r="D38" i="16"/>
  <c r="D66" i="16" s="1"/>
  <c r="H49" i="16"/>
  <c r="H77" i="16" s="1"/>
  <c r="I48" i="16"/>
  <c r="I76" i="16" s="1"/>
  <c r="J47" i="16"/>
  <c r="J75" i="16" s="1"/>
  <c r="B47" i="16"/>
  <c r="B75" i="16" s="1"/>
  <c r="C46" i="16"/>
  <c r="C74" i="16" s="1"/>
  <c r="D45" i="16"/>
  <c r="D73" i="16" s="1"/>
  <c r="E44" i="16"/>
  <c r="E72" i="16" s="1"/>
  <c r="F43" i="16"/>
  <c r="F71" i="16" s="1"/>
  <c r="G42" i="16"/>
  <c r="G70" i="16" s="1"/>
  <c r="H41" i="16"/>
  <c r="H69" i="16" s="1"/>
  <c r="I40" i="16"/>
  <c r="I68" i="16" s="1"/>
  <c r="J39" i="16"/>
  <c r="J67" i="16" s="1"/>
  <c r="B39" i="16"/>
  <c r="B67" i="16" s="1"/>
  <c r="C38" i="16"/>
  <c r="C66" i="16" s="1"/>
  <c r="G49" i="16"/>
  <c r="G77" i="16" s="1"/>
  <c r="H48" i="16"/>
  <c r="H76" i="16" s="1"/>
  <c r="I47" i="16"/>
  <c r="I75" i="16" s="1"/>
  <c r="J46" i="16"/>
  <c r="J74" i="16" s="1"/>
  <c r="B46" i="16"/>
  <c r="B74" i="16" s="1"/>
  <c r="C45" i="16"/>
  <c r="C73" i="16" s="1"/>
  <c r="D44" i="16"/>
  <c r="D72" i="16" s="1"/>
  <c r="E43" i="16"/>
  <c r="E71" i="16" s="1"/>
  <c r="F42" i="16"/>
  <c r="F70" i="16" s="1"/>
  <c r="G41" i="16"/>
  <c r="G69" i="16" s="1"/>
  <c r="H40" i="16"/>
  <c r="H68" i="16" s="1"/>
  <c r="I39" i="16"/>
  <c r="I67" i="16" s="1"/>
  <c r="J38" i="16"/>
  <c r="J66" i="16" s="1"/>
  <c r="B38" i="16"/>
  <c r="F49" i="16"/>
  <c r="F77" i="16" s="1"/>
  <c r="G48" i="16"/>
  <c r="G76" i="16" s="1"/>
  <c r="H47" i="16"/>
  <c r="H75" i="16" s="1"/>
  <c r="I46" i="16"/>
  <c r="I74" i="16" s="1"/>
  <c r="J45" i="16"/>
  <c r="J73" i="16" s="1"/>
  <c r="B45" i="16"/>
  <c r="C44" i="16"/>
  <c r="C72" i="16" s="1"/>
  <c r="D43" i="16"/>
  <c r="D71" i="16" s="1"/>
  <c r="E42" i="16"/>
  <c r="E70" i="16" s="1"/>
  <c r="F41" i="16"/>
  <c r="F69" i="16" s="1"/>
  <c r="G40" i="16"/>
  <c r="G68" i="16" s="1"/>
  <c r="H39" i="16"/>
  <c r="H67" i="16" s="1"/>
  <c r="I38" i="16"/>
  <c r="I66" i="16" s="1"/>
  <c r="E49" i="16"/>
  <c r="E77" i="16" s="1"/>
  <c r="F48" i="16"/>
  <c r="F76" i="16" s="1"/>
  <c r="G47" i="16"/>
  <c r="G75" i="16" s="1"/>
  <c r="H46" i="16"/>
  <c r="H74" i="16" s="1"/>
  <c r="I45" i="16"/>
  <c r="I73" i="16" s="1"/>
  <c r="J44" i="16"/>
  <c r="J72" i="16" s="1"/>
  <c r="B44" i="16"/>
  <c r="B72" i="16" s="1"/>
  <c r="C43" i="16"/>
  <c r="C71" i="16" s="1"/>
  <c r="D42" i="16"/>
  <c r="D70" i="16" s="1"/>
  <c r="E41" i="16"/>
  <c r="E69" i="16" s="1"/>
  <c r="F40" i="16"/>
  <c r="F68" i="16" s="1"/>
  <c r="G39" i="16"/>
  <c r="G67" i="16" s="1"/>
  <c r="H38" i="16"/>
  <c r="H66" i="16" s="1"/>
  <c r="D49" i="16"/>
  <c r="D77" i="16" s="1"/>
  <c r="E48" i="16"/>
  <c r="E76" i="16" s="1"/>
  <c r="F47" i="16"/>
  <c r="F75" i="16" s="1"/>
  <c r="G46" i="16"/>
  <c r="G74" i="16" s="1"/>
  <c r="H45" i="16"/>
  <c r="H73" i="16" s="1"/>
  <c r="I44" i="16"/>
  <c r="I72" i="16" s="1"/>
  <c r="J43" i="16"/>
  <c r="J71" i="16" s="1"/>
  <c r="B43" i="16"/>
  <c r="B71" i="16" s="1"/>
  <c r="C42" i="16"/>
  <c r="C70" i="16" s="1"/>
  <c r="D41" i="16"/>
  <c r="D69" i="16" s="1"/>
  <c r="E40" i="16"/>
  <c r="E68" i="16" s="1"/>
  <c r="F39" i="16"/>
  <c r="F67" i="16" s="1"/>
  <c r="G38" i="16"/>
  <c r="G66" i="16" s="1"/>
  <c r="C49" i="16"/>
  <c r="C77" i="16" s="1"/>
  <c r="D48" i="16"/>
  <c r="D76" i="16" s="1"/>
  <c r="E47" i="16"/>
  <c r="E75" i="16" s="1"/>
  <c r="F46" i="16"/>
  <c r="F74" i="16" s="1"/>
  <c r="G45" i="16"/>
  <c r="G73" i="16" s="1"/>
  <c r="H44" i="16"/>
  <c r="H72" i="16" s="1"/>
  <c r="I43" i="16"/>
  <c r="I71" i="16" s="1"/>
  <c r="J42" i="16"/>
  <c r="J70" i="16" s="1"/>
  <c r="B42" i="16"/>
  <c r="B70" i="16" s="1"/>
  <c r="C41" i="16"/>
  <c r="C69" i="16" s="1"/>
  <c r="D40" i="16"/>
  <c r="D68" i="16" s="1"/>
  <c r="E39" i="16"/>
  <c r="E67" i="16" s="1"/>
  <c r="F38" i="16"/>
  <c r="F66" i="16" s="1"/>
  <c r="C75" i="14"/>
  <c r="F49" i="15"/>
  <c r="F77" i="15" s="1"/>
  <c r="G48" i="15"/>
  <c r="H47" i="15"/>
  <c r="I46" i="15"/>
  <c r="J45" i="15"/>
  <c r="B45" i="15"/>
  <c r="C44" i="15"/>
  <c r="C72" i="15" s="1"/>
  <c r="D43" i="15"/>
  <c r="D71" i="15" s="1"/>
  <c r="E42" i="15"/>
  <c r="E70" i="15" s="1"/>
  <c r="F41" i="15"/>
  <c r="G40" i="15"/>
  <c r="H39" i="15"/>
  <c r="I38" i="15"/>
  <c r="E49" i="15"/>
  <c r="E77" i="15" s="1"/>
  <c r="F48" i="15"/>
  <c r="G47" i="15"/>
  <c r="H46" i="15"/>
  <c r="I45" i="15"/>
  <c r="J44" i="15"/>
  <c r="B44" i="15"/>
  <c r="C43" i="15"/>
  <c r="C71" i="15" s="1"/>
  <c r="D42" i="15"/>
  <c r="D70" i="15" s="1"/>
  <c r="E41" i="15"/>
  <c r="E69" i="15" s="1"/>
  <c r="F40" i="15"/>
  <c r="G39" i="15"/>
  <c r="H38" i="15"/>
  <c r="D49" i="15"/>
  <c r="D77" i="15" s="1"/>
  <c r="E48" i="15"/>
  <c r="E76" i="15" s="1"/>
  <c r="F47" i="15"/>
  <c r="G46" i="15"/>
  <c r="H45" i="15"/>
  <c r="I44" i="15"/>
  <c r="J43" i="15"/>
  <c r="B43" i="15"/>
  <c r="C42" i="15"/>
  <c r="C70" i="15" s="1"/>
  <c r="D41" i="15"/>
  <c r="D69" i="15" s="1"/>
  <c r="E40" i="15"/>
  <c r="E68" i="15" s="1"/>
  <c r="F39" i="15"/>
  <c r="G38" i="15"/>
  <c r="C49" i="15"/>
  <c r="C77" i="15" s="1"/>
  <c r="D48" i="15"/>
  <c r="D76" i="15" s="1"/>
  <c r="E47" i="15"/>
  <c r="E75" i="15" s="1"/>
  <c r="F46" i="15"/>
  <c r="F74" i="15" s="1"/>
  <c r="G45" i="15"/>
  <c r="H44" i="15"/>
  <c r="I43" i="15"/>
  <c r="J42" i="15"/>
  <c r="B42" i="15"/>
  <c r="C41" i="15"/>
  <c r="D40" i="15"/>
  <c r="D68" i="15" s="1"/>
  <c r="E39" i="15"/>
  <c r="E67" i="15" s="1"/>
  <c r="F38" i="15"/>
  <c r="F66" i="15" s="1"/>
  <c r="J49" i="15"/>
  <c r="B49" i="15"/>
  <c r="C48" i="15"/>
  <c r="C76" i="15" s="1"/>
  <c r="D47" i="15"/>
  <c r="D75" i="15" s="1"/>
  <c r="E46" i="15"/>
  <c r="E74" i="15" s="1"/>
  <c r="F45" i="15"/>
  <c r="G44" i="15"/>
  <c r="H43" i="15"/>
  <c r="I42" i="15"/>
  <c r="J41" i="15"/>
  <c r="B41" i="15"/>
  <c r="B69" i="15" s="1"/>
  <c r="C40" i="15"/>
  <c r="C68" i="15" s="1"/>
  <c r="D39" i="15"/>
  <c r="D67" i="15" s="1"/>
  <c r="E38" i="15"/>
  <c r="E66" i="15" s="1"/>
  <c r="I49" i="15"/>
  <c r="J48" i="15"/>
  <c r="B48" i="15"/>
  <c r="C47" i="15"/>
  <c r="C75" i="15" s="1"/>
  <c r="D46" i="15"/>
  <c r="D74" i="15" s="1"/>
  <c r="E45" i="15"/>
  <c r="E73" i="15" s="1"/>
  <c r="F44" i="15"/>
  <c r="G43" i="15"/>
  <c r="H42" i="15"/>
  <c r="I41" i="15"/>
  <c r="J40" i="15"/>
  <c r="B40" i="15"/>
  <c r="C39" i="15"/>
  <c r="C67" i="15" s="1"/>
  <c r="D38" i="15"/>
  <c r="D66" i="15" s="1"/>
  <c r="H49" i="15"/>
  <c r="I48" i="15"/>
  <c r="J47" i="15"/>
  <c r="B47" i="15"/>
  <c r="B75" i="15" s="1"/>
  <c r="C46" i="15"/>
  <c r="C74" i="15" s="1"/>
  <c r="D45" i="15"/>
  <c r="D73" i="15" s="1"/>
  <c r="E44" i="15"/>
  <c r="E72" i="15" s="1"/>
  <c r="F43" i="15"/>
  <c r="F71" i="15" s="1"/>
  <c r="G42" i="15"/>
  <c r="H41" i="15"/>
  <c r="I40" i="15"/>
  <c r="J39" i="15"/>
  <c r="B39" i="15"/>
  <c r="B67" i="15" s="1"/>
  <c r="C38" i="15"/>
  <c r="C66" i="15" s="1"/>
  <c r="G49" i="15"/>
  <c r="H48" i="15"/>
  <c r="I47" i="15"/>
  <c r="J46" i="15"/>
  <c r="B46" i="15"/>
  <c r="C45" i="15"/>
  <c r="C73" i="15" s="1"/>
  <c r="D44" i="15"/>
  <c r="D72" i="15" s="1"/>
  <c r="E43" i="15"/>
  <c r="E71" i="15" s="1"/>
  <c r="F42" i="15"/>
  <c r="F70" i="15" s="1"/>
  <c r="G41" i="15"/>
  <c r="H40" i="15"/>
  <c r="I39" i="15"/>
  <c r="J38" i="15"/>
  <c r="B38" i="15"/>
  <c r="V61" i="15"/>
  <c r="V75" i="15" s="1"/>
  <c r="C70" i="14"/>
  <c r="G21" i="15"/>
  <c r="V59" i="15"/>
  <c r="V53" i="15"/>
  <c r="V58" i="15"/>
  <c r="V72" i="15" s="1"/>
  <c r="T56" i="14"/>
  <c r="E21" i="14"/>
  <c r="T57" i="14"/>
  <c r="T71" i="14" s="1"/>
  <c r="E13" i="1"/>
  <c r="N30" i="28" l="1"/>
  <c r="N29" i="28"/>
  <c r="N28" i="28"/>
  <c r="N27" i="28"/>
  <c r="N35" i="28"/>
  <c r="N26" i="28"/>
  <c r="N34" i="28"/>
  <c r="N25" i="28"/>
  <c r="N33" i="28"/>
  <c r="N24" i="28"/>
  <c r="N32" i="28"/>
  <c r="N31" i="28"/>
  <c r="Y62" i="28"/>
  <c r="Y76" i="28" s="1"/>
  <c r="I76" i="28"/>
  <c r="I69" i="28"/>
  <c r="Y55" i="28"/>
  <c r="Y69" i="28" s="1"/>
  <c r="I77" i="28"/>
  <c r="Y63" i="28"/>
  <c r="Y77" i="28" s="1"/>
  <c r="Y58" i="28"/>
  <c r="Y72" i="28" s="1"/>
  <c r="I72" i="28"/>
  <c r="I67" i="28"/>
  <c r="Y53" i="28"/>
  <c r="Y67" i="28" s="1"/>
  <c r="Y52" i="28"/>
  <c r="Y66" i="28" s="1"/>
  <c r="I66" i="28"/>
  <c r="Y56" i="28"/>
  <c r="Y70" i="28" s="1"/>
  <c r="I70" i="28"/>
  <c r="I71" i="28"/>
  <c r="Y57" i="28"/>
  <c r="Y71" i="28" s="1"/>
  <c r="Y60" i="28"/>
  <c r="Y74" i="28" s="1"/>
  <c r="I74" i="28"/>
  <c r="I73" i="28"/>
  <c r="Y59" i="28"/>
  <c r="Y73" i="28" s="1"/>
  <c r="I68" i="28"/>
  <c r="Y54" i="28"/>
  <c r="Y68" i="28" s="1"/>
  <c r="I75" i="28"/>
  <c r="Y61" i="28"/>
  <c r="Y75" i="28" s="1"/>
  <c r="AA42" i="16"/>
  <c r="AD42" i="16" s="1"/>
  <c r="V67" i="15"/>
  <c r="T70" i="14"/>
  <c r="AA46" i="16"/>
  <c r="AD46" i="16" s="1"/>
  <c r="AA39" i="16"/>
  <c r="AD39" i="16" s="1"/>
  <c r="AA72" i="16"/>
  <c r="AA76" i="16"/>
  <c r="AA71" i="16"/>
  <c r="AA75" i="16"/>
  <c r="AA68" i="16"/>
  <c r="AA66" i="16"/>
  <c r="AA48" i="16"/>
  <c r="AD48" i="16" s="1"/>
  <c r="AA41" i="16"/>
  <c r="AD41" i="16" s="1"/>
  <c r="R69" i="16"/>
  <c r="AA69" i="16" s="1"/>
  <c r="AA45" i="14"/>
  <c r="AD45" i="14" s="1"/>
  <c r="R73" i="14"/>
  <c r="AA39" i="14"/>
  <c r="AD39" i="14" s="1"/>
  <c r="R67" i="14"/>
  <c r="R74" i="16"/>
  <c r="AA74" i="16" s="1"/>
  <c r="AA45" i="16"/>
  <c r="AD45" i="16" s="1"/>
  <c r="R73" i="16"/>
  <c r="AA73" i="16" s="1"/>
  <c r="AA77" i="16"/>
  <c r="AA40" i="14"/>
  <c r="AD40" i="14" s="1"/>
  <c r="R68" i="14"/>
  <c r="AA40" i="15"/>
  <c r="AD40" i="15" s="1"/>
  <c r="R68" i="15"/>
  <c r="AA43" i="16"/>
  <c r="AD43" i="16" s="1"/>
  <c r="AA49" i="16"/>
  <c r="AD49" i="16" s="1"/>
  <c r="AA43" i="14"/>
  <c r="AD43" i="14" s="1"/>
  <c r="R71" i="14"/>
  <c r="AA47" i="14"/>
  <c r="AD47" i="14" s="1"/>
  <c r="R75" i="14"/>
  <c r="AA41" i="15"/>
  <c r="AD41" i="15" s="1"/>
  <c r="AA48" i="15"/>
  <c r="AD48" i="15" s="1"/>
  <c r="AA45" i="15"/>
  <c r="AD45" i="15" s="1"/>
  <c r="R69" i="15"/>
  <c r="AA42" i="14"/>
  <c r="AD42" i="14" s="1"/>
  <c r="R70" i="14"/>
  <c r="AA39" i="15"/>
  <c r="AD39" i="15" s="1"/>
  <c r="AA49" i="15"/>
  <c r="AD49" i="15" s="1"/>
  <c r="AA38" i="14"/>
  <c r="R66" i="14"/>
  <c r="AA41" i="14"/>
  <c r="AD41" i="14" s="1"/>
  <c r="R69" i="14"/>
  <c r="AA47" i="15"/>
  <c r="AD47" i="15" s="1"/>
  <c r="V73" i="15"/>
  <c r="AA44" i="16"/>
  <c r="AD44" i="16" s="1"/>
  <c r="AA49" i="14"/>
  <c r="AD49" i="14" s="1"/>
  <c r="R77" i="14"/>
  <c r="AA38" i="15"/>
  <c r="R66" i="15"/>
  <c r="AA38" i="16"/>
  <c r="AA46" i="14"/>
  <c r="AD46" i="14" s="1"/>
  <c r="R74" i="14"/>
  <c r="AA44" i="14"/>
  <c r="AD44" i="14" s="1"/>
  <c r="R72" i="14"/>
  <c r="AA46" i="15"/>
  <c r="AD46" i="15" s="1"/>
  <c r="R74" i="15"/>
  <c r="AA42" i="15"/>
  <c r="AD42" i="15" s="1"/>
  <c r="AA43" i="15"/>
  <c r="AD43" i="15" s="1"/>
  <c r="R71" i="15"/>
  <c r="AA44" i="15"/>
  <c r="AD44" i="15" s="1"/>
  <c r="R72" i="15"/>
  <c r="R70" i="16"/>
  <c r="AA70" i="16" s="1"/>
  <c r="R75" i="15"/>
  <c r="R67" i="16"/>
  <c r="AA67" i="16" s="1"/>
  <c r="AA47" i="16"/>
  <c r="AD47" i="16" s="1"/>
  <c r="AA40" i="16"/>
  <c r="AD40" i="16" s="1"/>
  <c r="AA48" i="14"/>
  <c r="AD48" i="14" s="1"/>
  <c r="R76" i="14"/>
  <c r="S38" i="2"/>
  <c r="R38" i="2"/>
  <c r="W38" i="2"/>
  <c r="W46" i="2"/>
  <c r="C38" i="2"/>
  <c r="N28" i="2"/>
  <c r="N32" i="2"/>
  <c r="N35" i="2"/>
  <c r="N27" i="2"/>
  <c r="N24" i="2"/>
  <c r="N34" i="2"/>
  <c r="N26" i="2"/>
  <c r="N31" i="2"/>
  <c r="N33" i="2"/>
  <c r="N25" i="2"/>
  <c r="N29" i="2"/>
  <c r="N30" i="2"/>
  <c r="D73" i="14"/>
  <c r="T59" i="14"/>
  <c r="T73" i="14" s="1"/>
  <c r="D72" i="14"/>
  <c r="T58" i="14"/>
  <c r="T72" i="14" s="1"/>
  <c r="D68" i="14"/>
  <c r="T54" i="14"/>
  <c r="T68" i="14" s="1"/>
  <c r="F69" i="15"/>
  <c r="V55" i="15"/>
  <c r="V69" i="15" s="1"/>
  <c r="D77" i="14"/>
  <c r="T63" i="14"/>
  <c r="T77" i="14" s="1"/>
  <c r="F68" i="15"/>
  <c r="V54" i="15"/>
  <c r="V68" i="15" s="1"/>
  <c r="D76" i="14"/>
  <c r="T62" i="14"/>
  <c r="T76" i="14" s="1"/>
  <c r="D66" i="14"/>
  <c r="T52" i="14"/>
  <c r="T66" i="14" s="1"/>
  <c r="D67" i="14"/>
  <c r="T53" i="14"/>
  <c r="T67" i="14" s="1"/>
  <c r="D74" i="14"/>
  <c r="T60" i="14"/>
  <c r="T74" i="14" s="1"/>
  <c r="D75" i="14"/>
  <c r="T61" i="14"/>
  <c r="T75" i="14" s="1"/>
  <c r="D69" i="14"/>
  <c r="T55" i="14"/>
  <c r="T69" i="14" s="1"/>
  <c r="F76" i="15"/>
  <c r="V62" i="15"/>
  <c r="V76" i="15" s="1"/>
  <c r="F67" i="15"/>
  <c r="K70" i="16"/>
  <c r="K77" i="16"/>
  <c r="K72" i="16"/>
  <c r="K68" i="16"/>
  <c r="K43" i="16"/>
  <c r="N43" i="16" s="1"/>
  <c r="K75" i="16"/>
  <c r="K71" i="16"/>
  <c r="F75" i="15"/>
  <c r="K41" i="15"/>
  <c r="N41" i="15" s="1"/>
  <c r="F73" i="15"/>
  <c r="D70" i="14"/>
  <c r="D71" i="14"/>
  <c r="V49" i="2"/>
  <c r="W48" i="2"/>
  <c r="X47" i="2"/>
  <c r="Y46" i="2"/>
  <c r="Z45" i="2"/>
  <c r="R45" i="2"/>
  <c r="S44" i="2"/>
  <c r="T43" i="2"/>
  <c r="U42" i="2"/>
  <c r="V41" i="2"/>
  <c r="W40" i="2"/>
  <c r="X39" i="2"/>
  <c r="Z38" i="2"/>
  <c r="X49" i="2"/>
  <c r="T45" i="2"/>
  <c r="Z39" i="2"/>
  <c r="Z46" i="2"/>
  <c r="V42" i="2"/>
  <c r="U49" i="2"/>
  <c r="V48" i="2"/>
  <c r="W47" i="2"/>
  <c r="X46" i="2"/>
  <c r="Y45" i="2"/>
  <c r="Z44" i="2"/>
  <c r="R44" i="2"/>
  <c r="S43" i="2"/>
  <c r="T42" i="2"/>
  <c r="U41" i="2"/>
  <c r="V40" i="2"/>
  <c r="W39" i="2"/>
  <c r="Y38" i="2"/>
  <c r="R47" i="2"/>
  <c r="V43" i="2"/>
  <c r="R46" i="2"/>
  <c r="X40" i="2"/>
  <c r="T49" i="2"/>
  <c r="U48" i="2"/>
  <c r="V47" i="2"/>
  <c r="X45" i="2"/>
  <c r="Y44" i="2"/>
  <c r="Z43" i="2"/>
  <c r="R43" i="2"/>
  <c r="S42" i="2"/>
  <c r="T41" i="2"/>
  <c r="U40" i="2"/>
  <c r="V39" i="2"/>
  <c r="X38" i="2"/>
  <c r="S46" i="2"/>
  <c r="R39" i="2"/>
  <c r="W41" i="2"/>
  <c r="S49" i="2"/>
  <c r="T48" i="2"/>
  <c r="U47" i="2"/>
  <c r="V46" i="2"/>
  <c r="W45" i="2"/>
  <c r="X44" i="2"/>
  <c r="Y43" i="2"/>
  <c r="Z42" i="2"/>
  <c r="R42" i="2"/>
  <c r="S41" i="2"/>
  <c r="T40" i="2"/>
  <c r="U39" i="2"/>
  <c r="Z47" i="2"/>
  <c r="W42" i="2"/>
  <c r="Y47" i="2"/>
  <c r="U43" i="2"/>
  <c r="Z49" i="2"/>
  <c r="R49" i="2"/>
  <c r="S48" i="2"/>
  <c r="T47" i="2"/>
  <c r="U46" i="2"/>
  <c r="V45" i="2"/>
  <c r="W44" i="2"/>
  <c r="X43" i="2"/>
  <c r="Y42" i="2"/>
  <c r="Z41" i="2"/>
  <c r="R41" i="2"/>
  <c r="S40" i="2"/>
  <c r="T39" i="2"/>
  <c r="V38" i="2"/>
  <c r="Y48" i="2"/>
  <c r="U44" i="2"/>
  <c r="Y40" i="2"/>
  <c r="T38" i="2"/>
  <c r="X48" i="2"/>
  <c r="S45" i="2"/>
  <c r="Y39" i="2"/>
  <c r="Y49" i="2"/>
  <c r="Z48" i="2"/>
  <c r="R48" i="2"/>
  <c r="S47" i="2"/>
  <c r="T46" i="2"/>
  <c r="U45" i="2"/>
  <c r="V44" i="2"/>
  <c r="W43" i="2"/>
  <c r="X42" i="2"/>
  <c r="Y41" i="2"/>
  <c r="Z40" i="2"/>
  <c r="R40" i="2"/>
  <c r="S39" i="2"/>
  <c r="U38" i="2"/>
  <c r="X41" i="2"/>
  <c r="W49" i="2"/>
  <c r="T44" i="2"/>
  <c r="K67" i="16"/>
  <c r="K76" i="16"/>
  <c r="K74" i="16"/>
  <c r="K66" i="16"/>
  <c r="B74" i="15"/>
  <c r="K46" i="15"/>
  <c r="N46" i="15" s="1"/>
  <c r="K41" i="14"/>
  <c r="N41" i="14" s="1"/>
  <c r="B67" i="14"/>
  <c r="K39" i="14"/>
  <c r="N39" i="14" s="1"/>
  <c r="B76" i="14"/>
  <c r="K48" i="14"/>
  <c r="N48" i="14" s="1"/>
  <c r="K43" i="15"/>
  <c r="N43" i="15" s="1"/>
  <c r="B71" i="15"/>
  <c r="K44" i="16"/>
  <c r="N44" i="16" s="1"/>
  <c r="K42" i="14"/>
  <c r="N42" i="14" s="1"/>
  <c r="B70" i="14"/>
  <c r="K38" i="14"/>
  <c r="B75" i="14"/>
  <c r="K47" i="14"/>
  <c r="N47" i="14" s="1"/>
  <c r="K41" i="16"/>
  <c r="N41" i="16" s="1"/>
  <c r="B69" i="16"/>
  <c r="B74" i="14"/>
  <c r="K46" i="14"/>
  <c r="N46" i="14" s="1"/>
  <c r="F72" i="15"/>
  <c r="B70" i="15"/>
  <c r="K42" i="15"/>
  <c r="N42" i="15" s="1"/>
  <c r="K47" i="16"/>
  <c r="N47" i="16" s="1"/>
  <c r="K40" i="16"/>
  <c r="N40" i="16" s="1"/>
  <c r="K49" i="16"/>
  <c r="N49" i="16" s="1"/>
  <c r="B73" i="14"/>
  <c r="K45" i="14"/>
  <c r="N45" i="14" s="1"/>
  <c r="K39" i="16"/>
  <c r="N39" i="16" s="1"/>
  <c r="K48" i="16"/>
  <c r="N48" i="16" s="1"/>
  <c r="K40" i="15"/>
  <c r="N40" i="15" s="1"/>
  <c r="B68" i="15"/>
  <c r="K49" i="15"/>
  <c r="N49" i="15" s="1"/>
  <c r="K45" i="15"/>
  <c r="N45" i="15" s="1"/>
  <c r="K42" i="16"/>
  <c r="N42" i="16" s="1"/>
  <c r="K38" i="16"/>
  <c r="B72" i="14"/>
  <c r="K44" i="14"/>
  <c r="N44" i="14" s="1"/>
  <c r="K39" i="15"/>
  <c r="N39" i="15" s="1"/>
  <c r="B76" i="15"/>
  <c r="K48" i="15"/>
  <c r="N48" i="15" s="1"/>
  <c r="B77" i="15"/>
  <c r="K46" i="16"/>
  <c r="N46" i="16" s="1"/>
  <c r="C69" i="15"/>
  <c r="K38" i="15"/>
  <c r="K47" i="15"/>
  <c r="N47" i="15" s="1"/>
  <c r="K44" i="15"/>
  <c r="N44" i="15" s="1"/>
  <c r="B72" i="15"/>
  <c r="B73" i="15"/>
  <c r="K45" i="16"/>
  <c r="N45" i="16" s="1"/>
  <c r="B73" i="16"/>
  <c r="B71" i="14"/>
  <c r="K43" i="14"/>
  <c r="N43" i="14" s="1"/>
  <c r="B68" i="14"/>
  <c r="K40" i="14"/>
  <c r="N40" i="14" s="1"/>
  <c r="B77" i="14"/>
  <c r="K49" i="14"/>
  <c r="N49" i="14" s="1"/>
  <c r="H21" i="15"/>
  <c r="W56" i="15"/>
  <c r="U52" i="14"/>
  <c r="U66" i="14" s="1"/>
  <c r="F21" i="14"/>
  <c r="E13" i="8"/>
  <c r="Z77" i="30" l="1"/>
  <c r="R77" i="30"/>
  <c r="C77" i="30"/>
  <c r="T76" i="30"/>
  <c r="E76" i="30"/>
  <c r="V75" i="30"/>
  <c r="G75" i="30"/>
  <c r="X74" i="30"/>
  <c r="I74" i="30"/>
  <c r="Z73" i="30"/>
  <c r="R73" i="30"/>
  <c r="C73" i="30"/>
  <c r="T72" i="30"/>
  <c r="E72" i="30"/>
  <c r="V71" i="30"/>
  <c r="G71" i="30"/>
  <c r="X70" i="30"/>
  <c r="I70" i="30"/>
  <c r="Z69" i="30"/>
  <c r="R69" i="30"/>
  <c r="C69" i="30"/>
  <c r="T68" i="30"/>
  <c r="E68" i="30"/>
  <c r="V67" i="30"/>
  <c r="G67" i="30"/>
  <c r="X66" i="30"/>
  <c r="I66" i="30"/>
  <c r="N35" i="30"/>
  <c r="N27" i="30"/>
  <c r="Y77" i="30"/>
  <c r="J77" i="30"/>
  <c r="D76" i="30"/>
  <c r="U75" i="30"/>
  <c r="F75" i="30"/>
  <c r="W74" i="30"/>
  <c r="H74" i="30"/>
  <c r="Y73" i="30"/>
  <c r="J73" i="30"/>
  <c r="D72" i="30"/>
  <c r="U71" i="30"/>
  <c r="F71" i="30"/>
  <c r="W70" i="30"/>
  <c r="H70" i="30"/>
  <c r="Y69" i="30"/>
  <c r="J69" i="30"/>
  <c r="D68" i="30"/>
  <c r="U67" i="30"/>
  <c r="F67" i="30"/>
  <c r="W66" i="30"/>
  <c r="H66" i="30"/>
  <c r="N34" i="30"/>
  <c r="N26" i="30"/>
  <c r="X77" i="30"/>
  <c r="I77" i="30"/>
  <c r="Z76" i="30"/>
  <c r="R76" i="30"/>
  <c r="C76" i="30"/>
  <c r="T75" i="30"/>
  <c r="E75" i="30"/>
  <c r="V74" i="30"/>
  <c r="G74" i="30"/>
  <c r="X73" i="30"/>
  <c r="I73" i="30"/>
  <c r="Z72" i="30"/>
  <c r="R72" i="30"/>
  <c r="T71" i="30"/>
  <c r="E71" i="30"/>
  <c r="V70" i="30"/>
  <c r="G70" i="30"/>
  <c r="X69" i="30"/>
  <c r="I69" i="30"/>
  <c r="Z68" i="30"/>
  <c r="R68" i="30"/>
  <c r="C68" i="30"/>
  <c r="T67" i="30"/>
  <c r="E67" i="30"/>
  <c r="V66" i="30"/>
  <c r="G66" i="30"/>
  <c r="N33" i="30"/>
  <c r="N25" i="30"/>
  <c r="W77" i="30"/>
  <c r="H77" i="30"/>
  <c r="Y76" i="30"/>
  <c r="J76" i="30"/>
  <c r="D75" i="30"/>
  <c r="U74" i="30"/>
  <c r="F74" i="30"/>
  <c r="W73" i="30"/>
  <c r="H73" i="30"/>
  <c r="Y72" i="30"/>
  <c r="J72" i="30"/>
  <c r="B72" i="30"/>
  <c r="D71" i="30"/>
  <c r="U70" i="30"/>
  <c r="F70" i="30"/>
  <c r="W69" i="30"/>
  <c r="H69" i="30"/>
  <c r="Y68" i="30"/>
  <c r="J68" i="30"/>
  <c r="D67" i="30"/>
  <c r="U66" i="30"/>
  <c r="F66" i="30"/>
  <c r="N32" i="30"/>
  <c r="N24" i="30"/>
  <c r="V77" i="30"/>
  <c r="G77" i="30"/>
  <c r="X76" i="30"/>
  <c r="I76" i="30"/>
  <c r="Z75" i="30"/>
  <c r="R75" i="30"/>
  <c r="T74" i="30"/>
  <c r="E74" i="30"/>
  <c r="V73" i="30"/>
  <c r="G73" i="30"/>
  <c r="X72" i="30"/>
  <c r="I72" i="30"/>
  <c r="Z71" i="30"/>
  <c r="R71" i="30"/>
  <c r="C71" i="30"/>
  <c r="T70" i="30"/>
  <c r="E70" i="30"/>
  <c r="V69" i="30"/>
  <c r="G69" i="30"/>
  <c r="X68" i="30"/>
  <c r="I68" i="30"/>
  <c r="Z67" i="30"/>
  <c r="R67" i="30"/>
  <c r="T66" i="30"/>
  <c r="E66" i="30"/>
  <c r="N31" i="30"/>
  <c r="U77" i="30"/>
  <c r="F77" i="30"/>
  <c r="W76" i="30"/>
  <c r="H76" i="30"/>
  <c r="Y75" i="30"/>
  <c r="J75" i="30"/>
  <c r="B75" i="30"/>
  <c r="D74" i="30"/>
  <c r="U73" i="30"/>
  <c r="F73" i="30"/>
  <c r="W72" i="30"/>
  <c r="H72" i="30"/>
  <c r="Y71" i="30"/>
  <c r="J71" i="30"/>
  <c r="D70" i="30"/>
  <c r="U69" i="30"/>
  <c r="F69" i="30"/>
  <c r="W68" i="30"/>
  <c r="H68" i="30"/>
  <c r="Y67" i="30"/>
  <c r="J67" i="30"/>
  <c r="B67" i="30"/>
  <c r="D66" i="30"/>
  <c r="N30" i="30"/>
  <c r="T77" i="30"/>
  <c r="E77" i="30"/>
  <c r="V76" i="30"/>
  <c r="G76" i="30"/>
  <c r="X75" i="30"/>
  <c r="I75" i="30"/>
  <c r="Z74" i="30"/>
  <c r="R74" i="30"/>
  <c r="C74" i="30"/>
  <c r="T73" i="30"/>
  <c r="E73" i="30"/>
  <c r="V72" i="30"/>
  <c r="G72" i="30"/>
  <c r="X71" i="30"/>
  <c r="I71" i="30"/>
  <c r="Z70" i="30"/>
  <c r="R70" i="30"/>
  <c r="T69" i="30"/>
  <c r="E69" i="30"/>
  <c r="V68" i="30"/>
  <c r="G68" i="30"/>
  <c r="X67" i="30"/>
  <c r="I67" i="30"/>
  <c r="Z66" i="30"/>
  <c r="R66" i="30"/>
  <c r="C66" i="30"/>
  <c r="N29" i="30"/>
  <c r="D77" i="30"/>
  <c r="U76" i="30"/>
  <c r="F76" i="30"/>
  <c r="W75" i="30"/>
  <c r="H75" i="30"/>
  <c r="Y74" i="30"/>
  <c r="J74" i="30"/>
  <c r="D73" i="30"/>
  <c r="U72" i="30"/>
  <c r="F72" i="30"/>
  <c r="W71" i="30"/>
  <c r="H71" i="30"/>
  <c r="Y70" i="30"/>
  <c r="J70" i="30"/>
  <c r="B70" i="30"/>
  <c r="D69" i="30"/>
  <c r="U68" i="30"/>
  <c r="F68" i="30"/>
  <c r="W67" i="30"/>
  <c r="H67" i="30"/>
  <c r="Y66" i="30"/>
  <c r="J66" i="30"/>
  <c r="N28" i="30"/>
  <c r="J69" i="28"/>
  <c r="K69" i="28" s="1"/>
  <c r="B85" i="28" s="1"/>
  <c r="Z55" i="28"/>
  <c r="Z69" i="28" s="1"/>
  <c r="AA69" i="28" s="1"/>
  <c r="R85" i="28" s="1"/>
  <c r="J72" i="28"/>
  <c r="K72" i="28" s="1"/>
  <c r="B88" i="28" s="1"/>
  <c r="Z58" i="28"/>
  <c r="Z72" i="28" s="1"/>
  <c r="AA72" i="28" s="1"/>
  <c r="R88" i="28" s="1"/>
  <c r="J75" i="28"/>
  <c r="K75" i="28" s="1"/>
  <c r="B91" i="28" s="1"/>
  <c r="Z61" i="28"/>
  <c r="Z75" i="28" s="1"/>
  <c r="AA75" i="28" s="1"/>
  <c r="R91" i="28" s="1"/>
  <c r="K66" i="28"/>
  <c r="B82" i="28" s="1"/>
  <c r="Z52" i="28"/>
  <c r="Z66" i="28" s="1"/>
  <c r="AA66" i="28" s="1"/>
  <c r="R82" i="28" s="1"/>
  <c r="Z62" i="28"/>
  <c r="Z76" i="28" s="1"/>
  <c r="AA76" i="28" s="1"/>
  <c r="R92" i="28" s="1"/>
  <c r="J76" i="28"/>
  <c r="K76" i="28" s="1"/>
  <c r="B92" i="28" s="1"/>
  <c r="J70" i="28"/>
  <c r="K70" i="28" s="1"/>
  <c r="B86" i="28" s="1"/>
  <c r="Z56" i="28"/>
  <c r="Z70" i="28" s="1"/>
  <c r="AA70" i="28" s="1"/>
  <c r="R86" i="28" s="1"/>
  <c r="J71" i="28"/>
  <c r="K71" i="28" s="1"/>
  <c r="B87" i="28" s="1"/>
  <c r="Z57" i="28"/>
  <c r="Z71" i="28" s="1"/>
  <c r="AA71" i="28" s="1"/>
  <c r="R87" i="28" s="1"/>
  <c r="J73" i="28"/>
  <c r="K73" i="28" s="1"/>
  <c r="B89" i="28" s="1"/>
  <c r="Z59" i="28"/>
  <c r="Z73" i="28" s="1"/>
  <c r="AA73" i="28" s="1"/>
  <c r="R89" i="28" s="1"/>
  <c r="J77" i="28"/>
  <c r="K77" i="28" s="1"/>
  <c r="B93" i="28" s="1"/>
  <c r="Z63" i="28"/>
  <c r="Z77" i="28" s="1"/>
  <c r="AA77" i="28" s="1"/>
  <c r="R93" i="28" s="1"/>
  <c r="J67" i="28"/>
  <c r="K67" i="28" s="1"/>
  <c r="B83" i="28" s="1"/>
  <c r="Z53" i="28"/>
  <c r="Z67" i="28" s="1"/>
  <c r="AA67" i="28" s="1"/>
  <c r="R83" i="28" s="1"/>
  <c r="Z60" i="28"/>
  <c r="Z74" i="28" s="1"/>
  <c r="AA74" i="28" s="1"/>
  <c r="R90" i="28" s="1"/>
  <c r="J74" i="28"/>
  <c r="K74" i="28" s="1"/>
  <c r="B90" i="28" s="1"/>
  <c r="J68" i="28"/>
  <c r="K68" i="28" s="1"/>
  <c r="B84" i="28" s="1"/>
  <c r="Z54" i="28"/>
  <c r="Z68" i="28" s="1"/>
  <c r="AA68" i="28" s="1"/>
  <c r="R84" i="28" s="1"/>
  <c r="L18" i="1"/>
  <c r="J18" i="1"/>
  <c r="H18" i="1"/>
  <c r="I18" i="1"/>
  <c r="P18" i="1"/>
  <c r="O18" i="1"/>
  <c r="K18" i="1"/>
  <c r="N18" i="1"/>
  <c r="F18" i="1"/>
  <c r="G18" i="1"/>
  <c r="E18" i="1"/>
  <c r="M18" i="1"/>
  <c r="AD38" i="16"/>
  <c r="AB41" i="16"/>
  <c r="AB46" i="16"/>
  <c r="AB42" i="16"/>
  <c r="AB47" i="16"/>
  <c r="AB45" i="16"/>
  <c r="AB38" i="16"/>
  <c r="R79" i="16"/>
  <c r="R90" i="16" s="1"/>
  <c r="AB39" i="16"/>
  <c r="AB40" i="16"/>
  <c r="AB43" i="16"/>
  <c r="AB49" i="16"/>
  <c r="AB48" i="16"/>
  <c r="AB44" i="16"/>
  <c r="AD38" i="14"/>
  <c r="AB38" i="14"/>
  <c r="AB48" i="14"/>
  <c r="AB43" i="14"/>
  <c r="AB49" i="14"/>
  <c r="R79" i="14"/>
  <c r="AB40" i="14"/>
  <c r="AB42" i="14"/>
  <c r="AB47" i="14"/>
  <c r="AB39" i="14"/>
  <c r="AB46" i="14"/>
  <c r="AB41" i="14"/>
  <c r="AB45" i="14"/>
  <c r="AB44" i="14"/>
  <c r="R79" i="15"/>
  <c r="AB49" i="15"/>
  <c r="AB38" i="15"/>
  <c r="AB47" i="15"/>
  <c r="AB44" i="15"/>
  <c r="AB39" i="15"/>
  <c r="AD38" i="15"/>
  <c r="AB41" i="15"/>
  <c r="AB45" i="15"/>
  <c r="AB48" i="15"/>
  <c r="AB40" i="15"/>
  <c r="AB46" i="15"/>
  <c r="AB43" i="15"/>
  <c r="AB42" i="15"/>
  <c r="AA49" i="2"/>
  <c r="AD49" i="2" s="1"/>
  <c r="AA42" i="2"/>
  <c r="AD42" i="2" s="1"/>
  <c r="W38" i="6"/>
  <c r="W44" i="6"/>
  <c r="W39" i="6"/>
  <c r="N24" i="6"/>
  <c r="R41" i="6"/>
  <c r="W41" i="6"/>
  <c r="W40" i="6"/>
  <c r="G41" i="6"/>
  <c r="W49" i="6"/>
  <c r="AA38" i="2"/>
  <c r="S49" i="6"/>
  <c r="T48" i="6"/>
  <c r="U47" i="6"/>
  <c r="V46" i="6"/>
  <c r="W45" i="6"/>
  <c r="X44" i="6"/>
  <c r="Y43" i="6"/>
  <c r="Z42" i="6"/>
  <c r="R42" i="6"/>
  <c r="S41" i="6"/>
  <c r="T40" i="6"/>
  <c r="U39" i="6"/>
  <c r="V38" i="6"/>
  <c r="N33" i="6"/>
  <c r="N25" i="6"/>
  <c r="R46" i="6"/>
  <c r="V42" i="6"/>
  <c r="N29" i="6"/>
  <c r="Y46" i="6"/>
  <c r="U42" i="6"/>
  <c r="Y38" i="6"/>
  <c r="Z49" i="6"/>
  <c r="R49" i="6"/>
  <c r="S48" i="6"/>
  <c r="T47" i="6"/>
  <c r="U46" i="6"/>
  <c r="V45" i="6"/>
  <c r="X43" i="6"/>
  <c r="Y42" i="6"/>
  <c r="Z41" i="6"/>
  <c r="S40" i="6"/>
  <c r="T39" i="6"/>
  <c r="U38" i="6"/>
  <c r="N32" i="6"/>
  <c r="S45" i="6"/>
  <c r="Z38" i="6"/>
  <c r="V49" i="6"/>
  <c r="Z45" i="6"/>
  <c r="T43" i="6"/>
  <c r="X39" i="6"/>
  <c r="Y49" i="6"/>
  <c r="Z48" i="6"/>
  <c r="R48" i="6"/>
  <c r="S47" i="6"/>
  <c r="T46" i="6"/>
  <c r="U45" i="6"/>
  <c r="V44" i="6"/>
  <c r="W43" i="6"/>
  <c r="X42" i="6"/>
  <c r="Y41" i="6"/>
  <c r="Z40" i="6"/>
  <c r="R40" i="6"/>
  <c r="S39" i="6"/>
  <c r="T38" i="6"/>
  <c r="N31" i="6"/>
  <c r="Y47" i="6"/>
  <c r="T44" i="6"/>
  <c r="X40" i="6"/>
  <c r="R38" i="6"/>
  <c r="W48" i="6"/>
  <c r="R45" i="6"/>
  <c r="N28" i="6"/>
  <c r="X49" i="6"/>
  <c r="Y48" i="6"/>
  <c r="Z47" i="6"/>
  <c r="R47" i="6"/>
  <c r="S46" i="6"/>
  <c r="T45" i="6"/>
  <c r="U44" i="6"/>
  <c r="V43" i="6"/>
  <c r="W42" i="6"/>
  <c r="X41" i="6"/>
  <c r="Y40" i="6"/>
  <c r="Z39" i="6"/>
  <c r="R39" i="6"/>
  <c r="S38" i="6"/>
  <c r="N30" i="6"/>
  <c r="X48" i="6"/>
  <c r="Z46" i="6"/>
  <c r="U43" i="6"/>
  <c r="Y39" i="6"/>
  <c r="X47" i="6"/>
  <c r="S44" i="6"/>
  <c r="V41" i="6"/>
  <c r="U49" i="6"/>
  <c r="V48" i="6"/>
  <c r="W47" i="6"/>
  <c r="X46" i="6"/>
  <c r="Y45" i="6"/>
  <c r="Z44" i="6"/>
  <c r="R44" i="6"/>
  <c r="S43" i="6"/>
  <c r="T42" i="6"/>
  <c r="U41" i="6"/>
  <c r="V40" i="6"/>
  <c r="X38" i="6"/>
  <c r="N35" i="6"/>
  <c r="N27" i="6"/>
  <c r="T49" i="6"/>
  <c r="U48" i="6"/>
  <c r="V47" i="6"/>
  <c r="W46" i="6"/>
  <c r="X45" i="6"/>
  <c r="Y44" i="6"/>
  <c r="Z43" i="6"/>
  <c r="R43" i="6"/>
  <c r="S42" i="6"/>
  <c r="T41" i="6"/>
  <c r="U40" i="6"/>
  <c r="V39" i="6"/>
  <c r="N34" i="6"/>
  <c r="N26" i="6"/>
  <c r="G72" i="15"/>
  <c r="W58" i="15"/>
  <c r="W72" i="15" s="1"/>
  <c r="E66" i="14"/>
  <c r="E77" i="14"/>
  <c r="U63" i="14"/>
  <c r="U77" i="14" s="1"/>
  <c r="G67" i="15"/>
  <c r="W53" i="15"/>
  <c r="W67" i="15" s="1"/>
  <c r="E70" i="14"/>
  <c r="U56" i="14"/>
  <c r="U70" i="14" s="1"/>
  <c r="G70" i="15"/>
  <c r="W70" i="15"/>
  <c r="G77" i="15"/>
  <c r="W63" i="15"/>
  <c r="W77" i="15" s="1"/>
  <c r="E72" i="14"/>
  <c r="U58" i="14"/>
  <c r="U72" i="14" s="1"/>
  <c r="E74" i="14"/>
  <c r="U60" i="14"/>
  <c r="U74" i="14" s="1"/>
  <c r="G75" i="15"/>
  <c r="W61" i="15"/>
  <c r="W75" i="15" s="1"/>
  <c r="G68" i="15"/>
  <c r="W54" i="15"/>
  <c r="W68" i="15" s="1"/>
  <c r="E68" i="14"/>
  <c r="U54" i="14"/>
  <c r="U68" i="14" s="1"/>
  <c r="G76" i="15"/>
  <c r="W62" i="15"/>
  <c r="W76" i="15" s="1"/>
  <c r="G71" i="15"/>
  <c r="W57" i="15"/>
  <c r="W71" i="15" s="1"/>
  <c r="G73" i="15"/>
  <c r="W59" i="15"/>
  <c r="W73" i="15" s="1"/>
  <c r="E75" i="14"/>
  <c r="U61" i="14"/>
  <c r="U75" i="14" s="1"/>
  <c r="G69" i="15"/>
  <c r="W55" i="15"/>
  <c r="W69" i="15" s="1"/>
  <c r="E67" i="14"/>
  <c r="U53" i="14"/>
  <c r="U67" i="14" s="1"/>
  <c r="E69" i="14"/>
  <c r="U55" i="14"/>
  <c r="U69" i="14" s="1"/>
  <c r="G74" i="15"/>
  <c r="W60" i="15"/>
  <c r="W74" i="15" s="1"/>
  <c r="E71" i="14"/>
  <c r="U57" i="14"/>
  <c r="U71" i="14" s="1"/>
  <c r="E76" i="14"/>
  <c r="U62" i="14"/>
  <c r="U76" i="14" s="1"/>
  <c r="E73" i="14"/>
  <c r="U59" i="14"/>
  <c r="U73" i="14" s="1"/>
  <c r="G66" i="15"/>
  <c r="W52" i="15"/>
  <c r="W66" i="15" s="1"/>
  <c r="K73" i="16"/>
  <c r="K69" i="16"/>
  <c r="AA45" i="2"/>
  <c r="AD45" i="2" s="1"/>
  <c r="AA40" i="2"/>
  <c r="AD40" i="2" s="1"/>
  <c r="AA48" i="2"/>
  <c r="AD48" i="2" s="1"/>
  <c r="AA41" i="2"/>
  <c r="AD41" i="2" s="1"/>
  <c r="AA39" i="2"/>
  <c r="AD39" i="2" s="1"/>
  <c r="AA46" i="2"/>
  <c r="AD46" i="2" s="1"/>
  <c r="AA44" i="2"/>
  <c r="AD44" i="2" s="1"/>
  <c r="AA43" i="2"/>
  <c r="AD43" i="2" s="1"/>
  <c r="AA47" i="2"/>
  <c r="AD47" i="2" s="1"/>
  <c r="L47" i="16"/>
  <c r="N38" i="16"/>
  <c r="B79" i="16"/>
  <c r="L43" i="16"/>
  <c r="L45" i="16"/>
  <c r="L39" i="16"/>
  <c r="L48" i="16"/>
  <c r="L44" i="16"/>
  <c r="L40" i="16"/>
  <c r="L42" i="16"/>
  <c r="L49" i="16"/>
  <c r="L38" i="16"/>
  <c r="L41" i="16"/>
  <c r="L46" i="16"/>
  <c r="N38" i="15"/>
  <c r="L40" i="15"/>
  <c r="L38" i="15"/>
  <c r="L41" i="15"/>
  <c r="L39" i="15"/>
  <c r="L46" i="15"/>
  <c r="L42" i="15"/>
  <c r="L48" i="15"/>
  <c r="L49" i="15"/>
  <c r="B79" i="15"/>
  <c r="L45" i="15"/>
  <c r="L43" i="15"/>
  <c r="L47" i="15"/>
  <c r="L44" i="15"/>
  <c r="L43" i="14"/>
  <c r="L42" i="14"/>
  <c r="L40" i="14"/>
  <c r="L49" i="14"/>
  <c r="L41" i="14"/>
  <c r="L48" i="14"/>
  <c r="L46" i="14"/>
  <c r="L47" i="14"/>
  <c r="L39" i="14"/>
  <c r="L38" i="14"/>
  <c r="L45" i="14"/>
  <c r="N38" i="14"/>
  <c r="L44" i="14"/>
  <c r="B79" i="14"/>
  <c r="I21" i="15"/>
  <c r="G21" i="14"/>
  <c r="B38" i="2"/>
  <c r="D38" i="2"/>
  <c r="E38" i="2"/>
  <c r="F38" i="2"/>
  <c r="G38" i="2"/>
  <c r="H38" i="2"/>
  <c r="I38" i="2"/>
  <c r="J38" i="2"/>
  <c r="B39" i="2"/>
  <c r="C39" i="2"/>
  <c r="D39" i="2"/>
  <c r="E39" i="2"/>
  <c r="F39" i="2"/>
  <c r="G39" i="2"/>
  <c r="H39" i="2"/>
  <c r="I39" i="2"/>
  <c r="J39" i="2"/>
  <c r="B40" i="2"/>
  <c r="C40" i="2"/>
  <c r="D40" i="2"/>
  <c r="E40" i="2"/>
  <c r="F40" i="2"/>
  <c r="G40" i="2"/>
  <c r="H40" i="2"/>
  <c r="I40" i="2"/>
  <c r="J40" i="2"/>
  <c r="B41" i="2"/>
  <c r="C41" i="2"/>
  <c r="D41" i="2"/>
  <c r="E41" i="2"/>
  <c r="F41" i="2"/>
  <c r="G41" i="2"/>
  <c r="H41" i="2"/>
  <c r="I41" i="2"/>
  <c r="J41" i="2"/>
  <c r="B42" i="2"/>
  <c r="C42" i="2"/>
  <c r="D42" i="2"/>
  <c r="E42" i="2"/>
  <c r="F42" i="2"/>
  <c r="G42" i="2"/>
  <c r="H42" i="2"/>
  <c r="I42" i="2"/>
  <c r="J42" i="2"/>
  <c r="B43" i="2"/>
  <c r="C43" i="2"/>
  <c r="D43" i="2"/>
  <c r="E43" i="2"/>
  <c r="F43" i="2"/>
  <c r="G43" i="2"/>
  <c r="H43" i="2"/>
  <c r="I43" i="2"/>
  <c r="J43" i="2"/>
  <c r="B44" i="2"/>
  <c r="C44" i="2"/>
  <c r="D44" i="2"/>
  <c r="E44" i="2"/>
  <c r="F44" i="2"/>
  <c r="G44" i="2"/>
  <c r="H44" i="2"/>
  <c r="I44" i="2"/>
  <c r="J44" i="2"/>
  <c r="B45" i="2"/>
  <c r="C45" i="2"/>
  <c r="D45" i="2"/>
  <c r="E45" i="2"/>
  <c r="F45" i="2"/>
  <c r="G45" i="2"/>
  <c r="H45" i="2"/>
  <c r="I45" i="2"/>
  <c r="J45" i="2"/>
  <c r="B46" i="2"/>
  <c r="C46" i="2"/>
  <c r="D46" i="2"/>
  <c r="E46" i="2"/>
  <c r="F46" i="2"/>
  <c r="G46" i="2"/>
  <c r="H46" i="2"/>
  <c r="I46" i="2"/>
  <c r="J46" i="2"/>
  <c r="B47" i="2"/>
  <c r="C47" i="2"/>
  <c r="D47" i="2"/>
  <c r="E47" i="2"/>
  <c r="F47" i="2"/>
  <c r="G47" i="2"/>
  <c r="H47" i="2"/>
  <c r="I47" i="2"/>
  <c r="J47" i="2"/>
  <c r="B48" i="2"/>
  <c r="C48" i="2"/>
  <c r="D48" i="2"/>
  <c r="E48" i="2"/>
  <c r="F48" i="2"/>
  <c r="G48" i="2"/>
  <c r="H48" i="2"/>
  <c r="I48" i="2"/>
  <c r="J48" i="2"/>
  <c r="B49" i="2"/>
  <c r="C49" i="2"/>
  <c r="D49" i="2"/>
  <c r="E49" i="2"/>
  <c r="F49" i="2"/>
  <c r="G49" i="2"/>
  <c r="H49" i="2"/>
  <c r="I49" i="2"/>
  <c r="J49" i="2"/>
  <c r="B38" i="6"/>
  <c r="C38" i="6"/>
  <c r="D38" i="6"/>
  <c r="E38" i="6"/>
  <c r="F38" i="6"/>
  <c r="G38" i="6"/>
  <c r="H38" i="6"/>
  <c r="I38" i="6"/>
  <c r="J38" i="6"/>
  <c r="B39" i="6"/>
  <c r="C39" i="6"/>
  <c r="D39" i="6"/>
  <c r="E39" i="6"/>
  <c r="F39" i="6"/>
  <c r="G39" i="6"/>
  <c r="H39" i="6"/>
  <c r="I39" i="6"/>
  <c r="J39" i="6"/>
  <c r="B40" i="6"/>
  <c r="C40" i="6"/>
  <c r="D40" i="6"/>
  <c r="E40" i="6"/>
  <c r="F40" i="6"/>
  <c r="G40" i="6"/>
  <c r="H40" i="6"/>
  <c r="I40" i="6"/>
  <c r="J40" i="6"/>
  <c r="B41" i="6"/>
  <c r="C41" i="6"/>
  <c r="D41" i="6"/>
  <c r="E41" i="6"/>
  <c r="F41" i="6"/>
  <c r="H41" i="6"/>
  <c r="I41" i="6"/>
  <c r="J41" i="6"/>
  <c r="B42" i="6"/>
  <c r="C42" i="6"/>
  <c r="D42" i="6"/>
  <c r="E42" i="6"/>
  <c r="F42" i="6"/>
  <c r="G42" i="6"/>
  <c r="H42" i="6"/>
  <c r="I42" i="6"/>
  <c r="J42" i="6"/>
  <c r="B43" i="6"/>
  <c r="C43" i="6"/>
  <c r="D43" i="6"/>
  <c r="E43" i="6"/>
  <c r="F43" i="6"/>
  <c r="G43" i="6"/>
  <c r="H43" i="6"/>
  <c r="I43" i="6"/>
  <c r="J43" i="6"/>
  <c r="B44" i="6"/>
  <c r="C44" i="6"/>
  <c r="D44" i="6"/>
  <c r="E44" i="6"/>
  <c r="F44" i="6"/>
  <c r="G44" i="6"/>
  <c r="H44" i="6"/>
  <c r="I44" i="6"/>
  <c r="J44" i="6"/>
  <c r="B45" i="6"/>
  <c r="C45" i="6"/>
  <c r="D45" i="6"/>
  <c r="E45" i="6"/>
  <c r="F45" i="6"/>
  <c r="G45" i="6"/>
  <c r="H45" i="6"/>
  <c r="I45" i="6"/>
  <c r="J45" i="6"/>
  <c r="B46" i="6"/>
  <c r="C46" i="6"/>
  <c r="D46" i="6"/>
  <c r="E46" i="6"/>
  <c r="F46" i="6"/>
  <c r="G46" i="6"/>
  <c r="H46" i="6"/>
  <c r="I46" i="6"/>
  <c r="J46" i="6"/>
  <c r="B47" i="6"/>
  <c r="C47" i="6"/>
  <c r="D47" i="6"/>
  <c r="E47" i="6"/>
  <c r="F47" i="6"/>
  <c r="G47" i="6"/>
  <c r="H47" i="6"/>
  <c r="I47" i="6"/>
  <c r="J47" i="6"/>
  <c r="B48" i="6"/>
  <c r="C48" i="6"/>
  <c r="D48" i="6"/>
  <c r="E48" i="6"/>
  <c r="F48" i="6"/>
  <c r="G48" i="6"/>
  <c r="H48" i="6"/>
  <c r="I48" i="6"/>
  <c r="J48" i="6"/>
  <c r="B49" i="6"/>
  <c r="C49" i="6"/>
  <c r="D49" i="6"/>
  <c r="E49" i="6"/>
  <c r="F49" i="6"/>
  <c r="G49" i="6"/>
  <c r="H49" i="6"/>
  <c r="I49" i="6"/>
  <c r="J49" i="6"/>
  <c r="R63" i="6"/>
  <c r="E13" i="7"/>
  <c r="R52" i="2"/>
  <c r="R66" i="2" s="1"/>
  <c r="S52" i="2"/>
  <c r="S66" i="2" s="1"/>
  <c r="T59" i="2"/>
  <c r="T73" i="2" s="1"/>
  <c r="R53" i="2"/>
  <c r="R67" i="2" s="1"/>
  <c r="R54" i="2"/>
  <c r="R68" i="2" s="1"/>
  <c r="R55" i="2"/>
  <c r="R69" i="2" s="1"/>
  <c r="R56" i="2"/>
  <c r="R70" i="2" s="1"/>
  <c r="R57" i="2"/>
  <c r="R71" i="2" s="1"/>
  <c r="R58" i="2"/>
  <c r="R72" i="2" s="1"/>
  <c r="R59" i="2"/>
  <c r="R73" i="2" s="1"/>
  <c r="R60" i="2"/>
  <c r="R74" i="2" s="1"/>
  <c r="S60" i="2"/>
  <c r="S74" i="2" s="1"/>
  <c r="R61" i="2"/>
  <c r="R75" i="2" s="1"/>
  <c r="R62" i="2"/>
  <c r="R76" i="2" s="1"/>
  <c r="R63" i="2"/>
  <c r="R77" i="2" s="1"/>
  <c r="K19" i="6"/>
  <c r="K19" i="5"/>
  <c r="D97" i="6"/>
  <c r="D97" i="5"/>
  <c r="M8" i="7"/>
  <c r="M8" i="8"/>
  <c r="M8" i="1"/>
  <c r="E10" i="8"/>
  <c r="E10" i="1"/>
  <c r="E10" i="7"/>
  <c r="E11" i="8"/>
  <c r="E11" i="7"/>
  <c r="E11" i="1"/>
  <c r="B96" i="28" l="1"/>
  <c r="T56" i="2"/>
  <c r="T70" i="2" s="1"/>
  <c r="S61" i="2"/>
  <c r="S75" i="2" s="1"/>
  <c r="S57" i="2"/>
  <c r="S71" i="2" s="1"/>
  <c r="T53" i="2"/>
  <c r="T67" i="2" s="1"/>
  <c r="R59" i="5"/>
  <c r="T63" i="2"/>
  <c r="T77" i="2" s="1"/>
  <c r="S55" i="2"/>
  <c r="S69" i="2" s="1"/>
  <c r="S62" i="2"/>
  <c r="S76" i="2" s="1"/>
  <c r="S58" i="2"/>
  <c r="S72" i="2" s="1"/>
  <c r="S54" i="2"/>
  <c r="S68" i="2" s="1"/>
  <c r="S59" i="2"/>
  <c r="S73" i="2" s="1"/>
  <c r="S57" i="6"/>
  <c r="S71" i="6" s="1"/>
  <c r="R63" i="5"/>
  <c r="R56" i="5"/>
  <c r="S62" i="6"/>
  <c r="B67" i="2"/>
  <c r="AA45" i="30"/>
  <c r="AD45" i="30" s="1"/>
  <c r="S73" i="30"/>
  <c r="AA73" i="30" s="1"/>
  <c r="K42" i="30"/>
  <c r="N42" i="30" s="1"/>
  <c r="C70" i="30"/>
  <c r="K70" i="30" s="1"/>
  <c r="AA38" i="30"/>
  <c r="S66" i="30"/>
  <c r="AA66" i="30" s="1"/>
  <c r="W42" i="5"/>
  <c r="N33" i="29"/>
  <c r="N25" i="29"/>
  <c r="N32" i="29"/>
  <c r="N24" i="29"/>
  <c r="N31" i="29"/>
  <c r="N30" i="29"/>
  <c r="N29" i="29"/>
  <c r="N28" i="29"/>
  <c r="N35" i="29"/>
  <c r="N27" i="29"/>
  <c r="N34" i="29"/>
  <c r="N26" i="29"/>
  <c r="K46" i="30"/>
  <c r="N46" i="30" s="1"/>
  <c r="B74" i="30"/>
  <c r="K74" i="30" s="1"/>
  <c r="AA49" i="30"/>
  <c r="AD49" i="30" s="1"/>
  <c r="S77" i="30"/>
  <c r="AA77" i="30" s="1"/>
  <c r="AA42" i="30"/>
  <c r="AD42" i="30" s="1"/>
  <c r="S70" i="30"/>
  <c r="AA70" i="30" s="1"/>
  <c r="K39" i="30"/>
  <c r="N39" i="30" s="1"/>
  <c r="C67" i="30"/>
  <c r="K67" i="30" s="1"/>
  <c r="K43" i="30"/>
  <c r="N43" i="30" s="1"/>
  <c r="B71" i="30"/>
  <c r="K71" i="30" s="1"/>
  <c r="AA46" i="30"/>
  <c r="AD46" i="30" s="1"/>
  <c r="S74" i="30"/>
  <c r="AA74" i="30" s="1"/>
  <c r="AA39" i="30"/>
  <c r="AD39" i="30" s="1"/>
  <c r="S67" i="30"/>
  <c r="AA67" i="30" s="1"/>
  <c r="K47" i="30"/>
  <c r="N47" i="30" s="1"/>
  <c r="C75" i="30"/>
  <c r="K75" i="30" s="1"/>
  <c r="B68" i="30"/>
  <c r="K68" i="30" s="1"/>
  <c r="K40" i="30"/>
  <c r="N40" i="30" s="1"/>
  <c r="AA43" i="30"/>
  <c r="AD43" i="30" s="1"/>
  <c r="S71" i="30"/>
  <c r="AA71" i="30" s="1"/>
  <c r="AA47" i="30"/>
  <c r="AD47" i="30" s="1"/>
  <c r="S75" i="30"/>
  <c r="AA75" i="30" s="1"/>
  <c r="K44" i="30"/>
  <c r="N44" i="30" s="1"/>
  <c r="C72" i="30"/>
  <c r="K72" i="30" s="1"/>
  <c r="AA40" i="30"/>
  <c r="AD40" i="30" s="1"/>
  <c r="S68" i="30"/>
  <c r="AA68" i="30" s="1"/>
  <c r="B76" i="30"/>
  <c r="K76" i="30" s="1"/>
  <c r="K48" i="30"/>
  <c r="N48" i="30" s="1"/>
  <c r="B69" i="30"/>
  <c r="K69" i="30" s="1"/>
  <c r="K41" i="30"/>
  <c r="N41" i="30" s="1"/>
  <c r="AA44" i="30"/>
  <c r="AD44" i="30" s="1"/>
  <c r="S72" i="30"/>
  <c r="AA72" i="30" s="1"/>
  <c r="K45" i="30"/>
  <c r="N45" i="30" s="1"/>
  <c r="B73" i="30"/>
  <c r="K73" i="30" s="1"/>
  <c r="AA48" i="30"/>
  <c r="AD48" i="30" s="1"/>
  <c r="S76" i="30"/>
  <c r="AA76" i="30" s="1"/>
  <c r="K66" i="30"/>
  <c r="K38" i="30"/>
  <c r="AA41" i="30"/>
  <c r="AD41" i="30" s="1"/>
  <c r="S69" i="30"/>
  <c r="AA69" i="30" s="1"/>
  <c r="B77" i="30"/>
  <c r="K77" i="30" s="1"/>
  <c r="K49" i="30"/>
  <c r="N49" i="30" s="1"/>
  <c r="R96" i="28"/>
  <c r="R99" i="28" s="1"/>
  <c r="R101" i="28" s="1"/>
  <c r="R94" i="28"/>
  <c r="B94" i="28"/>
  <c r="N18" i="8"/>
  <c r="H18" i="8"/>
  <c r="P18" i="8"/>
  <c r="E18" i="8"/>
  <c r="J18" i="8"/>
  <c r="G18" i="8"/>
  <c r="M18" i="8"/>
  <c r="O18" i="8"/>
  <c r="L18" i="8"/>
  <c r="F18" i="8"/>
  <c r="I18" i="8"/>
  <c r="K18" i="8"/>
  <c r="R83" i="16"/>
  <c r="R88" i="16"/>
  <c r="R86" i="16"/>
  <c r="R92" i="16"/>
  <c r="R84" i="16"/>
  <c r="R87" i="16"/>
  <c r="R85" i="16"/>
  <c r="R91" i="16"/>
  <c r="R82" i="16"/>
  <c r="R93" i="16"/>
  <c r="R89" i="16"/>
  <c r="AD38" i="2"/>
  <c r="R79" i="2"/>
  <c r="AB43" i="2"/>
  <c r="AB38" i="2"/>
  <c r="AA49" i="6"/>
  <c r="AD49" i="6" s="1"/>
  <c r="AA38" i="6"/>
  <c r="M25" i="1"/>
  <c r="AB46" i="2"/>
  <c r="AB40" i="2"/>
  <c r="AA40" i="6"/>
  <c r="AD40" i="6" s="1"/>
  <c r="R77" i="6"/>
  <c r="S76" i="6"/>
  <c r="AA39" i="6"/>
  <c r="AA41" i="6"/>
  <c r="AA46" i="6"/>
  <c r="B38" i="5"/>
  <c r="N29" i="5"/>
  <c r="T49" i="5"/>
  <c r="U48" i="5"/>
  <c r="V47" i="5"/>
  <c r="W46" i="5"/>
  <c r="X45" i="5"/>
  <c r="Y44" i="5"/>
  <c r="Z43" i="5"/>
  <c r="R43" i="5"/>
  <c r="S42" i="5"/>
  <c r="T41" i="5"/>
  <c r="U40" i="5"/>
  <c r="V39" i="5"/>
  <c r="W38" i="5"/>
  <c r="Y48" i="5"/>
  <c r="T45" i="5"/>
  <c r="X41" i="5"/>
  <c r="N24" i="5"/>
  <c r="Y47" i="5"/>
  <c r="S45" i="5"/>
  <c r="U43" i="5"/>
  <c r="X40" i="5"/>
  <c r="R38" i="5"/>
  <c r="T42" i="5"/>
  <c r="V40" i="5"/>
  <c r="N28" i="5"/>
  <c r="S49" i="5"/>
  <c r="T48" i="5"/>
  <c r="U47" i="5"/>
  <c r="V46" i="5"/>
  <c r="W45" i="5"/>
  <c r="X44" i="5"/>
  <c r="Y43" i="5"/>
  <c r="Z42" i="5"/>
  <c r="R42" i="5"/>
  <c r="S41" i="5"/>
  <c r="T40" i="5"/>
  <c r="U39" i="5"/>
  <c r="V38" i="5"/>
  <c r="N25" i="5"/>
  <c r="R47" i="5"/>
  <c r="V43" i="5"/>
  <c r="Z39" i="5"/>
  <c r="N32" i="5"/>
  <c r="X48" i="5"/>
  <c r="Z46" i="5"/>
  <c r="T44" i="5"/>
  <c r="V42" i="5"/>
  <c r="Y39" i="5"/>
  <c r="R44" i="5"/>
  <c r="W39" i="5"/>
  <c r="N35" i="5"/>
  <c r="N27" i="5"/>
  <c r="Z49" i="5"/>
  <c r="R49" i="5"/>
  <c r="S48" i="5"/>
  <c r="T47" i="5"/>
  <c r="U46" i="5"/>
  <c r="V45" i="5"/>
  <c r="W44" i="5"/>
  <c r="X43" i="5"/>
  <c r="Y42" i="5"/>
  <c r="Z41" i="5"/>
  <c r="R41" i="5"/>
  <c r="S40" i="5"/>
  <c r="T39" i="5"/>
  <c r="U38" i="5"/>
  <c r="X49" i="5"/>
  <c r="S46" i="5"/>
  <c r="R39" i="5"/>
  <c r="W49" i="5"/>
  <c r="R46" i="5"/>
  <c r="W41" i="5"/>
  <c r="N34" i="5"/>
  <c r="N26" i="5"/>
  <c r="Y49" i="5"/>
  <c r="Z48" i="5"/>
  <c r="R48" i="5"/>
  <c r="S47" i="5"/>
  <c r="T46" i="5"/>
  <c r="U45" i="5"/>
  <c r="V44" i="5"/>
  <c r="W43" i="5"/>
  <c r="X42" i="5"/>
  <c r="Y41" i="5"/>
  <c r="Z40" i="5"/>
  <c r="R40" i="5"/>
  <c r="S39" i="5"/>
  <c r="T38" i="5"/>
  <c r="N33" i="5"/>
  <c r="Z47" i="5"/>
  <c r="U44" i="5"/>
  <c r="Y40" i="5"/>
  <c r="S38" i="5"/>
  <c r="Z38" i="5"/>
  <c r="N31" i="5"/>
  <c r="V49" i="5"/>
  <c r="W48" i="5"/>
  <c r="X47" i="5"/>
  <c r="Y46" i="5"/>
  <c r="Z45" i="5"/>
  <c r="R45" i="5"/>
  <c r="S44" i="5"/>
  <c r="T43" i="5"/>
  <c r="U42" i="5"/>
  <c r="V41" i="5"/>
  <c r="W40" i="5"/>
  <c r="X39" i="5"/>
  <c r="Y38" i="5"/>
  <c r="N30" i="5"/>
  <c r="U49" i="5"/>
  <c r="V48" i="5"/>
  <c r="W47" i="5"/>
  <c r="X46" i="5"/>
  <c r="Y45" i="5"/>
  <c r="Z44" i="5"/>
  <c r="S43" i="5"/>
  <c r="U41" i="5"/>
  <c r="X38" i="5"/>
  <c r="AA47" i="6"/>
  <c r="AA48" i="6"/>
  <c r="AD48" i="6" s="1"/>
  <c r="AA43" i="6"/>
  <c r="AD43" i="6" s="1"/>
  <c r="AA44" i="6"/>
  <c r="AD44" i="6" s="1"/>
  <c r="AA45" i="6"/>
  <c r="AD45" i="6" s="1"/>
  <c r="AA42" i="6"/>
  <c r="AB42" i="2"/>
  <c r="AB49" i="2"/>
  <c r="AB48" i="2"/>
  <c r="AB39" i="2"/>
  <c r="AB45" i="2"/>
  <c r="AB47" i="2"/>
  <c r="AB41" i="2"/>
  <c r="AB44" i="2"/>
  <c r="T63" i="5"/>
  <c r="U62" i="5"/>
  <c r="V61" i="5"/>
  <c r="T62" i="2"/>
  <c r="T76" i="2" s="1"/>
  <c r="U54" i="5"/>
  <c r="V53" i="5"/>
  <c r="S55" i="5"/>
  <c r="S56" i="2"/>
  <c r="S70" i="2" s="1"/>
  <c r="S53" i="2"/>
  <c r="S67" i="2" s="1"/>
  <c r="S61" i="5"/>
  <c r="R55" i="5"/>
  <c r="T61" i="2"/>
  <c r="T75" i="2" s="1"/>
  <c r="T58" i="2"/>
  <c r="T72" i="2" s="1"/>
  <c r="V58" i="5"/>
  <c r="T52" i="5"/>
  <c r="T61" i="5"/>
  <c r="T52" i="2"/>
  <c r="T66" i="2" s="1"/>
  <c r="R53" i="5"/>
  <c r="V63" i="5"/>
  <c r="T58" i="5"/>
  <c r="U57" i="5"/>
  <c r="V56" i="5"/>
  <c r="S63" i="2"/>
  <c r="S77" i="2" s="1"/>
  <c r="T60" i="2"/>
  <c r="T74" i="2" s="1"/>
  <c r="T57" i="2"/>
  <c r="T71" i="2" s="1"/>
  <c r="T54" i="2"/>
  <c r="T68" i="2" s="1"/>
  <c r="R61" i="5"/>
  <c r="T59" i="5"/>
  <c r="T53" i="5"/>
  <c r="T67" i="5" s="1"/>
  <c r="R52" i="5"/>
  <c r="R60" i="5"/>
  <c r="U58" i="5"/>
  <c r="R54" i="5"/>
  <c r="U63" i="5"/>
  <c r="V62" i="5"/>
  <c r="V76" i="5" s="1"/>
  <c r="T57" i="5"/>
  <c r="R58" i="5"/>
  <c r="R72" i="5" s="1"/>
  <c r="T56" i="5"/>
  <c r="U55" i="5"/>
  <c r="T62" i="5"/>
  <c r="U61" i="5"/>
  <c r="V60" i="5"/>
  <c r="R57" i="5"/>
  <c r="T55" i="5"/>
  <c r="V54" i="5"/>
  <c r="S61" i="6"/>
  <c r="S75" i="6" s="1"/>
  <c r="R62" i="5"/>
  <c r="T60" i="5"/>
  <c r="U59" i="5"/>
  <c r="T54" i="5"/>
  <c r="B71" i="2"/>
  <c r="H73" i="15"/>
  <c r="X59" i="15"/>
  <c r="X73" i="15" s="1"/>
  <c r="F67" i="14"/>
  <c r="V53" i="14"/>
  <c r="V67" i="14" s="1"/>
  <c r="F71" i="14"/>
  <c r="V57" i="14"/>
  <c r="V71" i="14" s="1"/>
  <c r="H72" i="15"/>
  <c r="X58" i="15"/>
  <c r="X72" i="15" s="1"/>
  <c r="H71" i="15"/>
  <c r="X57" i="15"/>
  <c r="X71" i="15" s="1"/>
  <c r="H75" i="15"/>
  <c r="X61" i="15"/>
  <c r="X75" i="15" s="1"/>
  <c r="H67" i="15"/>
  <c r="X53" i="15"/>
  <c r="X67" i="15" s="1"/>
  <c r="F66" i="14"/>
  <c r="V52" i="14"/>
  <c r="V66" i="14" s="1"/>
  <c r="F75" i="14"/>
  <c r="V61" i="14"/>
  <c r="V75" i="14" s="1"/>
  <c r="H76" i="15"/>
  <c r="X62" i="15"/>
  <c r="X76" i="15" s="1"/>
  <c r="F77" i="14"/>
  <c r="V63" i="14"/>
  <c r="V77" i="14" s="1"/>
  <c r="H70" i="15"/>
  <c r="X56" i="15"/>
  <c r="X70" i="15" s="1"/>
  <c r="F70" i="14"/>
  <c r="V56" i="14"/>
  <c r="V70" i="14" s="1"/>
  <c r="F68" i="14"/>
  <c r="V54" i="14"/>
  <c r="V68" i="14" s="1"/>
  <c r="H66" i="15"/>
  <c r="X52" i="15"/>
  <c r="X66" i="15" s="1"/>
  <c r="F72" i="14"/>
  <c r="V58" i="14"/>
  <c r="V72" i="14" s="1"/>
  <c r="F74" i="14"/>
  <c r="V60" i="14"/>
  <c r="V74" i="14" s="1"/>
  <c r="H74" i="15"/>
  <c r="X60" i="15"/>
  <c r="X74" i="15" s="1"/>
  <c r="F69" i="14"/>
  <c r="V55" i="14"/>
  <c r="V69" i="14" s="1"/>
  <c r="F76" i="14"/>
  <c r="V62" i="14"/>
  <c r="V76" i="14" s="1"/>
  <c r="H77" i="15"/>
  <c r="X63" i="15"/>
  <c r="X77" i="15" s="1"/>
  <c r="F73" i="14"/>
  <c r="V59" i="14"/>
  <c r="V73" i="14" s="1"/>
  <c r="H68" i="15"/>
  <c r="X54" i="15"/>
  <c r="X68" i="15" s="1"/>
  <c r="H69" i="15"/>
  <c r="X55" i="15"/>
  <c r="X69" i="15" s="1"/>
  <c r="T53" i="6"/>
  <c r="T67" i="6" s="1"/>
  <c r="S60" i="6"/>
  <c r="S74" i="6" s="1"/>
  <c r="S63" i="6"/>
  <c r="S77" i="6" s="1"/>
  <c r="R60" i="6"/>
  <c r="R74" i="6" s="1"/>
  <c r="S59" i="6"/>
  <c r="S73" i="6" s="1"/>
  <c r="S54" i="6"/>
  <c r="S68" i="6" s="1"/>
  <c r="S53" i="6"/>
  <c r="S67" i="6" s="1"/>
  <c r="S58" i="6"/>
  <c r="S72" i="6" s="1"/>
  <c r="S56" i="6"/>
  <c r="S70" i="6" s="1"/>
  <c r="S55" i="6"/>
  <c r="S69" i="6" s="1"/>
  <c r="N25" i="1"/>
  <c r="F25" i="1"/>
  <c r="J25" i="1"/>
  <c r="H25" i="1"/>
  <c r="G25" i="1"/>
  <c r="K25" i="1"/>
  <c r="I25" i="1"/>
  <c r="L25" i="1"/>
  <c r="O25" i="1"/>
  <c r="P25" i="1"/>
  <c r="S53" i="5"/>
  <c r="V55" i="5"/>
  <c r="V59" i="5"/>
  <c r="V52" i="5"/>
  <c r="R57" i="6"/>
  <c r="R71" i="6" s="1"/>
  <c r="S63" i="5"/>
  <c r="R53" i="6"/>
  <c r="R67" i="6" s="1"/>
  <c r="S57" i="5"/>
  <c r="R61" i="6"/>
  <c r="R75" i="6" s="1"/>
  <c r="R56" i="6"/>
  <c r="R70" i="6" s="1"/>
  <c r="S56" i="5"/>
  <c r="S70" i="5" s="1"/>
  <c r="R55" i="6"/>
  <c r="R69" i="6" s="1"/>
  <c r="S54" i="5"/>
  <c r="S58" i="5"/>
  <c r="S62" i="5"/>
  <c r="S52" i="5"/>
  <c r="R58" i="6"/>
  <c r="R72" i="6" s="1"/>
  <c r="R62" i="6"/>
  <c r="R76" i="6" s="1"/>
  <c r="R52" i="6"/>
  <c r="R66" i="6" s="1"/>
  <c r="S60" i="5"/>
  <c r="U53" i="5"/>
  <c r="U56" i="5"/>
  <c r="U60" i="5"/>
  <c r="U52" i="5"/>
  <c r="R59" i="6"/>
  <c r="R73" i="6" s="1"/>
  <c r="R54" i="6"/>
  <c r="R68" i="6" s="1"/>
  <c r="S59" i="5"/>
  <c r="V57" i="5"/>
  <c r="B75" i="2"/>
  <c r="C74" i="2"/>
  <c r="D73" i="2"/>
  <c r="C66" i="2"/>
  <c r="B74" i="2"/>
  <c r="C73" i="2"/>
  <c r="B73" i="2"/>
  <c r="C72" i="2"/>
  <c r="B72" i="2"/>
  <c r="C71" i="2"/>
  <c r="D70" i="2"/>
  <c r="B77" i="6"/>
  <c r="C76" i="6"/>
  <c r="C77" i="2"/>
  <c r="B70" i="2"/>
  <c r="C69" i="2"/>
  <c r="B82" i="16"/>
  <c r="B91" i="16"/>
  <c r="B92" i="16"/>
  <c r="B93" i="16"/>
  <c r="B84" i="16"/>
  <c r="B89" i="16"/>
  <c r="B85" i="16"/>
  <c r="B88" i="16"/>
  <c r="B86" i="16"/>
  <c r="B87" i="16"/>
  <c r="B90" i="16"/>
  <c r="B83" i="16"/>
  <c r="C75" i="6"/>
  <c r="C67" i="6"/>
  <c r="B77" i="2"/>
  <c r="B69" i="2"/>
  <c r="C68" i="2"/>
  <c r="D67" i="2"/>
  <c r="B75" i="6"/>
  <c r="B67" i="6"/>
  <c r="B76" i="2"/>
  <c r="C75" i="2"/>
  <c r="B68" i="2"/>
  <c r="C67" i="2"/>
  <c r="H21" i="14"/>
  <c r="J21" i="15"/>
  <c r="E48" i="5"/>
  <c r="I46" i="5"/>
  <c r="F44" i="5"/>
  <c r="J42" i="5"/>
  <c r="C41" i="5"/>
  <c r="G39" i="5"/>
  <c r="D49" i="5"/>
  <c r="H47" i="5"/>
  <c r="B46" i="5"/>
  <c r="E44" i="5"/>
  <c r="I42" i="5"/>
  <c r="F40" i="5"/>
  <c r="J38" i="5"/>
  <c r="C49" i="5"/>
  <c r="G47" i="5"/>
  <c r="D45" i="5"/>
  <c r="H43" i="5"/>
  <c r="B42" i="5"/>
  <c r="E40" i="5"/>
  <c r="I38" i="5"/>
  <c r="F48" i="5"/>
  <c r="J46" i="5"/>
  <c r="C45" i="5"/>
  <c r="G43" i="5"/>
  <c r="D41" i="5"/>
  <c r="D69" i="5" s="1"/>
  <c r="H39" i="5"/>
  <c r="C38" i="5"/>
  <c r="G38" i="5"/>
  <c r="E39" i="5"/>
  <c r="I39" i="5"/>
  <c r="C40" i="5"/>
  <c r="G40" i="5"/>
  <c r="E41" i="5"/>
  <c r="I41" i="5"/>
  <c r="C42" i="5"/>
  <c r="G42" i="5"/>
  <c r="E43" i="5"/>
  <c r="I43" i="5"/>
  <c r="C44" i="5"/>
  <c r="G44" i="5"/>
  <c r="E45" i="5"/>
  <c r="E73" i="5" s="1"/>
  <c r="I45" i="5"/>
  <c r="C46" i="5"/>
  <c r="G46" i="5"/>
  <c r="E47" i="5"/>
  <c r="E75" i="5" s="1"/>
  <c r="I47" i="5"/>
  <c r="C48" i="5"/>
  <c r="G48" i="5"/>
  <c r="E49" i="5"/>
  <c r="I49" i="5"/>
  <c r="D38" i="5"/>
  <c r="H38" i="5"/>
  <c r="B39" i="5"/>
  <c r="F39" i="5"/>
  <c r="J39" i="5"/>
  <c r="D40" i="5"/>
  <c r="H40" i="5"/>
  <c r="B41" i="5"/>
  <c r="F41" i="5"/>
  <c r="J41" i="5"/>
  <c r="D42" i="5"/>
  <c r="H42" i="5"/>
  <c r="B43" i="5"/>
  <c r="F43" i="5"/>
  <c r="J43" i="5"/>
  <c r="D44" i="5"/>
  <c r="H44" i="5"/>
  <c r="B45" i="5"/>
  <c r="F45" i="5"/>
  <c r="F73" i="5" s="1"/>
  <c r="J45" i="5"/>
  <c r="D46" i="5"/>
  <c r="H46" i="5"/>
  <c r="B47" i="5"/>
  <c r="F47" i="5"/>
  <c r="J47" i="5"/>
  <c r="D48" i="5"/>
  <c r="H48" i="5"/>
  <c r="B49" i="5"/>
  <c r="F49" i="5"/>
  <c r="F77" i="5" s="1"/>
  <c r="J49" i="5"/>
  <c r="H49" i="5"/>
  <c r="J48" i="5"/>
  <c r="B48" i="5"/>
  <c r="D47" i="5"/>
  <c r="F46" i="5"/>
  <c r="H45" i="5"/>
  <c r="J44" i="5"/>
  <c r="B44" i="5"/>
  <c r="D43" i="5"/>
  <c r="D71" i="5" s="1"/>
  <c r="F42" i="5"/>
  <c r="H41" i="5"/>
  <c r="J40" i="5"/>
  <c r="B40" i="5"/>
  <c r="D39" i="5"/>
  <c r="F38" i="5"/>
  <c r="F66" i="5" s="1"/>
  <c r="G49" i="5"/>
  <c r="I48" i="5"/>
  <c r="C47" i="5"/>
  <c r="E46" i="5"/>
  <c r="G45" i="5"/>
  <c r="I44" i="5"/>
  <c r="C43" i="5"/>
  <c r="E42" i="5"/>
  <c r="G41" i="5"/>
  <c r="I40" i="5"/>
  <c r="C39" i="5"/>
  <c r="E38" i="5"/>
  <c r="K43" i="2"/>
  <c r="N43" i="2" s="1"/>
  <c r="K41" i="2"/>
  <c r="N41" i="2" s="1"/>
  <c r="K49" i="2"/>
  <c r="N49" i="2" s="1"/>
  <c r="K45" i="2"/>
  <c r="N45" i="2" s="1"/>
  <c r="K40" i="2"/>
  <c r="N40" i="2" s="1"/>
  <c r="K39" i="2"/>
  <c r="N39" i="2" s="1"/>
  <c r="K48" i="2"/>
  <c r="N48" i="2" s="1"/>
  <c r="K47" i="2"/>
  <c r="N47" i="2" s="1"/>
  <c r="K44" i="2"/>
  <c r="N44" i="2" s="1"/>
  <c r="K46" i="2"/>
  <c r="N46" i="2" s="1"/>
  <c r="K42" i="2"/>
  <c r="N42" i="2" s="1"/>
  <c r="K38" i="2"/>
  <c r="K48" i="6"/>
  <c r="N48" i="6" s="1"/>
  <c r="K44" i="6"/>
  <c r="N44" i="6" s="1"/>
  <c r="K40" i="6"/>
  <c r="N40" i="6" s="1"/>
  <c r="K39" i="6"/>
  <c r="K49" i="6"/>
  <c r="N49" i="6" s="1"/>
  <c r="K45" i="6"/>
  <c r="N45" i="6" s="1"/>
  <c r="K41" i="6"/>
  <c r="N41" i="6" s="1"/>
  <c r="K46" i="6"/>
  <c r="N46" i="6" s="1"/>
  <c r="K42" i="6"/>
  <c r="N42" i="6" s="1"/>
  <c r="K38" i="6"/>
  <c r="B74" i="6"/>
  <c r="K47" i="6"/>
  <c r="N47" i="6" s="1"/>
  <c r="K43" i="6"/>
  <c r="N43" i="6" s="1"/>
  <c r="B70" i="6"/>
  <c r="B76" i="6"/>
  <c r="F72" i="5" l="1"/>
  <c r="C71" i="6"/>
  <c r="D77" i="2"/>
  <c r="F71" i="5"/>
  <c r="E70" i="5"/>
  <c r="C76" i="5"/>
  <c r="F67" i="5"/>
  <c r="C76" i="2"/>
  <c r="E71" i="5"/>
  <c r="D75" i="2"/>
  <c r="C70" i="5"/>
  <c r="D72" i="5"/>
  <c r="B70" i="5"/>
  <c r="D76" i="2"/>
  <c r="D68" i="5"/>
  <c r="D73" i="5"/>
  <c r="R70" i="5"/>
  <c r="D74" i="5"/>
  <c r="C72" i="5"/>
  <c r="D70" i="5"/>
  <c r="E67" i="5"/>
  <c r="F76" i="5"/>
  <c r="C69" i="5"/>
  <c r="C77" i="5"/>
  <c r="D75" i="5"/>
  <c r="D76" i="5"/>
  <c r="D74" i="2"/>
  <c r="C70" i="2"/>
  <c r="F70" i="5"/>
  <c r="F75" i="5"/>
  <c r="E72" i="5"/>
  <c r="D66" i="5"/>
  <c r="E69" i="5"/>
  <c r="B74" i="5"/>
  <c r="O40" i="63"/>
  <c r="F40" i="63"/>
  <c r="L40" i="63"/>
  <c r="G40" i="63"/>
  <c r="J40" i="63"/>
  <c r="N40" i="63"/>
  <c r="K40" i="63"/>
  <c r="M40" i="63"/>
  <c r="E40" i="63"/>
  <c r="H40" i="63"/>
  <c r="I40" i="63"/>
  <c r="D17" i="63"/>
  <c r="V66" i="5"/>
  <c r="F74" i="5"/>
  <c r="D68" i="2"/>
  <c r="C75" i="5"/>
  <c r="E77" i="5"/>
  <c r="E76" i="5"/>
  <c r="V70" i="5"/>
  <c r="AB47" i="30"/>
  <c r="AB39" i="30"/>
  <c r="AB40" i="30"/>
  <c r="AB46" i="30"/>
  <c r="AB38" i="30"/>
  <c r="AB44" i="30"/>
  <c r="AB45" i="30"/>
  <c r="AB43" i="30"/>
  <c r="R79" i="30"/>
  <c r="R85" i="30" s="1"/>
  <c r="AB48" i="30"/>
  <c r="AD38" i="30"/>
  <c r="AB42" i="30"/>
  <c r="AB49" i="30"/>
  <c r="AB41" i="30"/>
  <c r="L44" i="30"/>
  <c r="L41" i="30"/>
  <c r="B79" i="30"/>
  <c r="B86" i="30" s="1"/>
  <c r="L43" i="30"/>
  <c r="N38" i="30"/>
  <c r="L42" i="30"/>
  <c r="L49" i="30"/>
  <c r="L48" i="30"/>
  <c r="L40" i="30"/>
  <c r="L45" i="30"/>
  <c r="L47" i="30"/>
  <c r="L39" i="30"/>
  <c r="L46" i="30"/>
  <c r="L38" i="30"/>
  <c r="U74" i="5"/>
  <c r="G18" i="7"/>
  <c r="K20" i="8"/>
  <c r="L18" i="7"/>
  <c r="F18" i="7"/>
  <c r="I20" i="8"/>
  <c r="M20" i="8"/>
  <c r="K18" i="7"/>
  <c r="H20" i="8"/>
  <c r="H18" i="7"/>
  <c r="O20" i="8"/>
  <c r="L20" i="8"/>
  <c r="L25" i="8"/>
  <c r="P18" i="7"/>
  <c r="M18" i="7"/>
  <c r="P25" i="8"/>
  <c r="P20" i="8"/>
  <c r="N20" i="8"/>
  <c r="J25" i="8"/>
  <c r="N18" i="7"/>
  <c r="O18" i="7"/>
  <c r="I18" i="7"/>
  <c r="E18" i="7"/>
  <c r="J20" i="8"/>
  <c r="K25" i="8"/>
  <c r="G20" i="8"/>
  <c r="V73" i="5"/>
  <c r="O25" i="8"/>
  <c r="J18" i="7"/>
  <c r="G25" i="8"/>
  <c r="E25" i="1"/>
  <c r="R94" i="16"/>
  <c r="R96" i="16"/>
  <c r="R99" i="16" s="1"/>
  <c r="U67" i="5"/>
  <c r="V71" i="5"/>
  <c r="T76" i="5"/>
  <c r="T70" i="5"/>
  <c r="U68" i="5"/>
  <c r="T73" i="5"/>
  <c r="S76" i="5"/>
  <c r="S66" i="5"/>
  <c r="V74" i="5"/>
  <c r="N38" i="6"/>
  <c r="B79" i="6"/>
  <c r="AD38" i="6"/>
  <c r="AB38" i="6"/>
  <c r="R79" i="6"/>
  <c r="AA49" i="5"/>
  <c r="AD49" i="5" s="1"/>
  <c r="AA38" i="5"/>
  <c r="AD46" i="6"/>
  <c r="N39" i="6"/>
  <c r="N38" i="2"/>
  <c r="B79" i="2"/>
  <c r="AD47" i="6"/>
  <c r="AB43" i="6"/>
  <c r="K49" i="5"/>
  <c r="N49" i="5" s="1"/>
  <c r="S72" i="5"/>
  <c r="R66" i="5"/>
  <c r="V75" i="5"/>
  <c r="U77" i="5"/>
  <c r="R67" i="5"/>
  <c r="S75" i="5"/>
  <c r="R68" i="5"/>
  <c r="V67" i="5"/>
  <c r="T74" i="5"/>
  <c r="S71" i="5"/>
  <c r="S67" i="5"/>
  <c r="T68" i="5"/>
  <c r="U72" i="5"/>
  <c r="T75" i="5"/>
  <c r="V72" i="5"/>
  <c r="S77" i="5"/>
  <c r="V68" i="5"/>
  <c r="S68" i="5"/>
  <c r="R71" i="5"/>
  <c r="R75" i="5"/>
  <c r="V77" i="5"/>
  <c r="AD42" i="6"/>
  <c r="AD41" i="6"/>
  <c r="AD39" i="6"/>
  <c r="R69" i="5"/>
  <c r="S74" i="5"/>
  <c r="U71" i="5"/>
  <c r="T69" i="5"/>
  <c r="AA45" i="5"/>
  <c r="AD45" i="5" s="1"/>
  <c r="U76" i="5"/>
  <c r="U66" i="5"/>
  <c r="V69" i="5"/>
  <c r="AA46" i="5"/>
  <c r="AD46" i="5" s="1"/>
  <c r="AA40" i="5"/>
  <c r="AD40" i="5" s="1"/>
  <c r="AA47" i="5"/>
  <c r="AD47" i="5" s="1"/>
  <c r="AA43" i="5"/>
  <c r="AD43" i="5" s="1"/>
  <c r="U73" i="5"/>
  <c r="U75" i="5"/>
  <c r="T77" i="5"/>
  <c r="AA41" i="5"/>
  <c r="AA48" i="5"/>
  <c r="AD48" i="5" s="1"/>
  <c r="AA39" i="5"/>
  <c r="AD39" i="5" s="1"/>
  <c r="U70" i="5"/>
  <c r="R76" i="5"/>
  <c r="U69" i="5"/>
  <c r="R74" i="5"/>
  <c r="T66" i="5"/>
  <c r="S69" i="5"/>
  <c r="R77" i="5"/>
  <c r="S73" i="5"/>
  <c r="T71" i="5"/>
  <c r="T72" i="5"/>
  <c r="AA42" i="5"/>
  <c r="AD42" i="5" s="1"/>
  <c r="AB47" i="6"/>
  <c r="AB42" i="6"/>
  <c r="AB44" i="6"/>
  <c r="AB45" i="6"/>
  <c r="AB46" i="6"/>
  <c r="AB48" i="6"/>
  <c r="AB40" i="6"/>
  <c r="AB41" i="6"/>
  <c r="AB49" i="6"/>
  <c r="AB39" i="6"/>
  <c r="AA44" i="5"/>
  <c r="AD44" i="5" s="1"/>
  <c r="R73" i="5"/>
  <c r="D71" i="2"/>
  <c r="D77" i="5"/>
  <c r="C72" i="6"/>
  <c r="C73" i="6"/>
  <c r="T57" i="6"/>
  <c r="T71" i="6" s="1"/>
  <c r="D67" i="5"/>
  <c r="D66" i="2"/>
  <c r="F68" i="5"/>
  <c r="E68" i="5"/>
  <c r="D72" i="2"/>
  <c r="C70" i="6"/>
  <c r="C77" i="6"/>
  <c r="E66" i="5"/>
  <c r="C68" i="6"/>
  <c r="C67" i="5"/>
  <c r="F69" i="5"/>
  <c r="C74" i="5"/>
  <c r="C66" i="5"/>
  <c r="B69" i="6"/>
  <c r="C66" i="6"/>
  <c r="S52" i="6"/>
  <c r="S66" i="6" s="1"/>
  <c r="D69" i="2"/>
  <c r="T55" i="2"/>
  <c r="T69" i="2" s="1"/>
  <c r="C71" i="5"/>
  <c r="C68" i="5"/>
  <c r="C74" i="6"/>
  <c r="I71" i="15"/>
  <c r="Y57" i="15"/>
  <c r="Y71" i="15" s="1"/>
  <c r="I73" i="15"/>
  <c r="Y59" i="15"/>
  <c r="Y73" i="15" s="1"/>
  <c r="G72" i="14"/>
  <c r="W58" i="14"/>
  <c r="W72" i="14" s="1"/>
  <c r="G75" i="14"/>
  <c r="W61" i="14"/>
  <c r="W75" i="14" s="1"/>
  <c r="I67" i="15"/>
  <c r="Y53" i="15"/>
  <c r="Y67" i="15" s="1"/>
  <c r="I69" i="15"/>
  <c r="Y55" i="15"/>
  <c r="Y69" i="15" s="1"/>
  <c r="G76" i="14"/>
  <c r="W62" i="14"/>
  <c r="W76" i="14" s="1"/>
  <c r="I72" i="15"/>
  <c r="Y58" i="15"/>
  <c r="Y72" i="15" s="1"/>
  <c r="I70" i="15"/>
  <c r="Y56" i="15"/>
  <c r="Y70" i="15" s="1"/>
  <c r="I66" i="15"/>
  <c r="Y52" i="15"/>
  <c r="Y66" i="15" s="1"/>
  <c r="G66" i="14"/>
  <c r="W52" i="14"/>
  <c r="W66" i="14" s="1"/>
  <c r="I75" i="15"/>
  <c r="Y61" i="15"/>
  <c r="Y75" i="15" s="1"/>
  <c r="G69" i="14"/>
  <c r="W55" i="14"/>
  <c r="W69" i="14" s="1"/>
  <c r="G70" i="14"/>
  <c r="W56" i="14"/>
  <c r="W70" i="14" s="1"/>
  <c r="I76" i="15"/>
  <c r="Y62" i="15"/>
  <c r="Y76" i="15" s="1"/>
  <c r="G77" i="14"/>
  <c r="W63" i="14"/>
  <c r="W77" i="14" s="1"/>
  <c r="G74" i="14"/>
  <c r="W60" i="14"/>
  <c r="W74" i="14" s="1"/>
  <c r="I68" i="15"/>
  <c r="Y54" i="15"/>
  <c r="Y68" i="15" s="1"/>
  <c r="G73" i="14"/>
  <c r="W59" i="14"/>
  <c r="W73" i="14" s="1"/>
  <c r="G67" i="14"/>
  <c r="W53" i="14"/>
  <c r="W67" i="14" s="1"/>
  <c r="I77" i="15"/>
  <c r="Y63" i="15"/>
  <c r="Y77" i="15" s="1"/>
  <c r="I74" i="15"/>
  <c r="Y60" i="15"/>
  <c r="Y74" i="15" s="1"/>
  <c r="G68" i="14"/>
  <c r="W54" i="14"/>
  <c r="W68" i="14" s="1"/>
  <c r="G71" i="14"/>
  <c r="W57" i="14"/>
  <c r="W71" i="14" s="1"/>
  <c r="D67" i="6"/>
  <c r="B71" i="6"/>
  <c r="D71" i="6"/>
  <c r="C69" i="6"/>
  <c r="T63" i="6"/>
  <c r="T77" i="6" s="1"/>
  <c r="B68" i="6"/>
  <c r="T59" i="6"/>
  <c r="T73" i="6" s="1"/>
  <c r="T61" i="6"/>
  <c r="T75" i="6" s="1"/>
  <c r="T62" i="6"/>
  <c r="T76" i="6" s="1"/>
  <c r="B72" i="6"/>
  <c r="B73" i="6"/>
  <c r="T55" i="6"/>
  <c r="T69" i="6" s="1"/>
  <c r="T58" i="6"/>
  <c r="T72" i="6" s="1"/>
  <c r="T60" i="6"/>
  <c r="T74" i="6" s="1"/>
  <c r="T56" i="6"/>
  <c r="T70" i="6" s="1"/>
  <c r="T54" i="6"/>
  <c r="T68" i="6" s="1"/>
  <c r="X53" i="5"/>
  <c r="X67" i="5" s="1"/>
  <c r="X57" i="5"/>
  <c r="X71" i="5" s="1"/>
  <c r="X61" i="5"/>
  <c r="X75" i="5" s="1"/>
  <c r="X52" i="5"/>
  <c r="X66" i="5" s="1"/>
  <c r="B96" i="16"/>
  <c r="B94" i="16"/>
  <c r="X62" i="5"/>
  <c r="X76" i="5" s="1"/>
  <c r="W61" i="5"/>
  <c r="W75" i="5" s="1"/>
  <c r="X60" i="5"/>
  <c r="X74" i="5" s="1"/>
  <c r="W53" i="5"/>
  <c r="W67" i="5" s="1"/>
  <c r="C73" i="5"/>
  <c r="W59" i="5"/>
  <c r="W73" i="5" s="1"/>
  <c r="X59" i="5"/>
  <c r="X73" i="5" s="1"/>
  <c r="W60" i="5"/>
  <c r="W74" i="5" s="1"/>
  <c r="W52" i="5"/>
  <c r="W66" i="5" s="1"/>
  <c r="E74" i="5"/>
  <c r="G74" i="5"/>
  <c r="W55" i="5"/>
  <c r="I21" i="14"/>
  <c r="I20" i="1"/>
  <c r="P20" i="1"/>
  <c r="M20" i="1"/>
  <c r="H20" i="1"/>
  <c r="N20" i="1"/>
  <c r="F20" i="1"/>
  <c r="J20" i="1"/>
  <c r="K20" i="1"/>
  <c r="O20" i="1"/>
  <c r="G20" i="1"/>
  <c r="L20" i="1"/>
  <c r="K42" i="5"/>
  <c r="N42" i="5" s="1"/>
  <c r="B77" i="5"/>
  <c r="K47" i="5"/>
  <c r="N47" i="5" s="1"/>
  <c r="B75" i="5"/>
  <c r="K38" i="5"/>
  <c r="K46" i="5"/>
  <c r="N46" i="5" s="1"/>
  <c r="K44" i="5"/>
  <c r="N44" i="5" s="1"/>
  <c r="B72" i="5"/>
  <c r="B73" i="5"/>
  <c r="K45" i="5"/>
  <c r="N45" i="5" s="1"/>
  <c r="B69" i="5"/>
  <c r="K41" i="5"/>
  <c r="N41" i="5" s="1"/>
  <c r="K40" i="5"/>
  <c r="N40" i="5" s="1"/>
  <c r="B68" i="5"/>
  <c r="K39" i="5"/>
  <c r="N39" i="5" s="1"/>
  <c r="B67" i="5"/>
  <c r="K48" i="5"/>
  <c r="N48" i="5" s="1"/>
  <c r="B76" i="5"/>
  <c r="K43" i="5"/>
  <c r="N43" i="5" s="1"/>
  <c r="B71" i="5"/>
  <c r="L48" i="2"/>
  <c r="L44" i="2"/>
  <c r="L40" i="2"/>
  <c r="L41" i="2"/>
  <c r="L47" i="2"/>
  <c r="L43" i="2"/>
  <c r="L39" i="2"/>
  <c r="L45" i="2"/>
  <c r="L46" i="2"/>
  <c r="L42" i="2"/>
  <c r="L38" i="2"/>
  <c r="L49" i="2"/>
  <c r="L41" i="6"/>
  <c r="L39" i="6"/>
  <c r="L38" i="6"/>
  <c r="L43" i="6"/>
  <c r="L45" i="6"/>
  <c r="L47" i="6"/>
  <c r="L42" i="6"/>
  <c r="L40" i="6"/>
  <c r="L49" i="6"/>
  <c r="L46" i="6"/>
  <c r="L48" i="6"/>
  <c r="L44" i="6"/>
  <c r="K19" i="63" l="1"/>
  <c r="J19" i="63"/>
  <c r="L19" i="63"/>
  <c r="I19" i="63"/>
  <c r="G19" i="63"/>
  <c r="F19" i="63"/>
  <c r="M19" i="63"/>
  <c r="H19" i="63"/>
  <c r="O19" i="63"/>
  <c r="N19" i="63"/>
  <c r="E19" i="63"/>
  <c r="D19" i="63"/>
  <c r="H76" i="5"/>
  <c r="D40" i="63"/>
  <c r="G75" i="5"/>
  <c r="B82" i="30"/>
  <c r="B87" i="30"/>
  <c r="B85" i="30"/>
  <c r="R89" i="30"/>
  <c r="R92" i="30"/>
  <c r="B84" i="30"/>
  <c r="R90" i="30"/>
  <c r="R86" i="30"/>
  <c r="R91" i="30"/>
  <c r="B89" i="30"/>
  <c r="B92" i="30"/>
  <c r="R93" i="30"/>
  <c r="B91" i="30"/>
  <c r="B93" i="30"/>
  <c r="R87" i="30"/>
  <c r="R88" i="30"/>
  <c r="R82" i="30"/>
  <c r="B83" i="30"/>
  <c r="R84" i="30"/>
  <c r="R83" i="30"/>
  <c r="B90" i="30"/>
  <c r="B88" i="30"/>
  <c r="M20" i="7"/>
  <c r="J20" i="7"/>
  <c r="N20" i="7"/>
  <c r="O25" i="7"/>
  <c r="M25" i="7"/>
  <c r="L20" i="7"/>
  <c r="F25" i="8"/>
  <c r="P25" i="7"/>
  <c r="O20" i="7"/>
  <c r="I20" i="7"/>
  <c r="H25" i="8"/>
  <c r="I25" i="8"/>
  <c r="N25" i="8"/>
  <c r="K25" i="7"/>
  <c r="P20" i="7"/>
  <c r="F20" i="7"/>
  <c r="K20" i="7"/>
  <c r="I25" i="7"/>
  <c r="L25" i="7"/>
  <c r="E25" i="8"/>
  <c r="J25" i="7"/>
  <c r="G20" i="7"/>
  <c r="N25" i="7"/>
  <c r="F20" i="8"/>
  <c r="E20" i="8"/>
  <c r="H20" i="7"/>
  <c r="F25" i="7"/>
  <c r="G25" i="7"/>
  <c r="M25" i="8"/>
  <c r="AD38" i="5"/>
  <c r="AB38" i="5"/>
  <c r="R79" i="5"/>
  <c r="B79" i="5"/>
  <c r="AD41" i="5"/>
  <c r="AB44" i="5"/>
  <c r="AB40" i="5"/>
  <c r="AB48" i="5"/>
  <c r="AB49" i="5"/>
  <c r="AB45" i="5"/>
  <c r="AB39" i="5"/>
  <c r="AB47" i="5"/>
  <c r="AB46" i="5"/>
  <c r="AB41" i="5"/>
  <c r="AB42" i="5"/>
  <c r="AB43" i="5"/>
  <c r="G67" i="5"/>
  <c r="G66" i="5"/>
  <c r="H71" i="5"/>
  <c r="G70" i="5"/>
  <c r="W56" i="5"/>
  <c r="W70" i="5" s="1"/>
  <c r="E75" i="2"/>
  <c r="U61" i="2"/>
  <c r="U75" i="2" s="1"/>
  <c r="G73" i="5"/>
  <c r="H77" i="5"/>
  <c r="X63" i="5"/>
  <c r="X77" i="5" s="1"/>
  <c r="E71" i="2"/>
  <c r="U57" i="2"/>
  <c r="U71" i="2" s="1"/>
  <c r="H75" i="5"/>
  <c r="E76" i="2"/>
  <c r="U62" i="2"/>
  <c r="U76" i="2" s="1"/>
  <c r="E70" i="2"/>
  <c r="U56" i="2"/>
  <c r="U70" i="2" s="1"/>
  <c r="H68" i="5"/>
  <c r="X54" i="5"/>
  <c r="X68" i="5" s="1"/>
  <c r="D66" i="6"/>
  <c r="T52" i="6"/>
  <c r="T66" i="6" s="1"/>
  <c r="E74" i="2"/>
  <c r="U60" i="2"/>
  <c r="U74" i="2" s="1"/>
  <c r="H69" i="5"/>
  <c r="X55" i="5"/>
  <c r="X69" i="5" s="1"/>
  <c r="H72" i="5"/>
  <c r="X58" i="5"/>
  <c r="X72" i="5" s="1"/>
  <c r="E67" i="2"/>
  <c r="U53" i="2"/>
  <c r="U67" i="2" s="1"/>
  <c r="E66" i="2"/>
  <c r="U52" i="2"/>
  <c r="U66" i="2" s="1"/>
  <c r="H70" i="5"/>
  <c r="X56" i="5"/>
  <c r="X70" i="5" s="1"/>
  <c r="H66" i="5"/>
  <c r="G68" i="5"/>
  <c r="W54" i="5"/>
  <c r="W68" i="5" s="1"/>
  <c r="H74" i="5"/>
  <c r="G69" i="5"/>
  <c r="W69" i="5"/>
  <c r="E77" i="2"/>
  <c r="U63" i="2"/>
  <c r="U77" i="2" s="1"/>
  <c r="E68" i="2"/>
  <c r="U54" i="2"/>
  <c r="U68" i="2" s="1"/>
  <c r="G77" i="5"/>
  <c r="W63" i="5"/>
  <c r="W77" i="5" s="1"/>
  <c r="H67" i="5"/>
  <c r="E69" i="2"/>
  <c r="U55" i="2"/>
  <c r="U69" i="2" s="1"/>
  <c r="E73" i="2"/>
  <c r="U59" i="2"/>
  <c r="U73" i="2" s="1"/>
  <c r="G72" i="5"/>
  <c r="W58" i="5"/>
  <c r="W72" i="5" s="1"/>
  <c r="G71" i="5"/>
  <c r="W57" i="5"/>
  <c r="W71" i="5" s="1"/>
  <c r="H73" i="5"/>
  <c r="E72" i="2"/>
  <c r="U58" i="2"/>
  <c r="U72" i="2" s="1"/>
  <c r="G76" i="5"/>
  <c r="W62" i="5"/>
  <c r="W76" i="5" s="1"/>
  <c r="J73" i="15"/>
  <c r="K73" i="15" s="1"/>
  <c r="B89" i="15" s="1"/>
  <c r="Z59" i="15"/>
  <c r="Z73" i="15" s="1"/>
  <c r="AA73" i="15" s="1"/>
  <c r="R89" i="15" s="1"/>
  <c r="H72" i="14"/>
  <c r="X58" i="14"/>
  <c r="X72" i="14" s="1"/>
  <c r="H77" i="14"/>
  <c r="X63" i="14"/>
  <c r="X77" i="14" s="1"/>
  <c r="J66" i="15"/>
  <c r="K66" i="15" s="1"/>
  <c r="B82" i="15" s="1"/>
  <c r="Z52" i="15"/>
  <c r="Z66" i="15" s="1"/>
  <c r="AA66" i="15" s="1"/>
  <c r="R82" i="15" s="1"/>
  <c r="H73" i="14"/>
  <c r="X59" i="14"/>
  <c r="X73" i="14" s="1"/>
  <c r="J76" i="15"/>
  <c r="K76" i="15" s="1"/>
  <c r="B92" i="15" s="1"/>
  <c r="Z62" i="15"/>
  <c r="Z76" i="15" s="1"/>
  <c r="AA76" i="15" s="1"/>
  <c r="R92" i="15" s="1"/>
  <c r="H76" i="14"/>
  <c r="X62" i="14"/>
  <c r="X76" i="14" s="1"/>
  <c r="J75" i="15"/>
  <c r="K75" i="15" s="1"/>
  <c r="B91" i="15" s="1"/>
  <c r="Z61" i="15"/>
  <c r="Z75" i="15" s="1"/>
  <c r="AA75" i="15" s="1"/>
  <c r="R91" i="15" s="1"/>
  <c r="J74" i="15"/>
  <c r="K74" i="15" s="1"/>
  <c r="B90" i="15" s="1"/>
  <c r="Z60" i="15"/>
  <c r="Z74" i="15" s="1"/>
  <c r="AA74" i="15" s="1"/>
  <c r="R90" i="15" s="1"/>
  <c r="J71" i="15"/>
  <c r="K71" i="15" s="1"/>
  <c r="B87" i="15" s="1"/>
  <c r="Z57" i="15"/>
  <c r="Z71" i="15" s="1"/>
  <c r="AA71" i="15" s="1"/>
  <c r="R87" i="15" s="1"/>
  <c r="H67" i="14"/>
  <c r="X53" i="14"/>
  <c r="X67" i="14" s="1"/>
  <c r="H66" i="14"/>
  <c r="X52" i="14"/>
  <c r="X66" i="14" s="1"/>
  <c r="H75" i="14"/>
  <c r="X61" i="14"/>
  <c r="X75" i="14" s="1"/>
  <c r="J77" i="15"/>
  <c r="K77" i="15" s="1"/>
  <c r="B93" i="15" s="1"/>
  <c r="Z63" i="15"/>
  <c r="Z77" i="15" s="1"/>
  <c r="AA77" i="15" s="1"/>
  <c r="R93" i="15" s="1"/>
  <c r="J70" i="15"/>
  <c r="K70" i="15" s="1"/>
  <c r="B86" i="15" s="1"/>
  <c r="Z56" i="15"/>
  <c r="Z70" i="15" s="1"/>
  <c r="AA70" i="15" s="1"/>
  <c r="R86" i="15" s="1"/>
  <c r="H71" i="14"/>
  <c r="X57" i="14"/>
  <c r="X71" i="14" s="1"/>
  <c r="H70" i="14"/>
  <c r="X56" i="14"/>
  <c r="X70" i="14" s="1"/>
  <c r="J72" i="15"/>
  <c r="K72" i="15" s="1"/>
  <c r="B88" i="15" s="1"/>
  <c r="Z58" i="15"/>
  <c r="Z72" i="15" s="1"/>
  <c r="AA72" i="15" s="1"/>
  <c r="R88" i="15" s="1"/>
  <c r="J67" i="15"/>
  <c r="K67" i="15" s="1"/>
  <c r="B83" i="15" s="1"/>
  <c r="Z53" i="15"/>
  <c r="Z67" i="15" s="1"/>
  <c r="AA67" i="15" s="1"/>
  <c r="R83" i="15" s="1"/>
  <c r="H68" i="14"/>
  <c r="X54" i="14"/>
  <c r="X68" i="14" s="1"/>
  <c r="H74" i="14"/>
  <c r="X60" i="14"/>
  <c r="X74" i="14" s="1"/>
  <c r="J68" i="15"/>
  <c r="K68" i="15" s="1"/>
  <c r="B84" i="15" s="1"/>
  <c r="Z54" i="15"/>
  <c r="Z68" i="15" s="1"/>
  <c r="AA68" i="15" s="1"/>
  <c r="R84" i="15" s="1"/>
  <c r="J69" i="15"/>
  <c r="Z55" i="15"/>
  <c r="Z69" i="15" s="1"/>
  <c r="AA69" i="15" s="1"/>
  <c r="R85" i="15" s="1"/>
  <c r="H69" i="14"/>
  <c r="X55" i="14"/>
  <c r="X69" i="14" s="1"/>
  <c r="B99" i="16"/>
  <c r="R101" i="16"/>
  <c r="D70" i="6"/>
  <c r="D76" i="6"/>
  <c r="D74" i="6"/>
  <c r="D75" i="6"/>
  <c r="D72" i="6"/>
  <c r="D73" i="6"/>
  <c r="D69" i="6"/>
  <c r="D77" i="6"/>
  <c r="D68" i="6"/>
  <c r="U63" i="6"/>
  <c r="U77" i="6" s="1"/>
  <c r="U55" i="6"/>
  <c r="U69" i="6" s="1"/>
  <c r="U56" i="6"/>
  <c r="U70" i="6" s="1"/>
  <c r="U60" i="6"/>
  <c r="U74" i="6" s="1"/>
  <c r="U59" i="6"/>
  <c r="U73" i="6" s="1"/>
  <c r="U57" i="6"/>
  <c r="U71" i="6" s="1"/>
  <c r="U62" i="6"/>
  <c r="U76" i="6" s="1"/>
  <c r="U54" i="6"/>
  <c r="U68" i="6" s="1"/>
  <c r="U58" i="6"/>
  <c r="U72" i="6" s="1"/>
  <c r="U53" i="6"/>
  <c r="U67" i="6" s="1"/>
  <c r="U61" i="6"/>
  <c r="U75" i="6" s="1"/>
  <c r="J21" i="14"/>
  <c r="E20" i="1"/>
  <c r="L47" i="5"/>
  <c r="L43" i="5"/>
  <c r="L39" i="5"/>
  <c r="N38" i="5"/>
  <c r="L46" i="5"/>
  <c r="L42" i="5"/>
  <c r="L38" i="5"/>
  <c r="L44" i="5"/>
  <c r="L41" i="5"/>
  <c r="L48" i="5"/>
  <c r="L49" i="5"/>
  <c r="L40" i="5"/>
  <c r="L45" i="5"/>
  <c r="B94" i="30" l="1"/>
  <c r="B96" i="30"/>
  <c r="D41" i="63" s="1"/>
  <c r="G26" i="9"/>
  <c r="J26" i="9"/>
  <c r="R96" i="30"/>
  <c r="R99" i="30" s="1"/>
  <c r="R101" i="30" s="1"/>
  <c r="R94" i="30"/>
  <c r="L26" i="9"/>
  <c r="P26" i="9"/>
  <c r="K26" i="9"/>
  <c r="O26" i="9"/>
  <c r="N26" i="9"/>
  <c r="M26" i="9"/>
  <c r="F26" i="9"/>
  <c r="I26" i="9"/>
  <c r="H25" i="7"/>
  <c r="E20" i="7"/>
  <c r="E25" i="7"/>
  <c r="R96" i="15"/>
  <c r="R99" i="15" s="1"/>
  <c r="R94" i="15"/>
  <c r="F76" i="2"/>
  <c r="V62" i="2"/>
  <c r="V76" i="2" s="1"/>
  <c r="I71" i="5"/>
  <c r="Y57" i="5"/>
  <c r="Y71" i="5" s="1"/>
  <c r="F67" i="2"/>
  <c r="V53" i="2"/>
  <c r="V67" i="2" s="1"/>
  <c r="F69" i="2"/>
  <c r="V55" i="2"/>
  <c r="V69" i="2" s="1"/>
  <c r="F72" i="2"/>
  <c r="V58" i="2"/>
  <c r="V72" i="2" s="1"/>
  <c r="I75" i="5"/>
  <c r="Y61" i="5"/>
  <c r="Y75" i="5" s="1"/>
  <c r="I69" i="5"/>
  <c r="Y55" i="5"/>
  <c r="Y69" i="5" s="1"/>
  <c r="I72" i="5"/>
  <c r="Y58" i="5"/>
  <c r="Y72" i="5" s="1"/>
  <c r="F71" i="2"/>
  <c r="V57" i="2"/>
  <c r="V71" i="2" s="1"/>
  <c r="I70" i="5"/>
  <c r="Y56" i="5"/>
  <c r="Y70" i="5" s="1"/>
  <c r="F77" i="2"/>
  <c r="V63" i="2"/>
  <c r="V77" i="2" s="1"/>
  <c r="I67" i="5"/>
  <c r="Y53" i="5"/>
  <c r="Y67" i="5" s="1"/>
  <c r="I76" i="5"/>
  <c r="Y62" i="5"/>
  <c r="Y76" i="5" s="1"/>
  <c r="K69" i="15"/>
  <c r="B85" i="15" s="1"/>
  <c r="B94" i="15" s="1"/>
  <c r="F70" i="2"/>
  <c r="V56" i="2"/>
  <c r="V70" i="2" s="1"/>
  <c r="F74" i="2"/>
  <c r="V60" i="2"/>
  <c r="V74" i="2" s="1"/>
  <c r="F68" i="2"/>
  <c r="V54" i="2"/>
  <c r="V68" i="2" s="1"/>
  <c r="F73" i="2"/>
  <c r="V59" i="2"/>
  <c r="V73" i="2" s="1"/>
  <c r="I66" i="5"/>
  <c r="Y52" i="5"/>
  <c r="Y66" i="5" s="1"/>
  <c r="I77" i="5"/>
  <c r="Y63" i="5"/>
  <c r="Y77" i="5" s="1"/>
  <c r="E66" i="6"/>
  <c r="U52" i="6"/>
  <c r="U66" i="6" s="1"/>
  <c r="I73" i="5"/>
  <c r="Y59" i="5"/>
  <c r="Y73" i="5" s="1"/>
  <c r="I68" i="5"/>
  <c r="Y54" i="5"/>
  <c r="Y68" i="5" s="1"/>
  <c r="F66" i="2"/>
  <c r="V52" i="2"/>
  <c r="V66" i="2" s="1"/>
  <c r="F75" i="2"/>
  <c r="V61" i="2"/>
  <c r="V75" i="2" s="1"/>
  <c r="I74" i="5"/>
  <c r="Y60" i="5"/>
  <c r="Y74" i="5" s="1"/>
  <c r="I72" i="14"/>
  <c r="Y58" i="14"/>
  <c r="Y72" i="14" s="1"/>
  <c r="I71" i="14"/>
  <c r="Y57" i="14"/>
  <c r="Y71" i="14" s="1"/>
  <c r="I76" i="14"/>
  <c r="Y62" i="14"/>
  <c r="Y76" i="14" s="1"/>
  <c r="I75" i="14"/>
  <c r="Y61" i="14"/>
  <c r="Y75" i="14" s="1"/>
  <c r="I68" i="14"/>
  <c r="Y54" i="14"/>
  <c r="Y68" i="14" s="1"/>
  <c r="I66" i="14"/>
  <c r="Y52" i="14"/>
  <c r="Y66" i="14" s="1"/>
  <c r="I70" i="14"/>
  <c r="Y56" i="14"/>
  <c r="Y70" i="14" s="1"/>
  <c r="I69" i="14"/>
  <c r="Y55" i="14"/>
  <c r="Y69" i="14" s="1"/>
  <c r="I73" i="14"/>
  <c r="Y59" i="14"/>
  <c r="Y73" i="14" s="1"/>
  <c r="I74" i="14"/>
  <c r="Y60" i="14"/>
  <c r="Y74" i="14" s="1"/>
  <c r="I67" i="14"/>
  <c r="Y53" i="14"/>
  <c r="Y67" i="14" s="1"/>
  <c r="I77" i="14"/>
  <c r="Y63" i="14"/>
  <c r="Y77" i="14" s="1"/>
  <c r="B101" i="16"/>
  <c r="E76" i="6"/>
  <c r="E71" i="6"/>
  <c r="E75" i="6"/>
  <c r="E73" i="6"/>
  <c r="V55" i="6"/>
  <c r="V69" i="6" s="1"/>
  <c r="V56" i="6"/>
  <c r="V70" i="6" s="1"/>
  <c r="V53" i="6"/>
  <c r="V67" i="6" s="1"/>
  <c r="V61" i="6"/>
  <c r="V75" i="6" s="1"/>
  <c r="V63" i="6"/>
  <c r="V77" i="6" s="1"/>
  <c r="V57" i="6"/>
  <c r="V71" i="6" s="1"/>
  <c r="V60" i="6"/>
  <c r="V74" i="6" s="1"/>
  <c r="V59" i="6"/>
  <c r="V73" i="6" s="1"/>
  <c r="V54" i="6"/>
  <c r="V68" i="6" s="1"/>
  <c r="V58" i="6"/>
  <c r="V72" i="6" s="1"/>
  <c r="V62" i="6"/>
  <c r="V76" i="6" s="1"/>
  <c r="W58" i="6"/>
  <c r="W72" i="6" s="1"/>
  <c r="E74" i="6"/>
  <c r="E67" i="6"/>
  <c r="E70" i="6"/>
  <c r="E72" i="6"/>
  <c r="E69" i="6"/>
  <c r="E68" i="6"/>
  <c r="E77" i="6"/>
  <c r="K21" i="9"/>
  <c r="G21" i="9"/>
  <c r="P21" i="9"/>
  <c r="O21" i="9"/>
  <c r="L21" i="9"/>
  <c r="F21" i="9"/>
  <c r="I21" i="9"/>
  <c r="H21" i="9"/>
  <c r="J21" i="9"/>
  <c r="N21" i="9"/>
  <c r="W54" i="2"/>
  <c r="W68" i="2" s="1"/>
  <c r="W52" i="2"/>
  <c r="M21" i="9"/>
  <c r="K43" i="63" l="1"/>
  <c r="K49" i="63" s="1"/>
  <c r="K137" i="63" s="1"/>
  <c r="K138" i="63" s="1"/>
  <c r="J43" i="63"/>
  <c r="J49" i="63" s="1"/>
  <c r="J137" i="63" s="1"/>
  <c r="J138" i="63" s="1"/>
  <c r="D43" i="63"/>
  <c r="D49" i="63" s="1"/>
  <c r="D137" i="63" s="1"/>
  <c r="D138" i="63" s="1"/>
  <c r="I43" i="63"/>
  <c r="I49" i="63" s="1"/>
  <c r="I137" i="63" s="1"/>
  <c r="I138" i="63" s="1"/>
  <c r="O43" i="63"/>
  <c r="O49" i="63" s="1"/>
  <c r="O137" i="63" s="1"/>
  <c r="O138" i="63" s="1"/>
  <c r="M43" i="63"/>
  <c r="M49" i="63" s="1"/>
  <c r="M137" i="63" s="1"/>
  <c r="M138" i="63" s="1"/>
  <c r="H43" i="63"/>
  <c r="H49" i="63" s="1"/>
  <c r="H137" i="63" s="1"/>
  <c r="H138" i="63" s="1"/>
  <c r="G43" i="63"/>
  <c r="G49" i="63" s="1"/>
  <c r="G137" i="63" s="1"/>
  <c r="G138" i="63" s="1"/>
  <c r="N43" i="63"/>
  <c r="N49" i="63" s="1"/>
  <c r="N137" i="63" s="1"/>
  <c r="N138" i="63" s="1"/>
  <c r="F43" i="63"/>
  <c r="F49" i="63" s="1"/>
  <c r="F137" i="63" s="1"/>
  <c r="F138" i="63" s="1"/>
  <c r="E43" i="63"/>
  <c r="E49" i="63" s="1"/>
  <c r="E137" i="63" s="1"/>
  <c r="E138" i="63" s="1"/>
  <c r="L43" i="63"/>
  <c r="L49" i="63" s="1"/>
  <c r="L137" i="63" s="1"/>
  <c r="L138" i="63" s="1"/>
  <c r="H26" i="9"/>
  <c r="E26" i="9"/>
  <c r="J72" i="5"/>
  <c r="K72" i="5" s="1"/>
  <c r="B88" i="5" s="1"/>
  <c r="Z58" i="5"/>
  <c r="Z72" i="5" s="1"/>
  <c r="AA72" i="5" s="1"/>
  <c r="R88" i="5" s="1"/>
  <c r="G74" i="2"/>
  <c r="W60" i="2"/>
  <c r="W74" i="2" s="1"/>
  <c r="G69" i="2"/>
  <c r="W55" i="2"/>
  <c r="W69" i="2" s="1"/>
  <c r="J67" i="5"/>
  <c r="K67" i="5" s="1"/>
  <c r="B83" i="5" s="1"/>
  <c r="Z53" i="5"/>
  <c r="Z67" i="5" s="1"/>
  <c r="AA67" i="5" s="1"/>
  <c r="F66" i="6"/>
  <c r="V52" i="6"/>
  <c r="V66" i="6" s="1"/>
  <c r="G68" i="2"/>
  <c r="J77" i="5"/>
  <c r="K77" i="5" s="1"/>
  <c r="B93" i="5" s="1"/>
  <c r="Z63" i="5"/>
  <c r="Z77" i="5" s="1"/>
  <c r="AA77" i="5" s="1"/>
  <c r="R93" i="5" s="1"/>
  <c r="G71" i="2"/>
  <c r="W57" i="2"/>
  <c r="W71" i="2" s="1"/>
  <c r="G70" i="2"/>
  <c r="W56" i="2"/>
  <c r="W70" i="2" s="1"/>
  <c r="J76" i="5"/>
  <c r="K76" i="5" s="1"/>
  <c r="B92" i="5" s="1"/>
  <c r="Z62" i="5"/>
  <c r="Z76" i="5" s="1"/>
  <c r="AA76" i="5" s="1"/>
  <c r="G66" i="2"/>
  <c r="W66" i="2"/>
  <c r="G77" i="2"/>
  <c r="W63" i="2"/>
  <c r="W77" i="2" s="1"/>
  <c r="J74" i="5"/>
  <c r="K74" i="5" s="1"/>
  <c r="B90" i="5" s="1"/>
  <c r="Z60" i="5"/>
  <c r="Z74" i="5" s="1"/>
  <c r="AA74" i="5" s="1"/>
  <c r="J70" i="5"/>
  <c r="K70" i="5" s="1"/>
  <c r="B86" i="5" s="1"/>
  <c r="Z56" i="5"/>
  <c r="Z70" i="5" s="1"/>
  <c r="AA70" i="5" s="1"/>
  <c r="R86" i="5" s="1"/>
  <c r="B96" i="15"/>
  <c r="B99" i="15" s="1"/>
  <c r="G73" i="2"/>
  <c r="W59" i="2"/>
  <c r="W73" i="2" s="1"/>
  <c r="J66" i="5"/>
  <c r="K66" i="5" s="1"/>
  <c r="B82" i="5" s="1"/>
  <c r="Z52" i="5"/>
  <c r="Z66" i="5" s="1"/>
  <c r="AA66" i="5" s="1"/>
  <c r="R82" i="5" s="1"/>
  <c r="G72" i="2"/>
  <c r="W58" i="2"/>
  <c r="W72" i="2" s="1"/>
  <c r="J71" i="5"/>
  <c r="K71" i="5" s="1"/>
  <c r="B87" i="5" s="1"/>
  <c r="Z57" i="5"/>
  <c r="Z71" i="5" s="1"/>
  <c r="AA71" i="5" s="1"/>
  <c r="J73" i="5"/>
  <c r="K73" i="5" s="1"/>
  <c r="B89" i="5" s="1"/>
  <c r="Z59" i="5"/>
  <c r="Z73" i="5" s="1"/>
  <c r="AA73" i="5" s="1"/>
  <c r="G75" i="2"/>
  <c r="W61" i="2"/>
  <c r="W75" i="2" s="1"/>
  <c r="J68" i="5"/>
  <c r="K68" i="5" s="1"/>
  <c r="B84" i="5" s="1"/>
  <c r="Z54" i="5"/>
  <c r="Z68" i="5" s="1"/>
  <c r="AA68" i="5" s="1"/>
  <c r="G67" i="2"/>
  <c r="W53" i="2"/>
  <c r="W67" i="2" s="1"/>
  <c r="G76" i="2"/>
  <c r="W62" i="2"/>
  <c r="W76" i="2" s="1"/>
  <c r="J75" i="5"/>
  <c r="K75" i="5" s="1"/>
  <c r="B91" i="5" s="1"/>
  <c r="Z61" i="5"/>
  <c r="Z75" i="5" s="1"/>
  <c r="AA75" i="5" s="1"/>
  <c r="R91" i="5" s="1"/>
  <c r="J69" i="5"/>
  <c r="K69" i="5" s="1"/>
  <c r="B85" i="5" s="1"/>
  <c r="Z55" i="5"/>
  <c r="Z69" i="5" s="1"/>
  <c r="AA69" i="5" s="1"/>
  <c r="R85" i="5" s="1"/>
  <c r="J70" i="14"/>
  <c r="K70" i="14" s="1"/>
  <c r="B86" i="14" s="1"/>
  <c r="Z56" i="14"/>
  <c r="Z70" i="14" s="1"/>
  <c r="AA70" i="14" s="1"/>
  <c r="R86" i="14" s="1"/>
  <c r="J74" i="14"/>
  <c r="K74" i="14" s="1"/>
  <c r="B90" i="14" s="1"/>
  <c r="Z60" i="14"/>
  <c r="Z74" i="14" s="1"/>
  <c r="AA74" i="14" s="1"/>
  <c r="R90" i="14" s="1"/>
  <c r="J72" i="14"/>
  <c r="K72" i="14" s="1"/>
  <c r="B88" i="14" s="1"/>
  <c r="Z58" i="14"/>
  <c r="Z72" i="14" s="1"/>
  <c r="AA72" i="14" s="1"/>
  <c r="R88" i="14" s="1"/>
  <c r="J67" i="14"/>
  <c r="Z53" i="14"/>
  <c r="Z67" i="14" s="1"/>
  <c r="AA67" i="14" s="1"/>
  <c r="R83" i="14" s="1"/>
  <c r="J68" i="14"/>
  <c r="Z54" i="14"/>
  <c r="Z68" i="14" s="1"/>
  <c r="AA68" i="14" s="1"/>
  <c r="R84" i="14" s="1"/>
  <c r="J77" i="14"/>
  <c r="Z63" i="14"/>
  <c r="Z77" i="14" s="1"/>
  <c r="AA77" i="14" s="1"/>
  <c r="R93" i="14" s="1"/>
  <c r="J71" i="14"/>
  <c r="K71" i="14" s="1"/>
  <c r="B87" i="14" s="1"/>
  <c r="Z57" i="14"/>
  <c r="Z71" i="14" s="1"/>
  <c r="AA71" i="14" s="1"/>
  <c r="R87" i="14" s="1"/>
  <c r="J73" i="14"/>
  <c r="Z59" i="14"/>
  <c r="Z73" i="14" s="1"/>
  <c r="AA73" i="14" s="1"/>
  <c r="R89" i="14" s="1"/>
  <c r="J66" i="14"/>
  <c r="K66" i="14" s="1"/>
  <c r="B82" i="14" s="1"/>
  <c r="Z52" i="14"/>
  <c r="Z66" i="14" s="1"/>
  <c r="AA66" i="14" s="1"/>
  <c r="R82" i="14" s="1"/>
  <c r="J76" i="14"/>
  <c r="K76" i="14" s="1"/>
  <c r="B92" i="14" s="1"/>
  <c r="Z62" i="14"/>
  <c r="Z76" i="14" s="1"/>
  <c r="AA76" i="14" s="1"/>
  <c r="R92" i="14" s="1"/>
  <c r="J69" i="14"/>
  <c r="K69" i="14" s="1"/>
  <c r="B85" i="14" s="1"/>
  <c r="Z55" i="14"/>
  <c r="Z69" i="14" s="1"/>
  <c r="AA69" i="14" s="1"/>
  <c r="R85" i="14" s="1"/>
  <c r="J75" i="14"/>
  <c r="K75" i="14" s="1"/>
  <c r="B91" i="14" s="1"/>
  <c r="Z61" i="14"/>
  <c r="Z75" i="14" s="1"/>
  <c r="AA75" i="14" s="1"/>
  <c r="R91" i="14" s="1"/>
  <c r="F68" i="6"/>
  <c r="F69" i="6"/>
  <c r="F73" i="6"/>
  <c r="F70" i="6"/>
  <c r="F74" i="6"/>
  <c r="F71" i="6"/>
  <c r="F77" i="6"/>
  <c r="W53" i="6"/>
  <c r="W67" i="6" s="1"/>
  <c r="W57" i="6"/>
  <c r="W71" i="6" s="1"/>
  <c r="W63" i="6"/>
  <c r="W77" i="6" s="1"/>
  <c r="W61" i="6"/>
  <c r="W75" i="6" s="1"/>
  <c r="W55" i="6"/>
  <c r="W69" i="6" s="1"/>
  <c r="W62" i="6"/>
  <c r="W76" i="6" s="1"/>
  <c r="W60" i="6"/>
  <c r="W74" i="6" s="1"/>
  <c r="W54" i="6"/>
  <c r="W68" i="6" s="1"/>
  <c r="W59" i="6"/>
  <c r="W73" i="6" s="1"/>
  <c r="F75" i="6"/>
  <c r="F76" i="6"/>
  <c r="F67" i="6"/>
  <c r="F72" i="6"/>
  <c r="E21" i="9"/>
  <c r="L45" i="18" l="1"/>
  <c r="L28" i="18"/>
  <c r="L48" i="18" s="1"/>
  <c r="M45" i="18"/>
  <c r="M28" i="18"/>
  <c r="M48" i="18" s="1"/>
  <c r="J45" i="18"/>
  <c r="J28" i="18"/>
  <c r="J48" i="18" s="1"/>
  <c r="H45" i="18"/>
  <c r="H28" i="18"/>
  <c r="H48" i="18" s="1"/>
  <c r="E45" i="18"/>
  <c r="E28" i="18"/>
  <c r="E48" i="18" s="1"/>
  <c r="F45" i="18"/>
  <c r="F28" i="18"/>
  <c r="F48" i="18" s="1"/>
  <c r="G45" i="18"/>
  <c r="G28" i="18"/>
  <c r="G48" i="18" s="1"/>
  <c r="K45" i="18"/>
  <c r="K28" i="18"/>
  <c r="K48" i="18" s="1"/>
  <c r="N45" i="18"/>
  <c r="N28" i="18"/>
  <c r="N48" i="18" s="1"/>
  <c r="P45" i="18"/>
  <c r="P28" i="18"/>
  <c r="P48" i="18" s="1"/>
  <c r="I45" i="18"/>
  <c r="I28" i="18"/>
  <c r="I48" i="18" s="1"/>
  <c r="O45" i="18"/>
  <c r="O28" i="18"/>
  <c r="O48" i="18" s="1"/>
  <c r="E22" i="18"/>
  <c r="W56" i="6"/>
  <c r="W70" i="6" s="1"/>
  <c r="G70" i="6"/>
  <c r="R94" i="14"/>
  <c r="R96" i="14"/>
  <c r="R99" i="14" s="1"/>
  <c r="B96" i="5"/>
  <c r="R83" i="5"/>
  <c r="R92" i="5"/>
  <c r="R90" i="5"/>
  <c r="R84" i="5"/>
  <c r="R89" i="5"/>
  <c r="R87" i="5"/>
  <c r="B94" i="5"/>
  <c r="R101" i="15"/>
  <c r="H66" i="2"/>
  <c r="X52" i="2"/>
  <c r="X66" i="2" s="1"/>
  <c r="H74" i="2"/>
  <c r="X60" i="2"/>
  <c r="X74" i="2" s="1"/>
  <c r="H75" i="2"/>
  <c r="X61" i="2"/>
  <c r="X75" i="2" s="1"/>
  <c r="H67" i="2"/>
  <c r="X53" i="2"/>
  <c r="X67" i="2" s="1"/>
  <c r="H73" i="2"/>
  <c r="X59" i="2"/>
  <c r="X73" i="2" s="1"/>
  <c r="B101" i="15"/>
  <c r="H76" i="2"/>
  <c r="X62" i="2"/>
  <c r="X76" i="2" s="1"/>
  <c r="H68" i="2"/>
  <c r="X54" i="2"/>
  <c r="X68" i="2" s="1"/>
  <c r="H71" i="2"/>
  <c r="X57" i="2"/>
  <c r="X71" i="2" s="1"/>
  <c r="G66" i="6"/>
  <c r="W52" i="6"/>
  <c r="W66" i="6" s="1"/>
  <c r="H72" i="2"/>
  <c r="X58" i="2"/>
  <c r="X72" i="2" s="1"/>
  <c r="H70" i="2"/>
  <c r="X56" i="2"/>
  <c r="X70" i="2" s="1"/>
  <c r="H69" i="2"/>
  <c r="X55" i="2"/>
  <c r="X69" i="2" s="1"/>
  <c r="H77" i="2"/>
  <c r="X63" i="2"/>
  <c r="X77" i="2" s="1"/>
  <c r="K67" i="14"/>
  <c r="B83" i="14" s="1"/>
  <c r="K77" i="14"/>
  <c r="B93" i="14" s="1"/>
  <c r="K73" i="14"/>
  <c r="B89" i="14" s="1"/>
  <c r="K68" i="14"/>
  <c r="B84" i="14" s="1"/>
  <c r="G73" i="6"/>
  <c r="G77" i="6"/>
  <c r="G68" i="6"/>
  <c r="G71" i="6"/>
  <c r="G74" i="6"/>
  <c r="G67" i="6"/>
  <c r="G75" i="6"/>
  <c r="G76" i="6"/>
  <c r="G72" i="6"/>
  <c r="X54" i="6"/>
  <c r="X68" i="6" s="1"/>
  <c r="X63" i="6"/>
  <c r="X77" i="6" s="1"/>
  <c r="X56" i="6"/>
  <c r="X70" i="6" s="1"/>
  <c r="X58" i="6"/>
  <c r="X72" i="6" s="1"/>
  <c r="X60" i="6"/>
  <c r="X74" i="6" s="1"/>
  <c r="X53" i="6"/>
  <c r="X67" i="6" s="1"/>
  <c r="X61" i="6"/>
  <c r="X75" i="6" s="1"/>
  <c r="X62" i="6"/>
  <c r="X76" i="6" s="1"/>
  <c r="X57" i="6"/>
  <c r="X71" i="6" s="1"/>
  <c r="X55" i="6"/>
  <c r="X69" i="6" s="1"/>
  <c r="X59" i="6"/>
  <c r="X73" i="6" s="1"/>
  <c r="G69" i="6"/>
  <c r="I50" i="18" l="1"/>
  <c r="I47" i="18" s="1"/>
  <c r="G50" i="18"/>
  <c r="G47" i="18" s="1"/>
  <c r="J50" i="18"/>
  <c r="J47" i="18" s="1"/>
  <c r="N50" i="18"/>
  <c r="N47" i="18" s="1"/>
  <c r="E50" i="18"/>
  <c r="E47" i="18" s="1"/>
  <c r="L50" i="18"/>
  <c r="L47" i="18" s="1"/>
  <c r="O50" i="18"/>
  <c r="O47" i="18" s="1"/>
  <c r="K50" i="18"/>
  <c r="K47" i="18" s="1"/>
  <c r="H50" i="18"/>
  <c r="H47" i="18" s="1"/>
  <c r="P50" i="18"/>
  <c r="P47" i="18" s="1"/>
  <c r="F50" i="18"/>
  <c r="F47" i="18" s="1"/>
  <c r="M50" i="18"/>
  <c r="M47" i="18" s="1"/>
  <c r="R96" i="5"/>
  <c r="R99" i="5" s="1"/>
  <c r="R94" i="5"/>
  <c r="E21" i="7"/>
  <c r="I74" i="2"/>
  <c r="Y60" i="2"/>
  <c r="Y74" i="2" s="1"/>
  <c r="I71" i="2"/>
  <c r="Y57" i="2"/>
  <c r="Y71" i="2" s="1"/>
  <c r="I76" i="2"/>
  <c r="Y62" i="2"/>
  <c r="Y76" i="2" s="1"/>
  <c r="I67" i="2"/>
  <c r="Y53" i="2"/>
  <c r="Y67" i="2" s="1"/>
  <c r="I69" i="2"/>
  <c r="Y55" i="2"/>
  <c r="Y69" i="2" s="1"/>
  <c r="I66" i="2"/>
  <c r="Y52" i="2"/>
  <c r="Y66" i="2" s="1"/>
  <c r="I70" i="2"/>
  <c r="Y56" i="2"/>
  <c r="Y70" i="2" s="1"/>
  <c r="I72" i="2"/>
  <c r="Y58" i="2"/>
  <c r="Y72" i="2" s="1"/>
  <c r="I73" i="2"/>
  <c r="Y59" i="2"/>
  <c r="Y73" i="2" s="1"/>
  <c r="I75" i="2"/>
  <c r="Y61" i="2"/>
  <c r="Y75" i="2" s="1"/>
  <c r="I77" i="2"/>
  <c r="Y63" i="2"/>
  <c r="Y77" i="2" s="1"/>
  <c r="I68" i="2"/>
  <c r="Y54" i="2"/>
  <c r="Y68" i="2" s="1"/>
  <c r="H66" i="6"/>
  <c r="X52" i="6"/>
  <c r="X66" i="6" s="1"/>
  <c r="B96" i="14"/>
  <c r="B99" i="14" s="1"/>
  <c r="B94" i="14"/>
  <c r="H72" i="6"/>
  <c r="H69" i="6"/>
  <c r="H70" i="6"/>
  <c r="Y56" i="6"/>
  <c r="Y70" i="6" s="1"/>
  <c r="Y58" i="6"/>
  <c r="Y72" i="6" s="1"/>
  <c r="Y57" i="6"/>
  <c r="Y71" i="6" s="1"/>
  <c r="Y55" i="6"/>
  <c r="Y69" i="6" s="1"/>
  <c r="Y63" i="6"/>
  <c r="Y77" i="6" s="1"/>
  <c r="Y53" i="6"/>
  <c r="Y67" i="6" s="1"/>
  <c r="Y59" i="6"/>
  <c r="Y73" i="6" s="1"/>
  <c r="Y61" i="6"/>
  <c r="Y75" i="6" s="1"/>
  <c r="Y62" i="6"/>
  <c r="Y76" i="6" s="1"/>
  <c r="Y54" i="6"/>
  <c r="Y68" i="6" s="1"/>
  <c r="Y60" i="6"/>
  <c r="Y74" i="6" s="1"/>
  <c r="H77" i="6"/>
  <c r="H71" i="6"/>
  <c r="H68" i="6"/>
  <c r="H76" i="6"/>
  <c r="H73" i="6"/>
  <c r="H75" i="6"/>
  <c r="H67" i="6"/>
  <c r="H74" i="6"/>
  <c r="Z52" i="2"/>
  <c r="J69" i="2"/>
  <c r="E16" i="7" l="1"/>
  <c r="E26" i="7"/>
  <c r="R101" i="5"/>
  <c r="R101" i="14"/>
  <c r="J66" i="2"/>
  <c r="K66" i="2" s="1"/>
  <c r="B82" i="2" s="1"/>
  <c r="Z66" i="2"/>
  <c r="AA66" i="2" s="1"/>
  <c r="R82" i="2" s="1"/>
  <c r="I66" i="6"/>
  <c r="Y52" i="6"/>
  <c r="Y66" i="6" s="1"/>
  <c r="J70" i="2"/>
  <c r="K70" i="2" s="1"/>
  <c r="B86" i="2" s="1"/>
  <c r="Z56" i="2"/>
  <c r="Z70" i="2" s="1"/>
  <c r="AA70" i="2" s="1"/>
  <c r="R86" i="2" s="1"/>
  <c r="J68" i="2"/>
  <c r="K68" i="2" s="1"/>
  <c r="B84" i="2" s="1"/>
  <c r="Z54" i="2"/>
  <c r="Z68" i="2" s="1"/>
  <c r="AA68" i="2" s="1"/>
  <c r="R84" i="2" s="1"/>
  <c r="J71" i="2"/>
  <c r="K71" i="2" s="1"/>
  <c r="B87" i="2" s="1"/>
  <c r="Z57" i="2"/>
  <c r="Z71" i="2" s="1"/>
  <c r="AA71" i="2" s="1"/>
  <c r="R87" i="2" s="1"/>
  <c r="J77" i="2"/>
  <c r="K77" i="2" s="1"/>
  <c r="B93" i="2" s="1"/>
  <c r="Z63" i="2"/>
  <c r="Z77" i="2" s="1"/>
  <c r="AA77" i="2" s="1"/>
  <c r="R93" i="2" s="1"/>
  <c r="J75" i="2"/>
  <c r="K75" i="2" s="1"/>
  <c r="B91" i="2" s="1"/>
  <c r="Z61" i="2"/>
  <c r="Z75" i="2" s="1"/>
  <c r="AA75" i="2" s="1"/>
  <c r="R91" i="2" s="1"/>
  <c r="J73" i="2"/>
  <c r="Z59" i="2"/>
  <c r="Z73" i="2" s="1"/>
  <c r="AA73" i="2" s="1"/>
  <c r="R89" i="2" s="1"/>
  <c r="Z55" i="2"/>
  <c r="Z69" i="2" s="1"/>
  <c r="AA69" i="2" s="1"/>
  <c r="R85" i="2" s="1"/>
  <c r="J72" i="2"/>
  <c r="K72" i="2" s="1"/>
  <c r="B88" i="2" s="1"/>
  <c r="Z58" i="2"/>
  <c r="Z72" i="2" s="1"/>
  <c r="AA72" i="2" s="1"/>
  <c r="R88" i="2" s="1"/>
  <c r="J67" i="2"/>
  <c r="K67" i="2" s="1"/>
  <c r="B83" i="2" s="1"/>
  <c r="Z53" i="2"/>
  <c r="Z67" i="2" s="1"/>
  <c r="AA67" i="2" s="1"/>
  <c r="R83" i="2" s="1"/>
  <c r="J76" i="2"/>
  <c r="Z62" i="2"/>
  <c r="Z76" i="2" s="1"/>
  <c r="AA76" i="2" s="1"/>
  <c r="R92" i="2" s="1"/>
  <c r="J74" i="2"/>
  <c r="Z60" i="2"/>
  <c r="Z74" i="2" s="1"/>
  <c r="AA74" i="2" s="1"/>
  <c r="R90" i="2" s="1"/>
  <c r="B101" i="14"/>
  <c r="I72" i="6"/>
  <c r="I76" i="6"/>
  <c r="I70" i="6"/>
  <c r="I68" i="6"/>
  <c r="I75" i="6"/>
  <c r="Z59" i="6"/>
  <c r="Z73" i="6" s="1"/>
  <c r="AA73" i="6" s="1"/>
  <c r="R89" i="6" s="1"/>
  <c r="Z53" i="6"/>
  <c r="Z67" i="6" s="1"/>
  <c r="AA67" i="6" s="1"/>
  <c r="R83" i="6" s="1"/>
  <c r="Z60" i="6"/>
  <c r="Z74" i="6" s="1"/>
  <c r="AA74" i="6" s="1"/>
  <c r="R90" i="6" s="1"/>
  <c r="Z61" i="6"/>
  <c r="Z75" i="6" s="1"/>
  <c r="AA75" i="6" s="1"/>
  <c r="R91" i="6" s="1"/>
  <c r="Z54" i="6"/>
  <c r="Z68" i="6" s="1"/>
  <c r="AA68" i="6" s="1"/>
  <c r="R84" i="6" s="1"/>
  <c r="Z56" i="6"/>
  <c r="Z70" i="6" s="1"/>
  <c r="AA70" i="6" s="1"/>
  <c r="R86" i="6" s="1"/>
  <c r="Z55" i="6"/>
  <c r="Z69" i="6" s="1"/>
  <c r="AA69" i="6" s="1"/>
  <c r="R85" i="6" s="1"/>
  <c r="Z62" i="6"/>
  <c r="Z76" i="6" s="1"/>
  <c r="AA76" i="6" s="1"/>
  <c r="R92" i="6" s="1"/>
  <c r="Z63" i="6"/>
  <c r="Z77" i="6" s="1"/>
  <c r="AA77" i="6" s="1"/>
  <c r="R93" i="6" s="1"/>
  <c r="Z58" i="6"/>
  <c r="Z72" i="6" s="1"/>
  <c r="AA72" i="6" s="1"/>
  <c r="R88" i="6" s="1"/>
  <c r="Z57" i="6"/>
  <c r="Z71" i="6" s="1"/>
  <c r="AA71" i="6" s="1"/>
  <c r="R87" i="6" s="1"/>
  <c r="I67" i="6"/>
  <c r="I73" i="6"/>
  <c r="I74" i="6"/>
  <c r="I77" i="6"/>
  <c r="I71" i="6"/>
  <c r="I69" i="6"/>
  <c r="R96" i="2" l="1"/>
  <c r="R99" i="2" s="1"/>
  <c r="R94" i="2"/>
  <c r="K74" i="2"/>
  <c r="B90" i="2" s="1"/>
  <c r="K69" i="2"/>
  <c r="B85" i="2" s="1"/>
  <c r="K76" i="2"/>
  <c r="B92" i="2" s="1"/>
  <c r="K73" i="2"/>
  <c r="B89" i="2" s="1"/>
  <c r="J66" i="6"/>
  <c r="Z52" i="6"/>
  <c r="Z66" i="6" s="1"/>
  <c r="AA66" i="6" s="1"/>
  <c r="R82" i="6" s="1"/>
  <c r="J71" i="6"/>
  <c r="J72" i="6"/>
  <c r="J67" i="6"/>
  <c r="J74" i="6"/>
  <c r="J77" i="6"/>
  <c r="J73" i="6"/>
  <c r="J75" i="6"/>
  <c r="J76" i="6"/>
  <c r="K71" i="6"/>
  <c r="B87" i="6" s="1"/>
  <c r="J70" i="6"/>
  <c r="J69" i="6"/>
  <c r="J68" i="6"/>
  <c r="B94" i="2" l="1"/>
  <c r="R96" i="6"/>
  <c r="R99" i="6" s="1"/>
  <c r="R94" i="6"/>
  <c r="B96" i="2"/>
  <c r="K67" i="6"/>
  <c r="B83" i="6" s="1"/>
  <c r="K77" i="6"/>
  <c r="B93" i="6" s="1"/>
  <c r="K73" i="6"/>
  <c r="B89" i="6" s="1"/>
  <c r="K74" i="6"/>
  <c r="B90" i="6" s="1"/>
  <c r="K69" i="6"/>
  <c r="B85" i="6" s="1"/>
  <c r="K75" i="6"/>
  <c r="B91" i="6" s="1"/>
  <c r="K76" i="6"/>
  <c r="B92" i="6" s="1"/>
  <c r="K72" i="6"/>
  <c r="B88" i="6" s="1"/>
  <c r="K66" i="6"/>
  <c r="B82" i="6" s="1"/>
  <c r="K68" i="6"/>
  <c r="B84" i="6" s="1"/>
  <c r="K70" i="6"/>
  <c r="B86" i="6" s="1"/>
  <c r="R101" i="2"/>
  <c r="L24" i="9"/>
  <c r="O24" i="9"/>
  <c r="M24" i="9"/>
  <c r="I24" i="9"/>
  <c r="P24" i="9"/>
  <c r="K24" i="9"/>
  <c r="F24" i="9"/>
  <c r="J24" i="9"/>
  <c r="N24" i="9"/>
  <c r="H24" i="9"/>
  <c r="G24" i="9"/>
  <c r="E24" i="9"/>
  <c r="B94" i="6" l="1"/>
  <c r="B96" i="6"/>
  <c r="E21" i="1"/>
  <c r="E26" i="1"/>
  <c r="R101" i="6" l="1"/>
  <c r="E26" i="8"/>
  <c r="E27" i="9" s="1"/>
  <c r="E16" i="1"/>
  <c r="E21" i="8" l="1"/>
  <c r="E15" i="9" s="1"/>
  <c r="E16" i="8" l="1"/>
  <c r="E22" i="9"/>
</calcChain>
</file>

<file path=xl/sharedStrings.xml><?xml version="1.0" encoding="utf-8"?>
<sst xmlns="http://schemas.openxmlformats.org/spreadsheetml/2006/main" count="2669" uniqueCount="232">
  <si>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</si>
  <si>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</si>
  <si>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</si>
  <si>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</si>
  <si>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</si>
  <si>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</si>
  <si>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</si>
  <si>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</si>
  <si>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</si>
  <si>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</si>
  <si>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</si>
  <si>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</si>
  <si>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</si>
  <si>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</si>
  <si>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</si>
  <si>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</si>
  <si>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</si>
  <si>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</si>
  <si>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</si>
  <si>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</si>
  <si>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</si>
  <si>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</si>
  <si>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</si>
  <si>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</si>
  <si>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</si>
  <si>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</si>
  <si>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</si>
  <si>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</si>
  <si>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</si>
  <si>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</si>
  <si>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</si>
  <si>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</si>
  <si>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</si>
  <si>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</si>
  <si>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</si>
  <si>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</si>
  <si>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</si>
  <si>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</si>
  <si>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</si>
  <si>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</si>
  <si>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</si>
  <si>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</si>
  <si>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送電可能電力</t>
    <rPh sb="0" eb="2">
      <t>ソウデン</t>
    </rPh>
    <rPh sb="2" eb="4">
      <t>カノウ</t>
    </rPh>
    <rPh sb="4" eb="6">
      <t>デンリョク</t>
    </rPh>
    <phoneticPr fontId="2"/>
  </si>
  <si>
    <t>調整係数</t>
    <rPh sb="0" eb="2">
      <t>チョウセイ</t>
    </rPh>
    <rPh sb="2" eb="4">
      <t>ケイスウ</t>
    </rPh>
    <phoneticPr fontId="2"/>
  </si>
  <si>
    <t>②容量市場調達量</t>
    <rPh sb="1" eb="3">
      <t>ヨウリョウ</t>
    </rPh>
    <rPh sb="3" eb="5">
      <t>シジョウ</t>
    </rPh>
    <rPh sb="5" eb="7">
      <t>チョウタツ</t>
    </rPh>
    <rPh sb="7" eb="8">
      <t>リョウ</t>
    </rPh>
    <phoneticPr fontId="2"/>
  </si>
  <si>
    <t>太陽光調整係数</t>
    <rPh sb="0" eb="3">
      <t>タイヨウコウ</t>
    </rPh>
    <rPh sb="3" eb="5">
      <t>チョウセイ</t>
    </rPh>
    <rPh sb="5" eb="7">
      <t>ケイスウ</t>
    </rPh>
    <phoneticPr fontId="2"/>
  </si>
  <si>
    <t>風力調整係数</t>
    <rPh sb="0" eb="2">
      <t>フウリョク</t>
    </rPh>
    <rPh sb="2" eb="4">
      <t>チョウセイ</t>
    </rPh>
    <rPh sb="4" eb="6">
      <t>ケイスウ</t>
    </rPh>
    <phoneticPr fontId="2"/>
  </si>
  <si>
    <t>水力調整係数</t>
    <rPh sb="0" eb="2">
      <t>スイリョク</t>
    </rPh>
    <rPh sb="2" eb="4">
      <t>チョウセイ</t>
    </rPh>
    <rPh sb="4" eb="6">
      <t>ケイスウ</t>
    </rPh>
    <phoneticPr fontId="2"/>
  </si>
  <si>
    <t>再エネ各月kW価値</t>
    <rPh sb="0" eb="1">
      <t>サイ</t>
    </rPh>
    <rPh sb="3" eb="5">
      <t>カクツキ</t>
    </rPh>
    <rPh sb="7" eb="9">
      <t>カチ</t>
    </rPh>
    <phoneticPr fontId="2"/>
  </si>
  <si>
    <t>最小値</t>
    <rPh sb="0" eb="2">
      <t>サイショウ</t>
    </rPh>
    <rPh sb="2" eb="3">
      <t>アタイ</t>
    </rPh>
    <phoneticPr fontId="2"/>
  </si>
  <si>
    <t>⑧再エネ最小期待量除き設備量</t>
    <rPh sb="1" eb="2">
      <t>サイ</t>
    </rPh>
    <rPh sb="4" eb="6">
      <t>サイショウ</t>
    </rPh>
    <rPh sb="6" eb="8">
      <t>キタイ</t>
    </rPh>
    <rPh sb="8" eb="9">
      <t>リョウ</t>
    </rPh>
    <rPh sb="9" eb="10">
      <t>ノゾ</t>
    </rPh>
    <rPh sb="11" eb="13">
      <t>セツビ</t>
    </rPh>
    <rPh sb="13" eb="14">
      <t>リョウ</t>
    </rPh>
    <phoneticPr fontId="2"/>
  </si>
  <si>
    <t>エリア合計</t>
    <rPh sb="3" eb="5">
      <t>ゴウケイ</t>
    </rPh>
    <phoneticPr fontId="2"/>
  </si>
  <si>
    <t>③必要予備率(再エネなし)</t>
    <rPh sb="1" eb="3">
      <t>ヒツヨウ</t>
    </rPh>
    <rPh sb="3" eb="5">
      <t>ヨビ</t>
    </rPh>
    <rPh sb="5" eb="6">
      <t>リツ</t>
    </rPh>
    <rPh sb="7" eb="8">
      <t>サイ</t>
    </rPh>
    <phoneticPr fontId="2"/>
  </si>
  <si>
    <t>④持続的予備率</t>
    <rPh sb="1" eb="3">
      <t>ジゾク</t>
    </rPh>
    <rPh sb="3" eb="4">
      <t>テキ</t>
    </rPh>
    <rPh sb="4" eb="6">
      <t>ヨビ</t>
    </rPh>
    <rPh sb="6" eb="7">
      <t>リツ</t>
    </rPh>
    <phoneticPr fontId="2"/>
  </si>
  <si>
    <t>⑤再エネ各月kW</t>
    <rPh sb="1" eb="2">
      <t>サイ</t>
    </rPh>
    <rPh sb="4" eb="6">
      <t>カクツキ</t>
    </rPh>
    <phoneticPr fontId="2"/>
  </si>
  <si>
    <t>⑥必要供給力(系統電源のみ)</t>
    <rPh sb="1" eb="3">
      <t>ヒツヨウ</t>
    </rPh>
    <rPh sb="3" eb="6">
      <t>キョウキュウリョク</t>
    </rPh>
    <rPh sb="7" eb="9">
      <t>ケイトウ</t>
    </rPh>
    <rPh sb="9" eb="11">
      <t>デンゲン</t>
    </rPh>
    <phoneticPr fontId="2"/>
  </si>
  <si>
    <t>⑦必要供給力(全量除き)</t>
    <rPh sb="1" eb="3">
      <t>ヒツヨウ</t>
    </rPh>
    <rPh sb="3" eb="6">
      <t>キョウキュウリョク</t>
    </rPh>
    <rPh sb="7" eb="9">
      <t>ゼンリョウ</t>
    </rPh>
    <rPh sb="9" eb="10">
      <t>ノゾ</t>
    </rPh>
    <phoneticPr fontId="2"/>
  </si>
  <si>
    <t>⑨停止可能量(最小期待量から増分)</t>
    <rPh sb="1" eb="3">
      <t>テイシ</t>
    </rPh>
    <rPh sb="3" eb="6">
      <t>カノウリョウ</t>
    </rPh>
    <rPh sb="7" eb="9">
      <t>サイショウ</t>
    </rPh>
    <rPh sb="9" eb="11">
      <t>キタイ</t>
    </rPh>
    <rPh sb="11" eb="12">
      <t>リョウ</t>
    </rPh>
    <rPh sb="14" eb="16">
      <t>ゾウブン</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</si>
  <si>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</si>
  <si>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</si>
  <si>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⑫調整係数(%)</t>
    <rPh sb="1" eb="3">
      <t>チョウセイ</t>
    </rPh>
    <rPh sb="3" eb="5">
      <t>ケイスウ</t>
    </rPh>
    <phoneticPr fontId="2"/>
  </si>
  <si>
    <t>風力</t>
    <rPh sb="0" eb="2">
      <t>フウリョク</t>
    </rPh>
    <phoneticPr fontId="2"/>
  </si>
  <si>
    <t>－</t>
    <phoneticPr fontId="2"/>
  </si>
  <si>
    <t>一般（自流式）</t>
    <rPh sb="0" eb="2">
      <t>イッパン</t>
    </rPh>
    <rPh sb="3" eb="5">
      <t>ジリュウ</t>
    </rPh>
    <rPh sb="5" eb="6">
      <t>シキ</t>
    </rPh>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</si>
  <si>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</si>
  <si>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</si>
  <si>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・送電可能電力については、設備容量から所内電力を差し引いた値を記載して下さい。</t>
    <phoneticPr fontId="2"/>
  </si>
  <si>
    <t>・エリア名については、電源等情報(基本情報)に登録した「エリア名」を記載して下さい。</t>
    <phoneticPr fontId="2"/>
  </si>
  <si>
    <t>太陽光</t>
    <phoneticPr fontId="2"/>
  </si>
  <si>
    <t>表示用</t>
    <rPh sb="0" eb="3">
      <t>ヒョウジヨウ</t>
    </rPh>
    <phoneticPr fontId="2"/>
  </si>
  <si>
    <t>←容量市場調達量(再エネなし)を正として、補正係数kWで年間kWを算出</t>
    <rPh sb="1" eb="3">
      <t>ヨウリョウ</t>
    </rPh>
    <rPh sb="3" eb="5">
      <t>シジョウ</t>
    </rPh>
    <rPh sb="5" eb="7">
      <t>チョウタツ</t>
    </rPh>
    <rPh sb="7" eb="8">
      <t>リョウ</t>
    </rPh>
    <rPh sb="9" eb="10">
      <t>サイ</t>
    </rPh>
    <rPh sb="16" eb="17">
      <t>セイ</t>
    </rPh>
    <rPh sb="21" eb="23">
      <t>ホセイ</t>
    </rPh>
    <rPh sb="23" eb="25">
      <t>ケイスウ</t>
    </rPh>
    <rPh sb="28" eb="30">
      <t>ネンカン</t>
    </rPh>
    <rPh sb="33" eb="35">
      <t>サンシュツ</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</si>
  <si>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</si>
  <si>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</si>
  <si>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・電源等識別番号については、自動で記載されます。</t>
    <rPh sb="14" eb="16">
      <t>ジドウ</t>
    </rPh>
    <rPh sb="17" eb="19">
      <t>キサイ</t>
    </rPh>
    <phoneticPr fontId="2"/>
  </si>
  <si>
    <t>・容量を提供する電源等の区分については、自動で記載されます。</t>
    <rPh sb="20" eb="22">
      <t>ジドウ</t>
    </rPh>
    <rPh sb="23" eb="25">
      <t>キサイ</t>
    </rPh>
    <phoneticPr fontId="2"/>
  </si>
  <si>
    <t>・エリア名については、自動で記載されます。</t>
    <rPh sb="11" eb="13">
      <t>ジドウ</t>
    </rPh>
    <rPh sb="14" eb="16">
      <t>キサイ</t>
    </rPh>
    <phoneticPr fontId="2"/>
  </si>
  <si>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2"/>
  </si>
  <si>
    <t>⑤再エネ各月kW(年間EUE補正後)</t>
    <rPh sb="1" eb="2">
      <t>サイ</t>
    </rPh>
    <rPh sb="4" eb="6">
      <t>カクツキ</t>
    </rPh>
    <rPh sb="9" eb="11">
      <t>ネンカン</t>
    </rPh>
    <rPh sb="14" eb="16">
      <t>ホセイ</t>
    </rPh>
    <rPh sb="16" eb="17">
      <t>ゴ</t>
    </rPh>
    <phoneticPr fontId="2"/>
  </si>
  <si>
    <t>：手入力(他ファイルよりマクロ貼り付け可能)</t>
    <rPh sb="1" eb="2">
      <t>テ</t>
    </rPh>
    <rPh sb="2" eb="4">
      <t>ニュウリョク</t>
    </rPh>
    <rPh sb="5" eb="6">
      <t>ホカ</t>
    </rPh>
    <rPh sb="15" eb="16">
      <t>ハ</t>
    </rPh>
    <rPh sb="17" eb="18">
      <t>ツ</t>
    </rPh>
    <rPh sb="19" eb="21">
      <t>カノウ</t>
    </rPh>
    <phoneticPr fontId="2"/>
  </si>
  <si>
    <t>表示用(kW)</t>
    <rPh sb="0" eb="3">
      <t>ヒョウジヨウ</t>
    </rPh>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</si>
  <si>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</si>
  <si>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</si>
  <si>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</si>
  <si>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・発電方式の区分については、太陽光で固定です。</t>
    <rPh sb="14" eb="17">
      <t>タイヨウコウ</t>
    </rPh>
    <rPh sb="18" eb="20">
      <t>コテイ</t>
    </rPh>
    <phoneticPr fontId="2"/>
  </si>
  <si>
    <t>・発電方式の区分については、風力で固定です。</t>
    <rPh sb="14" eb="16">
      <t>フウリョク</t>
    </rPh>
    <rPh sb="17" eb="19">
      <t>コテイ</t>
    </rPh>
    <phoneticPr fontId="2"/>
  </si>
  <si>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2"/>
  </si>
  <si>
    <t>・発電方式の区分については、一般(自流式)で固定です。</t>
    <rPh sb="14" eb="16">
      <t>イッパン</t>
    </rPh>
    <rPh sb="17" eb="19">
      <t>ジリュウ</t>
    </rPh>
    <rPh sb="19" eb="20">
      <t>シキ</t>
    </rPh>
    <rPh sb="22" eb="24">
      <t>コテイ</t>
    </rPh>
    <phoneticPr fontId="2"/>
  </si>
  <si>
    <r>
      <t>・期待容量については、自動計算されます。　※</t>
    </r>
    <r>
      <rPr>
        <u/>
        <sz val="11"/>
        <rFont val="Meiryo UI"/>
        <family val="3"/>
        <charset val="128"/>
      </rPr>
      <t>この値が容量オークションに応札する際の応札容量の上限値になります。</t>
    </r>
    <phoneticPr fontId="2"/>
  </si>
  <si>
    <t>：手記載例(他ファイルよりマクロ貼り付け可能)</t>
    <rPh sb="1" eb="2">
      <t>テ</t>
    </rPh>
    <rPh sb="6" eb="7">
      <t>ホカ</t>
    </rPh>
    <rPh sb="16" eb="17">
      <t>ハ</t>
    </rPh>
    <rPh sb="18" eb="19">
      <t>ツ</t>
    </rPh>
    <rPh sb="20" eb="22">
      <t>カノウ</t>
    </rPh>
    <phoneticPr fontId="2"/>
  </si>
  <si>
    <t>・各月の供給力の最大値については、自動計算されます。応札時に応札容量を減少させる際のアセスメント対象容量の参考としてください。</t>
    <rPh sb="48" eb="50">
      <t>タイショウ</t>
    </rPh>
    <rPh sb="50" eb="52">
      <t>ヨウリョウ</t>
    </rPh>
    <phoneticPr fontId="2"/>
  </si>
  <si>
    <t>&lt;会社名&gt;</t>
    <rPh sb="1" eb="3">
      <t>カイシャ</t>
    </rPh>
    <rPh sb="3" eb="4">
      <t>メイ</t>
    </rPh>
    <phoneticPr fontId="2"/>
  </si>
  <si>
    <t>アセスメント対象容量</t>
    <rPh sb="6" eb="8">
      <t>タイショウ</t>
    </rPh>
    <rPh sb="8" eb="10">
      <t>ヨウリョウ</t>
    </rPh>
    <phoneticPr fontId="2"/>
  </si>
  <si>
    <t>＜応札容量算定用＞</t>
    <rPh sb="1" eb="3">
      <t>オウサツ</t>
    </rPh>
    <rPh sb="3" eb="5">
      <t>ヨウリョウ</t>
    </rPh>
    <rPh sb="5" eb="7">
      <t>サンテイ</t>
    </rPh>
    <rPh sb="7" eb="8">
      <t>ヨウ</t>
    </rPh>
    <phoneticPr fontId="2"/>
  </si>
  <si>
    <t xml:space="preserve"> ← 使わない</t>
    <rPh sb="3" eb="4">
      <t>ツカ</t>
    </rPh>
    <phoneticPr fontId="2"/>
  </si>
  <si>
    <t>調整係数(月別)</t>
    <rPh sb="0" eb="2">
      <t>チョウセイ</t>
    </rPh>
    <rPh sb="2" eb="4">
      <t>ケイスウ</t>
    </rPh>
    <rPh sb="5" eb="7">
      <t>ツキベツ</t>
    </rPh>
    <phoneticPr fontId="2"/>
  </si>
  <si>
    <t>調整係数(年間)</t>
    <rPh sb="0" eb="2">
      <t>チョウセイ</t>
    </rPh>
    <rPh sb="2" eb="4">
      <t>ケイスウ</t>
    </rPh>
    <rPh sb="5" eb="7">
      <t>ネンカン</t>
    </rPh>
    <phoneticPr fontId="2"/>
  </si>
  <si>
    <t>％</t>
    <phoneticPr fontId="2"/>
  </si>
  <si>
    <t>(参考)
アセスメント対象容量</t>
    <rPh sb="1" eb="3">
      <t>サンコウ</t>
    </rPh>
    <rPh sb="11" eb="13">
      <t>タイショウ</t>
    </rPh>
    <rPh sb="13" eb="15">
      <t>ヨウリョウ</t>
    </rPh>
    <phoneticPr fontId="2"/>
  </si>
  <si>
    <t>　　</t>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</si>
  <si>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</si>
  <si>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記載例(合計)</t>
    <rPh sb="0" eb="2">
      <t>キサイ</t>
    </rPh>
    <rPh sb="2" eb="3">
      <t>レイ</t>
    </rPh>
    <rPh sb="4" eb="6">
      <t>ゴウケイ</t>
    </rPh>
    <phoneticPr fontId="2"/>
  </si>
  <si>
    <t>記載例(太陽光)</t>
    <rPh sb="0" eb="2">
      <t>キサイ</t>
    </rPh>
    <rPh sb="2" eb="3">
      <t>レイ</t>
    </rPh>
    <rPh sb="4" eb="7">
      <t>タイヨウコウ</t>
    </rPh>
    <phoneticPr fontId="2"/>
  </si>
  <si>
    <t>記載例(風力)</t>
    <rPh sb="0" eb="2">
      <t>キサイ</t>
    </rPh>
    <rPh sb="2" eb="3">
      <t>レイ</t>
    </rPh>
    <rPh sb="4" eb="6">
      <t>フウリョク</t>
    </rPh>
    <phoneticPr fontId="2"/>
  </si>
  <si>
    <t>記載例(水力)</t>
    <rPh sb="0" eb="2">
      <t>キサイ</t>
    </rPh>
    <rPh sb="2" eb="3">
      <t>レイ</t>
    </rPh>
    <rPh sb="4" eb="6">
      <t>スイリョク</t>
    </rPh>
    <phoneticPr fontId="2"/>
  </si>
  <si>
    <t>入力(太陽光)</t>
    <rPh sb="3" eb="6">
      <t>タイヨウコウ</t>
    </rPh>
    <phoneticPr fontId="2"/>
  </si>
  <si>
    <t>入力(風力)</t>
    <rPh sb="3" eb="5">
      <t>フウリョク</t>
    </rPh>
    <phoneticPr fontId="2"/>
  </si>
  <si>
    <t>入力(水力)</t>
    <rPh sb="3" eb="5">
      <t>スイリョク</t>
    </rPh>
    <phoneticPr fontId="2"/>
  </si>
  <si>
    <t>合計</t>
    <rPh sb="0" eb="2">
      <t>ゴウケイ</t>
    </rPh>
    <phoneticPr fontId="2"/>
  </si>
  <si>
    <t>計算用(太陽光)</t>
    <rPh sb="4" eb="7">
      <t>タイヨウコウ</t>
    </rPh>
    <phoneticPr fontId="2"/>
  </si>
  <si>
    <t>計算用(風力)</t>
    <rPh sb="4" eb="6">
      <t>フウリョク</t>
    </rPh>
    <phoneticPr fontId="2"/>
  </si>
  <si>
    <t>計算用(水力)</t>
    <rPh sb="4" eb="6">
      <t>スイリョク</t>
    </rPh>
    <phoneticPr fontId="2"/>
  </si>
  <si>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2"/>
  </si>
  <si>
    <t>・調整係数（年間、月別）については、自動計算されます。</t>
    <rPh sb="6" eb="8">
      <t>ネンカン</t>
    </rPh>
    <rPh sb="9" eb="11">
      <t>ツキベツ</t>
    </rPh>
    <phoneticPr fontId="2"/>
  </si>
  <si>
    <t>・提供する各月の供給力については、送電可能電力を上限に任意に記載して下さい。</t>
    <rPh sb="17" eb="19">
      <t>ソウデン</t>
    </rPh>
    <rPh sb="19" eb="21">
      <t>カノウ</t>
    </rPh>
    <rPh sb="21" eb="23">
      <t>デンリョク</t>
    </rPh>
    <phoneticPr fontId="2"/>
  </si>
  <si>
    <t>・応札容量については、自動計算されます。　※応札時、この値を容量市場システムで応札容量に入力してください。</t>
    <rPh sb="1" eb="3">
      <t>オウサツ</t>
    </rPh>
    <rPh sb="3" eb="5">
      <t>ヨウリョウ</t>
    </rPh>
    <phoneticPr fontId="2"/>
  </si>
  <si>
    <t>・アセスメント対象容量については、自動計算されます。</t>
    <rPh sb="7" eb="9">
      <t>タイショウ</t>
    </rPh>
    <rPh sb="9" eb="11">
      <t>ヨウリョウ</t>
    </rPh>
    <rPh sb="17" eb="19">
      <t>ジドウ</t>
    </rPh>
    <rPh sb="19" eb="21">
      <t>ケイサン</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</si>
  <si>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</si>
  <si>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・提供する各月の供給力については、自動計算されます。</t>
    <rPh sb="17" eb="19">
      <t>ジドウ</t>
    </rPh>
    <rPh sb="19" eb="21">
      <t>ケイサン</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</si>
  <si>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</si>
  <si>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・各月の供給力の最大値については、自動計算されます。応札時に応札容量を減少させる際の参考としてください。</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</si>
  <si>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</si>
  <si>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</si>
  <si>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</si>
  <si>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＜対象：水力（自流式のみ）、再エネ（太陽光,風力のみ）＞</t>
    <rPh sb="1" eb="3">
      <t>タイショウ</t>
    </rPh>
    <rPh sb="4" eb="6">
      <t>スイリョク</t>
    </rPh>
    <rPh sb="7" eb="8">
      <t>ジ</t>
    </rPh>
    <rPh sb="8" eb="9">
      <t>リュウ</t>
    </rPh>
    <rPh sb="9" eb="10">
      <t>シキ</t>
    </rPh>
    <rPh sb="14" eb="15">
      <t>サイ</t>
    </rPh>
    <rPh sb="18" eb="21">
      <t>タイヨウコウ</t>
    </rPh>
    <rPh sb="22" eb="24">
      <t>フウリョク</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</si>
  <si>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</si>
  <si>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・送電可能電力については、設備容量から所内電力、ダム水位低下等の影響による能力減少分を差し引いた値を記載して下さい。</t>
    <rPh sb="26" eb="28">
      <t>スイイ</t>
    </rPh>
    <rPh sb="28" eb="30">
      <t>テイカ</t>
    </rPh>
    <rPh sb="30" eb="31">
      <t>トウ</t>
    </rPh>
    <rPh sb="32" eb="34">
      <t>エイキョウ</t>
    </rPh>
    <rPh sb="37" eb="39">
      <t>ノウリョク</t>
    </rPh>
    <rPh sb="39" eb="42">
      <t>ゲンショウブン</t>
    </rPh>
    <phoneticPr fontId="2"/>
  </si>
  <si>
    <r>
      <t>・応札容量については、自動計算されます。　※</t>
    </r>
    <r>
      <rPr>
        <u/>
        <sz val="11"/>
        <color theme="1"/>
        <rFont val="Meiryo UI"/>
        <family val="3"/>
        <charset val="128"/>
      </rPr>
      <t>応札時、この値を容量市場システムで応札容量に入力してください</t>
    </r>
    <r>
      <rPr>
        <sz val="11"/>
        <color theme="1"/>
        <rFont val="Meiryo UI"/>
        <family val="3"/>
        <charset val="128"/>
      </rPr>
      <t>。</t>
    </r>
    <rPh sb="1" eb="3">
      <t>オウサツ</t>
    </rPh>
    <rPh sb="3" eb="5">
      <t>ヨウリョウ</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</si>
  <si>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</si>
  <si>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</si>
  <si>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</si>
  <si>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</si>
  <si>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</si>
  <si>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</si>
  <si>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</si>
  <si>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</si>
  <si>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</si>
  <si>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</si>
  <si>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</si>
  <si>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</si>
  <si>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</si>
  <si>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</si>
  <si>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</si>
  <si>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</si>
  <si>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</si>
  <si>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</si>
  <si>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</si>
  <si>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</si>
  <si>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</si>
  <si>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</si>
  <si>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</si>
  <si>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</si>
  <si>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</si>
  <si>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</si>
  <si>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</si>
  <si>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</si>
  <si>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</si>
  <si>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</si>
  <si>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</si>
  <si>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</si>
  <si>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</si>
  <si>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</si>
  <si>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</si>
  <si>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</si>
  <si>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</si>
  <si>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</si>
  <si>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</si>
  <si>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</si>
  <si>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</si>
  <si>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北海道</t>
  </si>
  <si>
    <t>【差替先電源等情報】</t>
    <rPh sb="1" eb="3">
      <t>サシカ</t>
    </rPh>
    <rPh sb="3" eb="4">
      <t>サキ</t>
    </rPh>
    <rPh sb="4" eb="6">
      <t>デンゲン</t>
    </rPh>
    <rPh sb="6" eb="7">
      <t>トウ</t>
    </rPh>
    <rPh sb="7" eb="9">
      <t>ジョウホウ</t>
    </rPh>
    <phoneticPr fontId="2"/>
  </si>
  <si>
    <t>電源等差替への申込</t>
  </si>
  <si>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</si>
  <si>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</si>
  <si>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</si>
  <si>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</si>
  <si>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</si>
  <si>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</si>
  <si>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</si>
  <si>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</si>
  <si>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</si>
  <si>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</si>
  <si>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</si>
  <si>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</si>
  <si>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</si>
  <si>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</si>
  <si>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</si>
  <si>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</si>
  <si>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</si>
  <si>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</si>
  <si>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</si>
  <si>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</si>
  <si>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</si>
  <si>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</si>
  <si>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差替期間</t>
    <rPh sb="0" eb="2">
      <t>サシカ</t>
    </rPh>
    <rPh sb="2" eb="4">
      <t>キカン</t>
    </rPh>
    <phoneticPr fontId="2"/>
  </si>
  <si>
    <t>太陽光</t>
    <rPh sb="0" eb="3">
      <t>タイヨウコウ</t>
    </rPh>
    <phoneticPr fontId="2"/>
  </si>
  <si>
    <t>提供する各月の送電可能電力</t>
    <rPh sb="0" eb="2">
      <t>テイキョウ</t>
    </rPh>
    <rPh sb="4" eb="6">
      <t>カクツキ</t>
    </rPh>
    <rPh sb="7" eb="9">
      <t>ソウデン</t>
    </rPh>
    <rPh sb="9" eb="11">
      <t>カノウ</t>
    </rPh>
    <rPh sb="11" eb="13">
      <t>デンリョク</t>
    </rPh>
    <phoneticPr fontId="2"/>
  </si>
  <si>
    <t>差替要件</t>
    <rPh sb="0" eb="2">
      <t>サシカ</t>
    </rPh>
    <rPh sb="2" eb="4">
      <t>ヨウケン</t>
    </rPh>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</si>
  <si>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</si>
  <si>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各月の供給力の最大値</t>
    <rPh sb="0" eb="2">
      <t>カクツキ</t>
    </rPh>
    <rPh sb="3" eb="6">
      <t>キョウキュウリョク</t>
    </rPh>
    <rPh sb="7" eb="9">
      <t>サイダイ</t>
    </rPh>
    <rPh sb="9" eb="10">
      <t>チ</t>
    </rPh>
    <phoneticPr fontId="2"/>
  </si>
  <si>
    <t>送電可能電力
（各月）</t>
    <rPh sb="0" eb="2">
      <t>ソウデン</t>
    </rPh>
    <rPh sb="2" eb="4">
      <t>カノウ</t>
    </rPh>
    <rPh sb="4" eb="6">
      <t>デンリョク</t>
    </rPh>
    <rPh sb="8" eb="10">
      <t>カクツキ</t>
    </rPh>
    <phoneticPr fontId="2"/>
  </si>
  <si>
    <t>各月の供給力の最大値</t>
    <rPh sb="0" eb="2">
      <t>カクツキ</t>
    </rPh>
    <rPh sb="3" eb="6">
      <t>キョウキュウリョク</t>
    </rPh>
    <rPh sb="7" eb="10">
      <t>サイダイチ</t>
    </rPh>
    <phoneticPr fontId="2"/>
  </si>
  <si>
    <t>【今回の差替契約で差替元電源等として差替える場合の差替容量】</t>
    <rPh sb="11" eb="12">
      <t>モト</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</si>
  <si>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</si>
  <si>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1">
      <t>サ</t>
    </rPh>
    <rPh sb="1" eb="2">
      <t>タイ</t>
    </rPh>
    <rPh sb="2" eb="3">
      <t>サキ</t>
    </rPh>
    <rPh sb="3" eb="6">
      <t>ジギョウシャ</t>
    </rPh>
    <rPh sb="6" eb="7">
      <t>メイ</t>
    </rPh>
    <phoneticPr fontId="2"/>
  </si>
  <si>
    <t>差替先電源等の名称</t>
    <rPh sb="0" eb="2">
      <t>サシカ</t>
    </rPh>
    <rPh sb="2" eb="3">
      <t>サキ</t>
    </rPh>
    <rPh sb="3" eb="5">
      <t>デンゲン</t>
    </rPh>
    <rPh sb="5" eb="6">
      <t>トウ</t>
    </rPh>
    <rPh sb="7" eb="9">
      <t>メイショウ</t>
    </rPh>
    <phoneticPr fontId="2"/>
  </si>
  <si>
    <t>差替先エリア名</t>
    <rPh sb="0" eb="1">
      <t>サ</t>
    </rPh>
    <rPh sb="1" eb="2">
      <t>タイ</t>
    </rPh>
    <rPh sb="2" eb="3">
      <t>サキ</t>
    </rPh>
    <rPh sb="6" eb="7">
      <t>メイ</t>
    </rPh>
    <phoneticPr fontId="2"/>
  </si>
  <si>
    <t>差替容量
（各月）</t>
    <rPh sb="0" eb="1">
      <t>サ</t>
    </rPh>
    <rPh sb="1" eb="2">
      <t>タイ</t>
    </rPh>
    <rPh sb="2" eb="4">
      <t>ヨウリョウ</t>
    </rPh>
    <rPh sb="6" eb="8">
      <t>カクツキ</t>
    </rPh>
    <phoneticPr fontId="2"/>
  </si>
  <si>
    <t>差替容量
（年間）</t>
    <rPh sb="0" eb="2">
      <t>サシカ</t>
    </rPh>
    <rPh sb="2" eb="4">
      <t>ヨウリョウ</t>
    </rPh>
    <rPh sb="6" eb="8">
      <t>ネンカン</t>
    </rPh>
    <phoneticPr fontId="2"/>
  </si>
  <si>
    <t>差替元電源等</t>
    <rPh sb="2" eb="3">
      <t>モト</t>
    </rPh>
    <phoneticPr fontId="2"/>
  </si>
  <si>
    <t>入力箇所</t>
    <rPh sb="0" eb="2">
      <t>ニュウリョク</t>
    </rPh>
    <rPh sb="2" eb="4">
      <t>カショ</t>
    </rPh>
    <phoneticPr fontId="2"/>
  </si>
  <si>
    <t xml:space="preserve">提供する各月の供給力[kW] </t>
    <rPh sb="0" eb="2">
      <t>テイキョウ</t>
    </rPh>
    <rPh sb="4" eb="6">
      <t>カクツキ</t>
    </rPh>
    <rPh sb="7" eb="10">
      <t>キョウキュウリョク</t>
    </rPh>
    <phoneticPr fontId="2"/>
  </si>
  <si>
    <t>設備容量</t>
    <rPh sb="0" eb="2">
      <t>セツビ</t>
    </rPh>
    <rPh sb="2" eb="4">
      <t>ヨウリョウ</t>
    </rPh>
    <phoneticPr fontId="2"/>
  </si>
  <si>
    <t>kW</t>
    <phoneticPr fontId="2"/>
  </si>
  <si>
    <t>差替可能容量
（各月）</t>
    <rPh sb="0" eb="2">
      <t>サシカ</t>
    </rPh>
    <rPh sb="2" eb="4">
      <t>カノウ</t>
    </rPh>
    <rPh sb="4" eb="6">
      <t>ヨウリョウ</t>
    </rPh>
    <rPh sb="8" eb="10">
      <t>カクツキ</t>
    </rPh>
    <phoneticPr fontId="2"/>
  </si>
  <si>
    <t>差替可能容量
（年間）</t>
    <rPh sb="0" eb="2">
      <t>サシカ</t>
    </rPh>
    <rPh sb="2" eb="4">
      <t>カノウ</t>
    </rPh>
    <rPh sb="4" eb="6">
      <t>ヨウリョウ</t>
    </rPh>
    <rPh sb="8" eb="10">
      <t>ネンカン</t>
    </rPh>
    <phoneticPr fontId="2"/>
  </si>
  <si>
    <t>差替先エリア名</t>
    <rPh sb="0" eb="2">
      <t>サシカ</t>
    </rPh>
    <rPh sb="2" eb="3">
      <t>サキ</t>
    </rPh>
    <rPh sb="6" eb="7">
      <t>メイ</t>
    </rPh>
    <phoneticPr fontId="2"/>
  </si>
  <si>
    <t>差替済容量
（各月）</t>
    <rPh sb="0" eb="2">
      <t>サシカ</t>
    </rPh>
    <rPh sb="2" eb="3">
      <t>ズミ</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</si>
  <si>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</si>
  <si>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差替可能容量
（年間）</t>
    <rPh sb="0" eb="2">
      <t>サシカ</t>
    </rPh>
    <rPh sb="2" eb="4">
      <t>カノウ</t>
    </rPh>
    <rPh sb="4" eb="6">
      <t>ヨウリョウ</t>
    </rPh>
    <rPh sb="8" eb="10">
      <t>ネンカン</t>
    </rPh>
    <phoneticPr fontId="2"/>
  </si>
  <si>
    <t>kW</t>
    <phoneticPr fontId="2"/>
  </si>
  <si>
    <t>差替可能容量
（各月）</t>
    <rPh sb="0" eb="1">
      <t>サ</t>
    </rPh>
    <rPh sb="1" eb="2">
      <t>タイ</t>
    </rPh>
    <rPh sb="2" eb="4">
      <t>カノウ</t>
    </rPh>
    <rPh sb="4" eb="6">
      <t>ヨウリョウ</t>
    </rPh>
    <rPh sb="8" eb="10">
      <t>カクツキ</t>
    </rPh>
    <phoneticPr fontId="2"/>
  </si>
  <si>
    <t>四捨五入</t>
    <rPh sb="0" eb="4">
      <t>シシャゴニュウ</t>
    </rPh>
    <phoneticPr fontId="2"/>
  </si>
  <si>
    <t>一般
（自流式）</t>
    <rPh sb="0" eb="2">
      <t>イッパン</t>
    </rPh>
    <rPh sb="4" eb="6">
      <t>ジリュウ</t>
    </rPh>
    <rPh sb="6" eb="7">
      <t>シキ</t>
    </rPh>
    <phoneticPr fontId="2"/>
  </si>
  <si>
    <t>差替元入力用（対象実需給年度：2025年度）</t>
    <rPh sb="2" eb="3">
      <t>モト</t>
    </rPh>
    <phoneticPr fontId="2"/>
  </si>
  <si>
    <t>差替元入力用（対象実需給年度：2025年度）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</si>
  <si>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差替元用（対象実需給年度：2025年度）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</si>
  <si>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差替容量等算定諸元一覧（対象実需給年度：2025年度）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</si>
  <si>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2025年度</t>
    <rPh sb="4" eb="6">
      <t>ネンド</t>
    </rPh>
    <phoneticPr fontId="2"/>
  </si>
  <si>
    <t>Rev.2</t>
    <phoneticPr fontId="2"/>
  </si>
  <si>
    <t>太陽光調整係数（年間）</t>
    <rPh sb="0" eb="3">
      <t>タイヨウコウ</t>
    </rPh>
    <rPh sb="3" eb="7">
      <t>チョウセイケイスウ</t>
    </rPh>
    <rPh sb="8" eb="10">
      <t>ネンカン</t>
    </rPh>
    <phoneticPr fontId="2"/>
  </si>
  <si>
    <t>風力調整係数（年間）</t>
    <rPh sb="0" eb="2">
      <t>フウリョク</t>
    </rPh>
    <rPh sb="2" eb="6">
      <t>チョウセイケイスウ</t>
    </rPh>
    <rPh sb="7" eb="9">
      <t>ネンカン</t>
    </rPh>
    <phoneticPr fontId="2"/>
  </si>
  <si>
    <t>水力調整係数（年間）</t>
    <rPh sb="0" eb="2">
      <t>スイリョク</t>
    </rPh>
    <rPh sb="2" eb="6">
      <t>チョウセイケイスウ</t>
    </rPh>
    <rPh sb="7" eb="9">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</si>
</sst>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_ ;[Red]\-#,##0\ "/>
    <numFmt numFmtId="187" formatCode="0.000%"/>
  </numFmts>
  <fonts count="20"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sz val="9"/>
      <name val="Meiryo UI"/>
      <family val="3"/>
      <charset val="128"/>
    </font>
    <font>
      <sz val="11"/>
      <color rgb="FF0000CC"/>
      <name val="Meiryo UI"/>
      <family val="3"/>
      <charset val="128"/>
    </font>
    <font>
      <b/>
      <sz val="12"/>
      <color rgb="FFFF0000"/>
      <name val="Meiryo UI"/>
      <family val="3"/>
      <charset val="128"/>
    </font>
    <font>
      <b/>
      <sz val="11"/>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
      <patternFill patternType="solid">
        <fgColor rgb="FF66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9"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41">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6" fontId="7" fillId="0" borderId="5" xfId="0" applyNumberFormat="1" applyFont="1" applyFill="1" applyBorder="1"/>
    <xf numFmtId="177" fontId="1" fillId="0" borderId="0" xfId="0" applyNumberFormat="1" applyFont="1"/>
    <xf numFmtId="176" fontId="1" fillId="0" borderId="6" xfId="0" applyNumberFormat="1" applyFont="1" applyBorder="1" applyAlignment="1">
      <alignment shrinkToFit="1"/>
    </xf>
    <xf numFmtId="0" fontId="1" fillId="0" borderId="0" xfId="0" applyFont="1" applyAlignment="1">
      <alignment horizontal="left"/>
    </xf>
    <xf numFmtId="0" fontId="1" fillId="0" borderId="0" xfId="0" applyFont="1" applyAlignment="1">
      <alignment horizontal="left" vertical="center"/>
    </xf>
    <xf numFmtId="176" fontId="1" fillId="0" borderId="0" xfId="0" applyNumberFormat="1" applyFont="1" applyBorder="1"/>
    <xf numFmtId="176" fontId="1" fillId="0" borderId="1" xfId="0" applyNumberFormat="1" applyFont="1" applyBorder="1"/>
    <xf numFmtId="176" fontId="1" fillId="0" borderId="7" xfId="0" applyNumberFormat="1" applyFont="1" applyBorder="1"/>
    <xf numFmtId="0" fontId="1" fillId="0" borderId="1" xfId="0" applyFont="1" applyBorder="1" applyAlignment="1">
      <alignment vertical="center"/>
    </xf>
    <xf numFmtId="0" fontId="1" fillId="0" borderId="0" xfId="0" applyFont="1" applyBorder="1" applyAlignment="1">
      <alignment horizontal="center" vertical="center"/>
    </xf>
    <xf numFmtId="176" fontId="1" fillId="0" borderId="3" xfId="0" applyNumberFormat="1" applyFont="1" applyBorder="1"/>
    <xf numFmtId="176" fontId="1" fillId="0" borderId="8" xfId="0" applyNumberFormat="1" applyFont="1" applyBorder="1"/>
    <xf numFmtId="178" fontId="1" fillId="0" borderId="9" xfId="0" applyNumberFormat="1" applyFont="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7"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3" fillId="0" borderId="0" xfId="0" applyFont="1" applyAlignment="1" applyProtection="1">
      <alignment vertical="center"/>
    </xf>
    <xf numFmtId="38" fontId="1" fillId="0" borderId="1" xfId="2" applyFont="1" applyBorder="1" applyAlignment="1"/>
    <xf numFmtId="0" fontId="3" fillId="0" borderId="0" xfId="0" applyFont="1" applyAlignment="1" applyProtection="1">
      <alignment vertical="center"/>
      <protection locked="0"/>
    </xf>
    <xf numFmtId="181" fontId="7" fillId="0" borderId="5" xfId="2" applyNumberFormat="1" applyFont="1" applyFill="1" applyBorder="1" applyAlignment="1"/>
    <xf numFmtId="181" fontId="7" fillId="0" borderId="8" xfId="2" applyNumberFormat="1" applyFont="1" applyFill="1" applyBorder="1" applyAlignment="1"/>
    <xf numFmtId="181" fontId="1" fillId="0" borderId="3" xfId="2" applyNumberFormat="1" applyFont="1" applyBorder="1" applyAlignment="1"/>
    <xf numFmtId="181" fontId="1" fillId="0" borderId="1" xfId="2" applyNumberFormat="1" applyFont="1" applyBorder="1" applyAlignment="1"/>
    <xf numFmtId="176"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0" borderId="0" xfId="0" applyFont="1" applyFill="1"/>
    <xf numFmtId="176" fontId="7" fillId="3" borderId="5" xfId="0" applyNumberFormat="1" applyFont="1" applyFill="1" applyBorder="1"/>
    <xf numFmtId="178" fontId="7" fillId="3" borderId="5" xfId="0" applyNumberFormat="1" applyFont="1" applyFill="1" applyBorder="1"/>
    <xf numFmtId="182" fontId="1" fillId="0" borderId="5" xfId="0" applyNumberFormat="1" applyFont="1" applyBorder="1"/>
    <xf numFmtId="0" fontId="3" fillId="5" borderId="0" xfId="0" applyFont="1" applyFill="1" applyAlignment="1">
      <alignment horizontal="centerContinuous"/>
    </xf>
    <xf numFmtId="0" fontId="3" fillId="6" borderId="0" xfId="0" applyFont="1" applyFill="1" applyAlignment="1">
      <alignment horizontal="centerContinuous"/>
    </xf>
    <xf numFmtId="0" fontId="12" fillId="4" borderId="0" xfId="0" applyFont="1" applyFill="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178" fontId="4" fillId="0" borderId="1" xfId="3" applyNumberFormat="1" applyFont="1" applyFill="1" applyBorder="1" applyAlignment="1" applyProtection="1">
      <alignment horizontal="center" vertical="center" shrinkToFit="1"/>
      <protection hidden="1"/>
    </xf>
    <xf numFmtId="184" fontId="7" fillId="0" borderId="5" xfId="2" applyNumberFormat="1" applyFont="1" applyFill="1" applyBorder="1" applyAlignment="1"/>
    <xf numFmtId="184" fontId="7" fillId="0" borderId="8" xfId="2" applyNumberFormat="1" applyFont="1" applyFill="1" applyBorder="1" applyAlignment="1"/>
    <xf numFmtId="184" fontId="1" fillId="0" borderId="3" xfId="2" applyNumberFormat="1" applyFont="1" applyBorder="1" applyAlignment="1"/>
    <xf numFmtId="184" fontId="1" fillId="0" borderId="1" xfId="2" applyNumberFormat="1" applyFont="1" applyBorder="1" applyAlignment="1"/>
    <xf numFmtId="178" fontId="7" fillId="0" borderId="5" xfId="3" applyNumberFormat="1" applyFont="1" applyFill="1" applyBorder="1" applyAlignment="1"/>
    <xf numFmtId="0" fontId="14" fillId="0" borderId="0" xfId="0" applyFont="1"/>
    <xf numFmtId="178" fontId="1" fillId="0" borderId="0" xfId="0" applyNumberFormat="1" applyFont="1"/>
    <xf numFmtId="181" fontId="1" fillId="0" borderId="0" xfId="0" applyNumberFormat="1" applyFont="1"/>
    <xf numFmtId="182" fontId="1" fillId="0" borderId="6" xfId="0" applyNumberFormat="1" applyFont="1" applyBorder="1" applyAlignment="1">
      <alignment shrinkToFit="1"/>
    </xf>
    <xf numFmtId="182" fontId="1" fillId="0" borderId="1" xfId="0" applyNumberFormat="1" applyFont="1" applyBorder="1"/>
    <xf numFmtId="182" fontId="1" fillId="0" borderId="0" xfId="0" applyNumberFormat="1" applyFont="1"/>
    <xf numFmtId="185" fontId="1" fillId="0" borderId="0" xfId="0" applyNumberFormat="1" applyFont="1"/>
    <xf numFmtId="0" fontId="3" fillId="0" borderId="0" xfId="0" applyFont="1" applyAlignment="1">
      <alignment horizontal="center" vertical="center"/>
    </xf>
    <xf numFmtId="0" fontId="3" fillId="0" borderId="0" xfId="0" applyFont="1" applyAlignment="1">
      <alignment horizontal="left" vertical="center"/>
    </xf>
    <xf numFmtId="176" fontId="4" fillId="7" borderId="1" xfId="0" applyNumberFormat="1" applyFont="1" applyFill="1" applyBorder="1" applyAlignment="1" applyProtection="1">
      <alignment horizontal="center" vertical="center" shrinkToFit="1"/>
      <protection locked="0"/>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0" borderId="1" xfId="0" applyFont="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186" fontId="1" fillId="3" borderId="1" xfId="0" applyNumberFormat="1" applyFont="1" applyFill="1" applyBorder="1" applyAlignment="1" applyProtection="1">
      <alignment horizontal="center" vertical="center"/>
      <protection locked="0" hidden="1"/>
    </xf>
    <xf numFmtId="49" fontId="1" fillId="3" borderId="1" xfId="0" applyNumberFormat="1" applyFont="1" applyFill="1" applyBorder="1" applyAlignment="1" applyProtection="1">
      <alignment horizontal="center" vertical="center"/>
      <protection locked="0" hidden="1"/>
    </xf>
    <xf numFmtId="0" fontId="3"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1" fillId="0" borderId="0" xfId="0" applyFont="1" applyAlignment="1" applyProtection="1">
      <alignment horizontal="left" vertical="center"/>
      <protection hidden="1"/>
    </xf>
    <xf numFmtId="186" fontId="15"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wrapText="1"/>
      <protection hidden="1"/>
    </xf>
    <xf numFmtId="186" fontId="15" fillId="0" borderId="1" xfId="0" applyNumberFormat="1" applyFont="1" applyFill="1" applyBorder="1" applyAlignment="1" applyProtection="1">
      <alignment horizontal="center" vertical="center"/>
      <protection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2" fillId="10" borderId="11" xfId="0" applyFont="1" applyFill="1" applyBorder="1" applyAlignment="1" applyProtection="1">
      <alignment horizontal="center" vertical="center"/>
      <protection hidden="1"/>
    </xf>
    <xf numFmtId="0" fontId="1" fillId="11"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0" fontId="12" fillId="11"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186" fontId="15" fillId="9" borderId="1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186" fontId="15" fillId="9" borderId="1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locked="0" hidden="1"/>
    </xf>
    <xf numFmtId="0" fontId="1" fillId="0" borderId="15" xfId="0"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locked="0" hidden="1"/>
    </xf>
    <xf numFmtId="186" fontId="15" fillId="0" borderId="1" xfId="0" applyNumberFormat="1"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178"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78" fontId="6" fillId="3" borderId="5"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7" fillId="0" borderId="5" xfId="0" applyNumberFormat="1" applyFont="1" applyBorder="1"/>
    <xf numFmtId="176" fontId="14" fillId="0" borderId="0" xfId="0" applyNumberFormat="1" applyFont="1"/>
    <xf numFmtId="0" fontId="18" fillId="12" borderId="0" xfId="0" applyFont="1" applyFill="1" applyBorder="1" applyAlignment="1">
      <alignment horizontal="center"/>
    </xf>
    <xf numFmtId="187" fontId="6" fillId="3" borderId="0" xfId="3" applyNumberFormat="1" applyFont="1" applyFill="1" applyAlignment="1">
      <alignment horizontal="center"/>
    </xf>
    <xf numFmtId="178" fontId="6" fillId="3" borderId="0" xfId="3" applyNumberFormat="1" applyFont="1" applyFill="1" applyAlignment="1">
      <alignment horizontal="center"/>
    </xf>
    <xf numFmtId="176" fontId="19" fillId="0" borderId="5" xfId="0" applyNumberFormat="1" applyFont="1" applyFill="1" applyBorder="1"/>
    <xf numFmtId="0" fontId="3" fillId="8"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186" fontId="15" fillId="0" borderId="2" xfId="0" applyNumberFormat="1" applyFont="1" applyFill="1" applyBorder="1" applyAlignment="1" applyProtection="1">
      <alignment horizontal="center" vertical="center"/>
      <protection locked="0" hidden="1"/>
    </xf>
    <xf numFmtId="186" fontId="15" fillId="0" borderId="4" xfId="0" applyNumberFormat="1" applyFont="1" applyFill="1" applyBorder="1" applyAlignment="1" applyProtection="1">
      <alignment horizontal="center" vertical="center"/>
      <protection locked="0" hidden="1"/>
    </xf>
    <xf numFmtId="186" fontId="15" fillId="0" borderId="3" xfId="0" applyNumberFormat="1" applyFont="1" applyFill="1" applyBorder="1" applyAlignment="1" applyProtection="1">
      <alignment horizontal="center" vertical="center"/>
      <protection locked="0" hidden="1"/>
    </xf>
    <xf numFmtId="0" fontId="1" fillId="0" borderId="1" xfId="0" applyFont="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hidden="1"/>
    </xf>
    <xf numFmtId="186" fontId="15" fillId="3" borderId="2" xfId="0" applyNumberFormat="1" applyFont="1" applyFill="1" applyBorder="1" applyAlignment="1" applyProtection="1">
      <alignment horizontal="center" vertical="center"/>
      <protection locked="0" hidden="1"/>
    </xf>
    <xf numFmtId="186" fontId="15" fillId="3" borderId="4" xfId="0" applyNumberFormat="1" applyFont="1" applyFill="1" applyBorder="1" applyAlignment="1" applyProtection="1">
      <alignment horizontal="center" vertical="center"/>
      <protection locked="0" hidden="1"/>
    </xf>
    <xf numFmtId="186" fontId="15" fillId="3" borderId="3" xfId="0" applyNumberFormat="1" applyFont="1" applyFill="1" applyBorder="1" applyAlignment="1" applyProtection="1">
      <alignment horizontal="center" vertical="center"/>
      <protection locked="0" hidden="1"/>
    </xf>
    <xf numFmtId="0" fontId="1" fillId="2" borderId="2"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wrapText="1"/>
      <protection hidden="1"/>
    </xf>
    <xf numFmtId="186" fontId="15" fillId="3" borderId="1" xfId="0" applyNumberFormat="1" applyFont="1" applyFill="1" applyBorder="1" applyAlignment="1" applyProtection="1">
      <alignment horizontal="center" vertical="center"/>
      <protection locked="0" hidden="1"/>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shrinkToFit="1"/>
      <protection hidden="1"/>
    </xf>
    <xf numFmtId="0" fontId="1" fillId="2" borderId="17" xfId="0" applyFont="1" applyFill="1" applyBorder="1" applyAlignment="1" applyProtection="1">
      <alignment horizontal="center" vertical="center" wrapText="1" shrinkToFit="1"/>
      <protection hidden="1"/>
    </xf>
    <xf numFmtId="176" fontId="15" fillId="3" borderId="2" xfId="0" applyNumberFormat="1" applyFont="1" applyFill="1" applyBorder="1" applyAlignment="1" applyProtection="1">
      <alignment horizontal="center" vertical="center"/>
      <protection locked="0" hidden="1"/>
    </xf>
    <xf numFmtId="176" fontId="15" fillId="3" borderId="4" xfId="0" applyNumberFormat="1" applyFont="1" applyFill="1" applyBorder="1" applyAlignment="1" applyProtection="1">
      <alignment horizontal="center" vertical="center"/>
      <protection locked="0" hidden="1"/>
    </xf>
    <xf numFmtId="176" fontId="15" fillId="3" borderId="3" xfId="0" applyNumberFormat="1" applyFont="1" applyFill="1" applyBorder="1" applyAlignment="1" applyProtection="1">
      <alignment horizontal="center" vertical="center"/>
      <protection locked="0" hidden="1"/>
    </xf>
    <xf numFmtId="176" fontId="15" fillId="0" borderId="2" xfId="0" applyNumberFormat="1" applyFont="1" applyFill="1" applyBorder="1" applyAlignment="1" applyProtection="1">
      <alignment horizontal="center" vertical="center"/>
      <protection hidden="1"/>
    </xf>
    <xf numFmtId="176" fontId="15" fillId="0" borderId="4" xfId="0" applyNumberFormat="1" applyFont="1" applyFill="1" applyBorder="1" applyAlignment="1" applyProtection="1">
      <alignment horizontal="center" vertical="center"/>
      <protection hidden="1"/>
    </xf>
    <xf numFmtId="176" fontId="15" fillId="0" borderId="3" xfId="0" applyNumberFormat="1" applyFont="1" applyFill="1" applyBorder="1" applyAlignment="1" applyProtection="1">
      <alignment horizontal="center" vertical="center"/>
      <protection hidden="1"/>
    </xf>
    <xf numFmtId="186" fontId="15" fillId="0" borderId="2" xfId="0" applyNumberFormat="1" applyFont="1" applyFill="1" applyBorder="1" applyAlignment="1" applyProtection="1">
      <alignment horizontal="center" vertical="center"/>
      <protection hidden="1"/>
    </xf>
    <xf numFmtId="186" fontId="15" fillId="0" borderId="4" xfId="0" applyNumberFormat="1" applyFont="1" applyFill="1" applyBorder="1" applyAlignment="1" applyProtection="1">
      <alignment horizontal="center" vertical="center"/>
      <protection hidden="1"/>
    </xf>
    <xf numFmtId="186" fontId="15" fillId="0" borderId="3" xfId="0" applyNumberFormat="1" applyFont="1" applyFill="1" applyBorder="1" applyAlignment="1" applyProtection="1">
      <alignment horizontal="center" vertical="center"/>
      <protection hidden="1"/>
    </xf>
    <xf numFmtId="186" fontId="16" fillId="3" borderId="2" xfId="0" applyNumberFormat="1" applyFont="1" applyFill="1" applyBorder="1" applyAlignment="1" applyProtection="1">
      <alignment horizontal="center" vertical="center"/>
      <protection locked="0" hidden="1"/>
    </xf>
    <xf numFmtId="186" fontId="16" fillId="3" borderId="4" xfId="0" applyNumberFormat="1" applyFont="1" applyFill="1" applyBorder="1" applyAlignment="1" applyProtection="1">
      <alignment horizontal="center" vertical="center"/>
      <protection locked="0" hidden="1"/>
    </xf>
    <xf numFmtId="186" fontId="16" fillId="3" borderId="3" xfId="0" applyNumberFormat="1" applyFont="1" applyFill="1" applyBorder="1" applyAlignment="1" applyProtection="1">
      <alignment horizontal="center" vertical="center"/>
      <protection locked="0" hidden="1"/>
    </xf>
    <xf numFmtId="0" fontId="1" fillId="2" borderId="15" xfId="0" applyFont="1" applyFill="1" applyBorder="1" applyAlignment="1" applyProtection="1">
      <alignment horizontal="center" vertical="center" shrinkToFit="1"/>
      <protection hidden="1"/>
    </xf>
    <xf numFmtId="0" fontId="1" fillId="2" borderId="17" xfId="0" applyFont="1" applyFill="1" applyBorder="1" applyAlignment="1" applyProtection="1">
      <alignment horizontal="center" vertical="center" shrinkToFi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0" xfId="0" applyFont="1" applyFill="1" applyBorder="1" applyAlignment="1" applyProtection="1">
      <alignment horizontal="center" vertical="center"/>
      <protection hidden="1"/>
    </xf>
    <xf numFmtId="0" fontId="1" fillId="2" borderId="21" xfId="0" applyFont="1" applyFill="1" applyBorder="1" applyAlignment="1" applyProtection="1">
      <alignment horizontal="center" vertical="center"/>
      <protection hidden="1"/>
    </xf>
    <xf numFmtId="186" fontId="15" fillId="0" borderId="1" xfId="0" applyNumberFormat="1"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3" fillId="3" borderId="0" xfId="0" applyFont="1" applyFill="1" applyAlignment="1" applyProtection="1">
      <alignment horizont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shrinkToFi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2" fillId="10" borderId="11" xfId="0"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0" fontId="12" fillId="10" borderId="11" xfId="0" applyFont="1" applyFill="1" applyBorder="1" applyAlignment="1" applyProtection="1">
      <alignment horizontal="left" vertical="center"/>
      <protection hidden="1"/>
    </xf>
    <xf numFmtId="0" fontId="1" fillId="9" borderId="11" xfId="0"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protection hidden="1"/>
    </xf>
    <xf numFmtId="0" fontId="1" fillId="11" borderId="11" xfId="0" applyFont="1" applyFill="1" applyBorder="1" applyAlignment="1" applyProtection="1">
      <alignment horizontal="center" vertical="center"/>
      <protection hidden="1"/>
    </xf>
    <xf numFmtId="49" fontId="1" fillId="9" borderId="11" xfId="0" applyNumberFormat="1" applyFont="1" applyFill="1" applyBorder="1" applyAlignment="1" applyProtection="1">
      <alignment horizontal="center" vertical="center"/>
      <protection hidden="1"/>
    </xf>
    <xf numFmtId="0" fontId="12" fillId="11" borderId="11" xfId="0" applyFont="1" applyFill="1" applyBorder="1" applyAlignment="1" applyProtection="1">
      <alignment horizontal="left" vertical="center" wrapText="1"/>
      <protection hidden="1"/>
    </xf>
    <xf numFmtId="0" fontId="1" fillId="11" borderId="12" xfId="0" applyFont="1" applyFill="1" applyBorder="1" applyAlignment="1" applyProtection="1">
      <alignment horizontal="center" vertical="center"/>
      <protection hidden="1"/>
    </xf>
    <xf numFmtId="0" fontId="1" fillId="11" borderId="13" xfId="0" applyFont="1" applyFill="1" applyBorder="1" applyAlignment="1" applyProtection="1">
      <alignment horizontal="center" vertical="center"/>
      <protection hidden="1"/>
    </xf>
    <xf numFmtId="0" fontId="1" fillId="11" borderId="14" xfId="0" applyFont="1" applyFill="1" applyBorder="1" applyAlignment="1" applyProtection="1">
      <alignment horizontal="center" vertical="center"/>
      <protection hidden="1"/>
    </xf>
    <xf numFmtId="0" fontId="12" fillId="10" borderId="11" xfId="0" applyFont="1" applyFill="1" applyBorder="1" applyAlignment="1" applyProtection="1">
      <alignment horizontal="center" vertical="center" wrapText="1"/>
      <protection hidden="1"/>
    </xf>
    <xf numFmtId="0" fontId="12" fillId="10" borderId="11" xfId="0" applyFont="1" applyFill="1" applyBorder="1" applyAlignment="1" applyProtection="1">
      <alignment horizontal="left" vertical="center" wrapText="1"/>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186" fontId="15" fillId="9" borderId="11" xfId="0" applyNumberFormat="1" applyFont="1" applyFill="1" applyBorder="1" applyAlignment="1" applyProtection="1">
      <alignment horizontal="center" vertical="center"/>
      <protection hidden="1"/>
    </xf>
    <xf numFmtId="186" fontId="15" fillId="2" borderId="11" xfId="0" applyNumberFormat="1" applyFont="1" applyFill="1" applyBorder="1" applyAlignment="1" applyProtection="1">
      <alignment horizontal="center" vertical="center"/>
      <protection hidden="1"/>
    </xf>
    <xf numFmtId="38" fontId="1" fillId="11" borderId="11" xfId="0" applyNumberFormat="1" applyFont="1" applyFill="1" applyBorder="1" applyAlignment="1" applyProtection="1">
      <alignment horizontal="center" vertical="center"/>
      <protection hidden="1"/>
    </xf>
    <xf numFmtId="0" fontId="1" fillId="2" borderId="1" xfId="0" applyFont="1" applyFill="1" applyBorder="1" applyAlignment="1">
      <alignment horizontal="center" vertical="center"/>
    </xf>
    <xf numFmtId="176" fontId="1" fillId="0" borderId="2" xfId="0" applyNumberFormat="1" applyFont="1" applyFill="1" applyBorder="1" applyAlignment="1" applyProtection="1">
      <alignment horizontal="center" vertical="center"/>
      <protection hidden="1"/>
    </xf>
    <xf numFmtId="176" fontId="1" fillId="0" borderId="4" xfId="0" applyNumberFormat="1" applyFont="1" applyFill="1" applyBorder="1" applyAlignment="1" applyProtection="1">
      <alignment horizontal="center" vertical="center"/>
      <protection hidden="1"/>
    </xf>
    <xf numFmtId="176" fontId="1" fillId="0" borderId="3" xfId="0" applyNumberFormat="1"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3" fontId="7" fillId="5" borderId="2" xfId="0" quotePrefix="1" applyNumberFormat="1" applyFont="1" applyFill="1" applyBorder="1" applyAlignment="1" applyProtection="1">
      <alignment horizontal="center" vertical="center"/>
      <protection locked="0"/>
    </xf>
    <xf numFmtId="183" fontId="7" fillId="5" borderId="4" xfId="0" applyNumberFormat="1" applyFont="1" applyFill="1" applyBorder="1" applyAlignment="1" applyProtection="1">
      <alignment horizontal="center" vertical="center"/>
      <protection locked="0"/>
    </xf>
    <xf numFmtId="183" fontId="7" fillId="5"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5" borderId="10" xfId="0" applyFont="1" applyFill="1" applyBorder="1" applyAlignment="1" applyProtection="1">
      <alignment horizontal="right" vertical="center"/>
      <protection locked="0"/>
    </xf>
    <xf numFmtId="38" fontId="1" fillId="5" borderId="2" xfId="2" applyFont="1" applyFill="1" applyBorder="1" applyAlignment="1" applyProtection="1">
      <alignment horizontal="center" vertical="center"/>
      <protection locked="0"/>
    </xf>
    <xf numFmtId="38" fontId="1" fillId="5" borderId="4" xfId="2" applyFont="1" applyFill="1" applyBorder="1" applyAlignment="1" applyProtection="1">
      <alignment horizontal="center" vertical="center"/>
      <protection locked="0"/>
    </xf>
    <xf numFmtId="38" fontId="1" fillId="5" borderId="3" xfId="2" applyFont="1" applyFill="1" applyBorder="1" applyAlignment="1" applyProtection="1">
      <alignment horizontal="center" vertical="center"/>
      <protection locked="0"/>
    </xf>
    <xf numFmtId="0" fontId="3" fillId="0" borderId="10" xfId="0" applyFont="1" applyBorder="1" applyAlignment="1" applyProtection="1">
      <alignment horizontal="right" vertical="center"/>
    </xf>
    <xf numFmtId="183" fontId="1" fillId="0" borderId="2" xfId="0" applyNumberFormat="1" applyFont="1" applyFill="1" applyBorder="1" applyAlignment="1" applyProtection="1">
      <alignment horizontal="center" vertical="center"/>
      <protection hidden="1"/>
    </xf>
    <xf numFmtId="183" fontId="1" fillId="0" borderId="4" xfId="0" applyNumberFormat="1" applyFont="1" applyFill="1" applyBorder="1" applyAlignment="1" applyProtection="1">
      <alignment horizontal="center" vertical="center"/>
      <protection hidden="1"/>
    </xf>
    <xf numFmtId="183" fontId="1" fillId="0" borderId="3" xfId="0" applyNumberFormat="1" applyFont="1" applyFill="1" applyBorder="1" applyAlignment="1" applyProtection="1">
      <alignment horizontal="center" vertical="center"/>
      <protection hidden="1"/>
    </xf>
    <xf numFmtId="178" fontId="1" fillId="0" borderId="2" xfId="0" applyNumberFormat="1" applyFont="1" applyFill="1" applyBorder="1" applyAlignment="1" applyProtection="1">
      <alignment horizontal="center" vertical="center"/>
      <protection hidden="1"/>
    </xf>
    <xf numFmtId="178" fontId="1" fillId="0" borderId="4" xfId="0" applyNumberFormat="1" applyFont="1" applyFill="1" applyBorder="1" applyAlignment="1" applyProtection="1">
      <alignment horizontal="center" vertical="center"/>
      <protection hidden="1"/>
    </xf>
    <xf numFmtId="178" fontId="1" fillId="0" borderId="3" xfId="0" applyNumberFormat="1" applyFont="1" applyFill="1" applyBorder="1" applyAlignment="1" applyProtection="1">
      <alignment horizontal="center" vertical="center"/>
      <protection hidden="1"/>
    </xf>
  </cellXfs>
  <cellStyles count="4">
    <cellStyle name="パーセント" xfId="3" builtinId="5"/>
    <cellStyle name="桁区切り" xfId="2" builtinId="6"/>
    <cellStyle name="標準" xfId="0" builtinId="0"/>
    <cellStyle name="標準 2" xfId="1" xr:uid="{00000000-0005-0000-0000-000002000000}"/>
  </cellStyles>
  <dxfs count="31">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numFmt numFmtId="188"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FFFF66"/>
      <color rgb="FFE6B8B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129989</xdr:colOff>
      <xdr:row>16</xdr:row>
      <xdr:rowOff>0</xdr:rowOff>
    </xdr:from>
    <xdr:to>
      <xdr:col>20</xdr:col>
      <xdr:colOff>134471</xdr:colOff>
      <xdr:row>19</xdr:row>
      <xdr:rowOff>161364</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1255189" y="3648635"/>
          <a:ext cx="2442882" cy="860611"/>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太陽光の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125506</xdr:colOff>
      <xdr:row>4</xdr:row>
      <xdr:rowOff>8965</xdr:rowOff>
    </xdr:from>
    <xdr:to>
      <xdr:col>20</xdr:col>
      <xdr:colOff>224118</xdr:colOff>
      <xdr:row>9</xdr:row>
      <xdr:rowOff>179293</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11250706" y="860612"/>
          <a:ext cx="2537012" cy="1335740"/>
        </a:xfrm>
        <a:prstGeom prst="wedgeRoundRectCallout">
          <a:avLst>
            <a:gd name="adj1" fmla="val -77448"/>
            <a:gd name="adj2" fmla="val 40606"/>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19</xdr:row>
      <xdr:rowOff>215154</xdr:rowOff>
    </xdr:from>
    <xdr:to>
      <xdr:col>20</xdr:col>
      <xdr:colOff>331694</xdr:colOff>
      <xdr:row>26</xdr:row>
      <xdr:rowOff>215154</xdr:rowOff>
    </xdr:to>
    <xdr:sp macro="" textlink="">
      <xdr:nvSpPr>
        <xdr:cNvPr id="22" name="吹き出し: 角を丸めた四角形 21">
          <a:extLst>
            <a:ext uri="{FF2B5EF4-FFF2-40B4-BE49-F238E27FC236}">
              <a16:creationId xmlns:a16="http://schemas.microsoft.com/office/drawing/2014/main" id="{00000000-0008-0000-0100-000016000000}"/>
            </a:ext>
          </a:extLst>
        </xdr:cNvPr>
        <xdr:cNvSpPr/>
      </xdr:nvSpPr>
      <xdr:spPr>
        <a:xfrm>
          <a:off x="11259671" y="4329954"/>
          <a:ext cx="2635623" cy="1371600"/>
        </a:xfrm>
        <a:prstGeom prst="wedgeRoundRectCallout">
          <a:avLst>
            <a:gd name="adj1" fmla="val -77252"/>
            <a:gd name="adj2" fmla="val -15257"/>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・風力の設備容量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・風力の送電可能電力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121025</xdr:colOff>
      <xdr:row>27</xdr:row>
      <xdr:rowOff>152400</xdr:rowOff>
    </xdr:from>
    <xdr:to>
      <xdr:col>20</xdr:col>
      <xdr:colOff>125507</xdr:colOff>
      <xdr:row>31</xdr:row>
      <xdr:rowOff>106680</xdr:rowOff>
    </xdr:to>
    <xdr:sp macro="" textlink="">
      <xdr:nvSpPr>
        <xdr:cNvPr id="23" name="吹き出し: 角を丸めた四角形 22">
          <a:extLst>
            <a:ext uri="{FF2B5EF4-FFF2-40B4-BE49-F238E27FC236}">
              <a16:creationId xmlns:a16="http://schemas.microsoft.com/office/drawing/2014/main" id="{00000000-0008-0000-0100-000017000000}"/>
            </a:ext>
          </a:extLst>
        </xdr:cNvPr>
        <xdr:cNvSpPr/>
      </xdr:nvSpPr>
      <xdr:spPr>
        <a:xfrm>
          <a:off x="11246225" y="6571129"/>
          <a:ext cx="2442882" cy="886610"/>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風力の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125506</xdr:colOff>
      <xdr:row>31</xdr:row>
      <xdr:rowOff>224117</xdr:rowOff>
    </xdr:from>
    <xdr:to>
      <xdr:col>20</xdr:col>
      <xdr:colOff>277906</xdr:colOff>
      <xdr:row>38</xdr:row>
      <xdr:rowOff>224117</xdr:rowOff>
    </xdr:to>
    <xdr:sp macro="" textlink="">
      <xdr:nvSpPr>
        <xdr:cNvPr id="24" name="吹き出し: 角を丸めた四角形 23">
          <a:extLst>
            <a:ext uri="{FF2B5EF4-FFF2-40B4-BE49-F238E27FC236}">
              <a16:creationId xmlns:a16="http://schemas.microsoft.com/office/drawing/2014/main" id="{00000000-0008-0000-0100-000018000000}"/>
            </a:ext>
          </a:extLst>
        </xdr:cNvPr>
        <xdr:cNvSpPr/>
      </xdr:nvSpPr>
      <xdr:spPr>
        <a:xfrm>
          <a:off x="11250706" y="6875929"/>
          <a:ext cx="2590800" cy="1371600"/>
        </a:xfrm>
        <a:prstGeom prst="wedgeRoundRectCallout">
          <a:avLst>
            <a:gd name="adj1" fmla="val -76871"/>
            <a:gd name="adj2" fmla="val -1591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・水力の設備容量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・水力の送電可能電力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76202</xdr:colOff>
      <xdr:row>40</xdr:row>
      <xdr:rowOff>35859</xdr:rowOff>
    </xdr:from>
    <xdr:to>
      <xdr:col>20</xdr:col>
      <xdr:colOff>80684</xdr:colOff>
      <xdr:row>43</xdr:row>
      <xdr:rowOff>179294</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11201402" y="9690847"/>
          <a:ext cx="2442882" cy="842682"/>
        </a:xfrm>
        <a:prstGeom prst="wedgeRoundRectCallout">
          <a:avLst>
            <a:gd name="adj1" fmla="val -78531"/>
            <a:gd name="adj2" fmla="val 50850"/>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提出済みの期待容量等算定諸元一覧の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水力の</a:t>
          </a:r>
          <a:r>
            <a:rPr kumimoji="1" lang="ja-JP" altLang="en-US" sz="1000">
              <a:solidFill>
                <a:sysClr val="windowText" lastClr="000000"/>
              </a:solidFill>
              <a:latin typeface="Meiryo UI" panose="020B0604030504040204" pitchFamily="50" charset="-128"/>
              <a:ea typeface="Meiryo UI" panose="020B0604030504040204" pitchFamily="50" charset="-128"/>
            </a:rPr>
            <a:t>応札容量を入力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143436</xdr:colOff>
      <xdr:row>51</xdr:row>
      <xdr:rowOff>98612</xdr:rowOff>
    </xdr:from>
    <xdr:to>
      <xdr:col>20</xdr:col>
      <xdr:colOff>120576</xdr:colOff>
      <xdr:row>54</xdr:row>
      <xdr:rowOff>3137</xdr:rowOff>
    </xdr:to>
    <xdr:sp macro="" textlink="">
      <xdr:nvSpPr>
        <xdr:cNvPr id="26" name="角丸四角形吹き出し 10">
          <a:extLst>
            <a:ext uri="{FF2B5EF4-FFF2-40B4-BE49-F238E27FC236}">
              <a16:creationId xmlns:a16="http://schemas.microsoft.com/office/drawing/2014/main" id="{00000000-0008-0000-0100-00001A000000}"/>
            </a:ext>
          </a:extLst>
        </xdr:cNvPr>
        <xdr:cNvSpPr/>
      </xdr:nvSpPr>
      <xdr:spPr>
        <a:xfrm>
          <a:off x="11268636" y="11125200"/>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215153</xdr:colOff>
      <xdr:row>130</xdr:row>
      <xdr:rowOff>98612</xdr:rowOff>
    </xdr:from>
    <xdr:to>
      <xdr:col>20</xdr:col>
      <xdr:colOff>313764</xdr:colOff>
      <xdr:row>133</xdr:row>
      <xdr:rowOff>3138</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11474824" y="27611294"/>
          <a:ext cx="2537011"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206189</xdr:colOff>
      <xdr:row>134</xdr:row>
      <xdr:rowOff>107576</xdr:rowOff>
    </xdr:from>
    <xdr:to>
      <xdr:col>20</xdr:col>
      <xdr:colOff>594809</xdr:colOff>
      <xdr:row>138</xdr:row>
      <xdr:rowOff>430306</xdr:rowOff>
    </xdr:to>
    <xdr:sp macro="" textlink="">
      <xdr:nvSpPr>
        <xdr:cNvPr id="14" name="角丸四角形吹き出し 10">
          <a:extLst>
            <a:ext uri="{FF2B5EF4-FFF2-40B4-BE49-F238E27FC236}">
              <a16:creationId xmlns:a16="http://schemas.microsoft.com/office/drawing/2014/main" id="{00000000-0008-0000-0100-00000E000000}"/>
            </a:ext>
          </a:extLst>
        </xdr:cNvPr>
        <xdr:cNvSpPr/>
      </xdr:nvSpPr>
      <xdr:spPr>
        <a:xfrm>
          <a:off x="11465860" y="28552588"/>
          <a:ext cx="2827020" cy="1057836"/>
        </a:xfrm>
        <a:prstGeom prst="wedgeRoundRectCallout">
          <a:avLst>
            <a:gd name="adj1" fmla="val -55756"/>
            <a:gd name="adj2" fmla="val 33911"/>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107577</xdr:colOff>
      <xdr:row>2</xdr:row>
      <xdr:rowOff>156882</xdr:rowOff>
    </xdr:from>
    <xdr:to>
      <xdr:col>2</xdr:col>
      <xdr:colOff>8070</xdr:colOff>
      <xdr:row>7</xdr:row>
      <xdr:rowOff>176604</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07577" y="582706"/>
          <a:ext cx="2141669" cy="1061869"/>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525780</xdr:colOff>
      <xdr:row>52</xdr:row>
      <xdr:rowOff>7620</xdr:rowOff>
    </xdr:from>
    <xdr:to>
      <xdr:col>13</xdr:col>
      <xdr:colOff>847</xdr:colOff>
      <xdr:row>56</xdr:row>
      <xdr:rowOff>151554</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801100" y="99136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参照元変更済み</a:t>
          </a:r>
          <a:endParaRPr kumimoji="1" lang="en-US" altLang="ja-JP" sz="1100">
            <a:solidFill>
              <a:sysClr val="windowText" lastClr="000000"/>
            </a:solidFill>
          </a:endParaRPr>
        </a:p>
      </xdr:txBody>
    </xdr:sp>
    <xdr:clientData/>
  </xdr:twoCellAnchor>
  <xdr:twoCellAnchor>
    <xdr:from>
      <xdr:col>0</xdr:col>
      <xdr:colOff>1729740</xdr:colOff>
      <xdr:row>2</xdr:row>
      <xdr:rowOff>76200</xdr:rowOff>
    </xdr:from>
    <xdr:to>
      <xdr:col>10</xdr:col>
      <xdr:colOff>652630</xdr:colOff>
      <xdr:row>21</xdr:row>
      <xdr:rowOff>106680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9740" y="4572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0</xdr:col>
      <xdr:colOff>1729740</xdr:colOff>
      <xdr:row>35</xdr:row>
      <xdr:rowOff>60960</xdr:rowOff>
    </xdr:from>
    <xdr:to>
      <xdr:col>10</xdr:col>
      <xdr:colOff>652630</xdr:colOff>
      <xdr:row>97</xdr:row>
      <xdr:rowOff>68580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729740" y="67284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403860</xdr:colOff>
      <xdr:row>50</xdr:row>
      <xdr:rowOff>182880</xdr:rowOff>
    </xdr:from>
    <xdr:to>
      <xdr:col>12</xdr:col>
      <xdr:colOff>1105747</xdr:colOff>
      <xdr:row>55</xdr:row>
      <xdr:rowOff>136314</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8679180" y="970788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参照元変更済み</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11</xdr:col>
      <xdr:colOff>241150</xdr:colOff>
      <xdr:row>22</xdr:row>
      <xdr:rowOff>30480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11</xdr:col>
      <xdr:colOff>241150</xdr:colOff>
      <xdr:row>97</xdr:row>
      <xdr:rowOff>182880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548640</xdr:colOff>
      <xdr:row>51</xdr:row>
      <xdr:rowOff>144780</xdr:rowOff>
    </xdr:from>
    <xdr:to>
      <xdr:col>12</xdr:col>
      <xdr:colOff>839047</xdr:colOff>
      <xdr:row>56</xdr:row>
      <xdr:rowOff>98214</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9159240" y="986028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参照元変更済み</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10</xdr:col>
      <xdr:colOff>584050</xdr:colOff>
      <xdr:row>22</xdr:row>
      <xdr:rowOff>30480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10</xdr:col>
      <xdr:colOff>584050</xdr:colOff>
      <xdr:row>97</xdr:row>
      <xdr:rowOff>182880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571498</xdr:colOff>
      <xdr:row>12</xdr:row>
      <xdr:rowOff>89647</xdr:rowOff>
    </xdr:from>
    <xdr:to>
      <xdr:col>14</xdr:col>
      <xdr:colOff>53787</xdr:colOff>
      <xdr:row>15</xdr:row>
      <xdr:rowOff>145677</xdr:rowOff>
    </xdr:to>
    <xdr:sp macro="" textlink="">
      <xdr:nvSpPr>
        <xdr:cNvPr id="3" name="角丸四角形吹き出し 8">
          <a:extLst>
            <a:ext uri="{FF2B5EF4-FFF2-40B4-BE49-F238E27FC236}">
              <a16:creationId xmlns:a16="http://schemas.microsoft.com/office/drawing/2014/main" id="{00000000-0008-0000-0800-000003000000}"/>
            </a:ext>
          </a:extLst>
        </xdr:cNvPr>
        <xdr:cNvSpPr/>
      </xdr:nvSpPr>
      <xdr:spPr>
        <a:xfrm>
          <a:off x="6332218" y="3030967"/>
          <a:ext cx="2286449"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60960</xdr:colOff>
      <xdr:row>14</xdr:row>
      <xdr:rowOff>76200</xdr:rowOff>
    </xdr:from>
    <xdr:to>
      <xdr:col>21</xdr:col>
      <xdr:colOff>121920</xdr:colOff>
      <xdr:row>17</xdr:row>
      <xdr:rowOff>45720</xdr:rowOff>
    </xdr:to>
    <xdr:sp macro="" textlink="">
      <xdr:nvSpPr>
        <xdr:cNvPr id="4" name="角丸四角形吹き出し 8">
          <a:extLst>
            <a:ext uri="{FF2B5EF4-FFF2-40B4-BE49-F238E27FC236}">
              <a16:creationId xmlns:a16="http://schemas.microsoft.com/office/drawing/2014/main" id="{00000000-0008-0000-0800-000004000000}"/>
            </a:ext>
          </a:extLst>
        </xdr:cNvPr>
        <xdr:cNvSpPr/>
      </xdr:nvSpPr>
      <xdr:spPr>
        <a:xfrm>
          <a:off x="1041654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571501</xdr:colOff>
      <xdr:row>12</xdr:row>
      <xdr:rowOff>89646</xdr:rowOff>
    </xdr:from>
    <xdr:to>
      <xdr:col>13</xdr:col>
      <xdr:colOff>591671</xdr:colOff>
      <xdr:row>15</xdr:row>
      <xdr:rowOff>145676</xdr:rowOff>
    </xdr:to>
    <xdr:sp macro="" textlink="">
      <xdr:nvSpPr>
        <xdr:cNvPr id="3" name="角丸四角形吹き出し 8">
          <a:extLst>
            <a:ext uri="{FF2B5EF4-FFF2-40B4-BE49-F238E27FC236}">
              <a16:creationId xmlns:a16="http://schemas.microsoft.com/office/drawing/2014/main" id="{00000000-0008-0000-0900-000003000000}"/>
            </a:ext>
          </a:extLst>
        </xdr:cNvPr>
        <xdr:cNvSpPr/>
      </xdr:nvSpPr>
      <xdr:spPr>
        <a:xfrm>
          <a:off x="6332221" y="3030966"/>
          <a:ext cx="2123290"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68580</xdr:colOff>
      <xdr:row>14</xdr:row>
      <xdr:rowOff>76200</xdr:rowOff>
    </xdr:from>
    <xdr:to>
      <xdr:col>21</xdr:col>
      <xdr:colOff>129540</xdr:colOff>
      <xdr:row>17</xdr:row>
      <xdr:rowOff>45720</xdr:rowOff>
    </xdr:to>
    <xdr:sp macro="" textlink="">
      <xdr:nvSpPr>
        <xdr:cNvPr id="4" name="角丸四角形吹き出し 8">
          <a:extLst>
            <a:ext uri="{FF2B5EF4-FFF2-40B4-BE49-F238E27FC236}">
              <a16:creationId xmlns:a16="http://schemas.microsoft.com/office/drawing/2014/main" id="{00000000-0008-0000-0900-000004000000}"/>
            </a:ext>
          </a:extLst>
        </xdr:cNvPr>
        <xdr:cNvSpPr/>
      </xdr:nvSpPr>
      <xdr:spPr>
        <a:xfrm>
          <a:off x="1042416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571499</xdr:colOff>
      <xdr:row>12</xdr:row>
      <xdr:rowOff>89647</xdr:rowOff>
    </xdr:from>
    <xdr:to>
      <xdr:col>13</xdr:col>
      <xdr:colOff>564776</xdr:colOff>
      <xdr:row>15</xdr:row>
      <xdr:rowOff>145677</xdr:rowOff>
    </xdr:to>
    <xdr:sp macro="" textlink="">
      <xdr:nvSpPr>
        <xdr:cNvPr id="3" name="角丸四角形吹き出し 5">
          <a:extLst>
            <a:ext uri="{FF2B5EF4-FFF2-40B4-BE49-F238E27FC236}">
              <a16:creationId xmlns:a16="http://schemas.microsoft.com/office/drawing/2014/main" id="{00000000-0008-0000-0A00-000003000000}"/>
            </a:ext>
          </a:extLst>
        </xdr:cNvPr>
        <xdr:cNvSpPr/>
      </xdr:nvSpPr>
      <xdr:spPr>
        <a:xfrm>
          <a:off x="6332219" y="3030967"/>
          <a:ext cx="2096397" cy="970430"/>
        </a:xfrm>
        <a:prstGeom prst="wedgeRoundRectCallout">
          <a:avLst>
            <a:gd name="adj1" fmla="val -60219"/>
            <a:gd name="adj2" fmla="val 204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53340</xdr:colOff>
      <xdr:row>14</xdr:row>
      <xdr:rowOff>76200</xdr:rowOff>
    </xdr:from>
    <xdr:to>
      <xdr:col>21</xdr:col>
      <xdr:colOff>114300</xdr:colOff>
      <xdr:row>17</xdr:row>
      <xdr:rowOff>45720</xdr:rowOff>
    </xdr:to>
    <xdr:sp macro="" textlink="">
      <xdr:nvSpPr>
        <xdr:cNvPr id="4" name="角丸四角形吹き出し 8">
          <a:extLst>
            <a:ext uri="{FF2B5EF4-FFF2-40B4-BE49-F238E27FC236}">
              <a16:creationId xmlns:a16="http://schemas.microsoft.com/office/drawing/2014/main" id="{00000000-0008-0000-0A00-000004000000}"/>
            </a:ext>
          </a:extLst>
        </xdr:cNvPr>
        <xdr:cNvSpPr/>
      </xdr:nvSpPr>
      <xdr:spPr>
        <a:xfrm>
          <a:off x="10408920" y="3627120"/>
          <a:ext cx="1844040" cy="883920"/>
        </a:xfrm>
        <a:prstGeom prst="wedgeRoundRectCallout">
          <a:avLst>
            <a:gd name="adj1" fmla="val -76882"/>
            <a:gd name="adj2" fmla="val 39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送電可能電力、及び</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「合計」シートのエリア名を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入力することで表示されます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15</xdr:row>
      <xdr:rowOff>83820</xdr:rowOff>
    </xdr:from>
    <xdr:to>
      <xdr:col>5</xdr:col>
      <xdr:colOff>148504</xdr:colOff>
      <xdr:row>17</xdr:row>
      <xdr:rowOff>125445</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3337560" y="2941320"/>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再エネ除きの調達量</a:t>
          </a:r>
        </a:p>
      </xdr:txBody>
    </xdr:sp>
    <xdr:clientData/>
  </xdr:twoCellAnchor>
  <xdr:twoCellAnchor>
    <xdr:from>
      <xdr:col>10</xdr:col>
      <xdr:colOff>662940</xdr:colOff>
      <xdr:row>26</xdr:row>
      <xdr:rowOff>76200</xdr:rowOff>
    </xdr:from>
    <xdr:to>
      <xdr:col>12</xdr:col>
      <xdr:colOff>1032424</xdr:colOff>
      <xdr:row>28</xdr:row>
      <xdr:rowOff>117825</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8938260" y="5029200"/>
          <a:ext cx="1733464" cy="422625"/>
        </a:xfrm>
        <a:prstGeom prst="wedgeRectCallout">
          <a:avLst>
            <a:gd name="adj1" fmla="val -85783"/>
            <a:gd name="adj2" fmla="val 1642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p>
      </xdr:txBody>
    </xdr:sp>
    <xdr:clientData/>
  </xdr:twoCellAnchor>
  <xdr:twoCellAnchor>
    <xdr:from>
      <xdr:col>10</xdr:col>
      <xdr:colOff>342900</xdr:colOff>
      <xdr:row>52</xdr:row>
      <xdr:rowOff>106680</xdr:rowOff>
    </xdr:from>
    <xdr:to>
      <xdr:col>12</xdr:col>
      <xdr:colOff>1044787</xdr:colOff>
      <xdr:row>57</xdr:row>
      <xdr:rowOff>60114</xdr:rowOff>
    </xdr:to>
    <xdr:sp macro="" textlink="">
      <xdr:nvSpPr>
        <xdr:cNvPr id="8" name="吹き出し: 四角形 7">
          <a:extLst>
            <a:ext uri="{FF2B5EF4-FFF2-40B4-BE49-F238E27FC236}">
              <a16:creationId xmlns:a16="http://schemas.microsoft.com/office/drawing/2014/main" id="{00000000-0008-0000-0B00-000008000000}"/>
            </a:ext>
          </a:extLst>
        </xdr:cNvPr>
        <xdr:cNvSpPr/>
      </xdr:nvSpPr>
      <xdr:spPr>
        <a:xfrm>
          <a:off x="8618220" y="1001268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①必要供給量（安定電源）</a:t>
          </a:r>
          <a:endParaRPr kumimoji="1" lang="en-US" altLang="ja-JP" sz="1100">
            <a:solidFill>
              <a:sysClr val="windowText" lastClr="000000"/>
            </a:solidFill>
          </a:endParaRPr>
        </a:p>
      </xdr:txBody>
    </xdr:sp>
    <xdr:clientData/>
  </xdr:twoCellAnchor>
  <xdr:twoCellAnchor>
    <xdr:from>
      <xdr:col>4</xdr:col>
      <xdr:colOff>396240</xdr:colOff>
      <xdr:row>91</xdr:row>
      <xdr:rowOff>68580</xdr:rowOff>
    </xdr:from>
    <xdr:to>
      <xdr:col>7</xdr:col>
      <xdr:colOff>450427</xdr:colOff>
      <xdr:row>96</xdr:row>
      <xdr:rowOff>22014</xdr:rowOff>
    </xdr:to>
    <xdr:sp macro="" textlink="">
      <xdr:nvSpPr>
        <xdr:cNvPr id="9" name="吹き出し: 四角形 8">
          <a:extLst>
            <a:ext uri="{FF2B5EF4-FFF2-40B4-BE49-F238E27FC236}">
              <a16:creationId xmlns:a16="http://schemas.microsoft.com/office/drawing/2014/main" id="{00000000-0008-0000-0B00-000009000000}"/>
            </a:ext>
          </a:extLst>
        </xdr:cNvPr>
        <xdr:cNvSpPr/>
      </xdr:nvSpPr>
      <xdr:spPr>
        <a:xfrm>
          <a:off x="4648200" y="1740408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twoCellAnchor>
    <xdr:from>
      <xdr:col>4</xdr:col>
      <xdr:colOff>358140</xdr:colOff>
      <xdr:row>97</xdr:row>
      <xdr:rowOff>190500</xdr:rowOff>
    </xdr:from>
    <xdr:to>
      <xdr:col>7</xdr:col>
      <xdr:colOff>412327</xdr:colOff>
      <xdr:row>102</xdr:row>
      <xdr:rowOff>113454</xdr:rowOff>
    </xdr:to>
    <xdr:sp macro="" textlink="">
      <xdr:nvSpPr>
        <xdr:cNvPr id="11" name="吹き出し: 四角形 10">
          <a:extLst>
            <a:ext uri="{FF2B5EF4-FFF2-40B4-BE49-F238E27FC236}">
              <a16:creationId xmlns:a16="http://schemas.microsoft.com/office/drawing/2014/main" id="{00000000-0008-0000-0B00-00000B000000}"/>
            </a:ext>
          </a:extLst>
        </xdr:cNvPr>
        <xdr:cNvSpPr/>
      </xdr:nvSpPr>
      <xdr:spPr>
        <a:xfrm>
          <a:off x="4610100" y="1866900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a:p>
          <a:pPr algn="ctr"/>
          <a:r>
            <a:rPr kumimoji="1" lang="ja-JP" altLang="en-US" sz="1100">
              <a:solidFill>
                <a:sysClr val="windowText" lastClr="000000"/>
              </a:solidFill>
            </a:rPr>
            <a:t>エリアの参照元は基本情報</a:t>
          </a:r>
          <a:endParaRPr kumimoji="1" lang="en-US" altLang="ja-JP" sz="1100">
            <a:solidFill>
              <a:sysClr val="windowText" lastClr="000000"/>
            </a:solidFill>
          </a:endParaRPr>
        </a:p>
      </xdr:txBody>
    </xdr:sp>
    <xdr:clientData/>
  </xdr:twoCellAnchor>
  <xdr:twoCellAnchor>
    <xdr:from>
      <xdr:col>6</xdr:col>
      <xdr:colOff>335280</xdr:colOff>
      <xdr:row>104</xdr:row>
      <xdr:rowOff>38100</xdr:rowOff>
    </xdr:from>
    <xdr:to>
      <xdr:col>9</xdr:col>
      <xdr:colOff>389467</xdr:colOff>
      <xdr:row>108</xdr:row>
      <xdr:rowOff>182034</xdr:rowOff>
    </xdr:to>
    <xdr:sp macro="" textlink="">
      <xdr:nvSpPr>
        <xdr:cNvPr id="12" name="吹き出し: 四角形 11">
          <a:extLst>
            <a:ext uri="{FF2B5EF4-FFF2-40B4-BE49-F238E27FC236}">
              <a16:creationId xmlns:a16="http://schemas.microsoft.com/office/drawing/2014/main" id="{00000000-0008-0000-0B00-00000C000000}"/>
            </a:ext>
          </a:extLst>
        </xdr:cNvPr>
        <xdr:cNvSpPr/>
      </xdr:nvSpPr>
      <xdr:spPr>
        <a:xfrm>
          <a:off x="5928360" y="1988058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エリア別追加</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11</xdr:col>
      <xdr:colOff>241150</xdr:colOff>
      <xdr:row>22</xdr:row>
      <xdr:rowOff>30480</xdr:rowOff>
    </xdr:to>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11</xdr:col>
      <xdr:colOff>241150</xdr:colOff>
      <xdr:row>97</xdr:row>
      <xdr:rowOff>182880</xdr:rowOff>
    </xdr:to>
    <xdr:sp macro="" textlink="">
      <xdr:nvSpPr>
        <xdr:cNvPr id="14" name="正方形/長方形 13">
          <a:extLst>
            <a:ext uri="{FF2B5EF4-FFF2-40B4-BE49-F238E27FC236}">
              <a16:creationId xmlns:a16="http://schemas.microsoft.com/office/drawing/2014/main" id="{00000000-0008-0000-0B00-00000E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381000</xdr:colOff>
      <xdr:row>52</xdr:row>
      <xdr:rowOff>83820</xdr:rowOff>
    </xdr:from>
    <xdr:to>
      <xdr:col>12</xdr:col>
      <xdr:colOff>1082887</xdr:colOff>
      <xdr:row>57</xdr:row>
      <xdr:rowOff>37254</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8656320" y="99898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twoCellAnchor>
    <xdr:from>
      <xdr:col>10</xdr:col>
      <xdr:colOff>403860</xdr:colOff>
      <xdr:row>25</xdr:row>
      <xdr:rowOff>99060</xdr:rowOff>
    </xdr:from>
    <xdr:to>
      <xdr:col>12</xdr:col>
      <xdr:colOff>1105747</xdr:colOff>
      <xdr:row>30</xdr:row>
      <xdr:rowOff>52494</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a:xfrm>
          <a:off x="8679180" y="48615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a:t>
          </a:r>
          <a:endParaRPr kumimoji="1" lang="en-US" altLang="ja-JP" sz="1100">
            <a:solidFill>
              <a:sysClr val="windowText" lastClr="000000"/>
            </a:solidFill>
          </a:endParaRPr>
        </a:p>
      </xdr:txBody>
    </xdr:sp>
    <xdr:clientData/>
  </xdr:twoCellAnchor>
  <xdr:twoCellAnchor>
    <xdr:from>
      <xdr:col>4</xdr:col>
      <xdr:colOff>327660</xdr:colOff>
      <xdr:row>97</xdr:row>
      <xdr:rowOff>182880</xdr:rowOff>
    </xdr:from>
    <xdr:to>
      <xdr:col>7</xdr:col>
      <xdr:colOff>381847</xdr:colOff>
      <xdr:row>102</xdr:row>
      <xdr:rowOff>105834</xdr:rowOff>
    </xdr:to>
    <xdr:sp macro="" textlink="">
      <xdr:nvSpPr>
        <xdr:cNvPr id="9" name="吹き出し: 四角形 8">
          <a:extLst>
            <a:ext uri="{FF2B5EF4-FFF2-40B4-BE49-F238E27FC236}">
              <a16:creationId xmlns:a16="http://schemas.microsoft.com/office/drawing/2014/main" id="{00000000-0008-0000-0C00-000009000000}"/>
            </a:ext>
          </a:extLst>
        </xdr:cNvPr>
        <xdr:cNvSpPr/>
      </xdr:nvSpPr>
      <xdr:spPr>
        <a:xfrm>
          <a:off x="4579620" y="1866138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a:p>
          <a:pPr algn="ctr"/>
          <a:r>
            <a:rPr kumimoji="1" lang="ja-JP" altLang="en-US" sz="1100">
              <a:solidFill>
                <a:sysClr val="windowText" lastClr="000000"/>
              </a:solidFill>
            </a:rPr>
            <a:t>エリアの参照元は基本情報</a:t>
          </a:r>
          <a:endParaRPr kumimoji="1" lang="en-US" altLang="ja-JP" sz="1100">
            <a:solidFill>
              <a:sysClr val="windowText" lastClr="000000"/>
            </a:solidFill>
          </a:endParaRPr>
        </a:p>
      </xdr:txBody>
    </xdr:sp>
    <xdr:clientData/>
  </xdr:twoCellAnchor>
  <xdr:twoCellAnchor>
    <xdr:from>
      <xdr:col>6</xdr:col>
      <xdr:colOff>419100</xdr:colOff>
      <xdr:row>104</xdr:row>
      <xdr:rowOff>30480</xdr:rowOff>
    </xdr:from>
    <xdr:to>
      <xdr:col>9</xdr:col>
      <xdr:colOff>473287</xdr:colOff>
      <xdr:row>108</xdr:row>
      <xdr:rowOff>174414</xdr:rowOff>
    </xdr:to>
    <xdr:sp macro="" textlink="">
      <xdr:nvSpPr>
        <xdr:cNvPr id="10" name="吹き出し: 四角形 9">
          <a:extLst>
            <a:ext uri="{FF2B5EF4-FFF2-40B4-BE49-F238E27FC236}">
              <a16:creationId xmlns:a16="http://schemas.microsoft.com/office/drawing/2014/main" id="{00000000-0008-0000-0C00-00000A000000}"/>
            </a:ext>
          </a:extLst>
        </xdr:cNvPr>
        <xdr:cNvSpPr/>
      </xdr:nvSpPr>
      <xdr:spPr>
        <a:xfrm>
          <a:off x="6012180" y="1987296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エリア別追加</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11</xdr:col>
      <xdr:colOff>241150</xdr:colOff>
      <xdr:row>22</xdr:row>
      <xdr:rowOff>30480</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11</xdr:col>
      <xdr:colOff>241150</xdr:colOff>
      <xdr:row>97</xdr:row>
      <xdr:rowOff>182880</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381000</xdr:colOff>
      <xdr:row>25</xdr:row>
      <xdr:rowOff>15240</xdr:rowOff>
    </xdr:from>
    <xdr:to>
      <xdr:col>12</xdr:col>
      <xdr:colOff>671407</xdr:colOff>
      <xdr:row>29</xdr:row>
      <xdr:rowOff>159174</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a:xfrm>
          <a:off x="8991600" y="477774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計算式更新</a:t>
          </a:r>
          <a:endParaRPr kumimoji="1" lang="en-US" altLang="ja-JP" sz="1100">
            <a:solidFill>
              <a:sysClr val="windowText" lastClr="000000"/>
            </a:solidFill>
          </a:endParaRPr>
        </a:p>
      </xdr:txBody>
    </xdr:sp>
    <xdr:clientData/>
  </xdr:twoCellAnchor>
  <xdr:twoCellAnchor>
    <xdr:from>
      <xdr:col>10</xdr:col>
      <xdr:colOff>434340</xdr:colOff>
      <xdr:row>53</xdr:row>
      <xdr:rowOff>22860</xdr:rowOff>
    </xdr:from>
    <xdr:to>
      <xdr:col>12</xdr:col>
      <xdr:colOff>724747</xdr:colOff>
      <xdr:row>57</xdr:row>
      <xdr:rowOff>166794</xdr:rowOff>
    </xdr:to>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9044940" y="101193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a:t>
          </a:r>
          <a:endParaRPr kumimoji="1" lang="en-US" altLang="ja-JP" sz="1100">
            <a:solidFill>
              <a:sysClr val="windowText" lastClr="000000"/>
            </a:solidFill>
          </a:endParaRPr>
        </a:p>
      </xdr:txBody>
    </xdr:sp>
    <xdr:clientData/>
  </xdr:twoCellAnchor>
  <xdr:twoCellAnchor>
    <xdr:from>
      <xdr:col>4</xdr:col>
      <xdr:colOff>419100</xdr:colOff>
      <xdr:row>98</xdr:row>
      <xdr:rowOff>60960</xdr:rowOff>
    </xdr:from>
    <xdr:to>
      <xdr:col>7</xdr:col>
      <xdr:colOff>473287</xdr:colOff>
      <xdr:row>102</xdr:row>
      <xdr:rowOff>182034</xdr:rowOff>
    </xdr:to>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5006340" y="1873758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a:p>
          <a:pPr algn="ctr"/>
          <a:r>
            <a:rPr kumimoji="1" lang="ja-JP" altLang="en-US" sz="1100">
              <a:solidFill>
                <a:sysClr val="windowText" lastClr="000000"/>
              </a:solidFill>
            </a:rPr>
            <a:t>エリアの参照元は基本情報</a:t>
          </a:r>
          <a:endParaRPr kumimoji="1" lang="en-US" altLang="ja-JP" sz="1100">
            <a:solidFill>
              <a:sysClr val="windowText" lastClr="000000"/>
            </a:solidFill>
          </a:endParaRPr>
        </a:p>
      </xdr:txBody>
    </xdr:sp>
    <xdr:clientData/>
  </xdr:twoCellAnchor>
  <xdr:twoCellAnchor>
    <xdr:from>
      <xdr:col>6</xdr:col>
      <xdr:colOff>388620</xdr:colOff>
      <xdr:row>104</xdr:row>
      <xdr:rowOff>121920</xdr:rowOff>
    </xdr:from>
    <xdr:to>
      <xdr:col>9</xdr:col>
      <xdr:colOff>442807</xdr:colOff>
      <xdr:row>109</xdr:row>
      <xdr:rowOff>75354</xdr:rowOff>
    </xdr:to>
    <xdr:sp macro="" textlink="">
      <xdr:nvSpPr>
        <xdr:cNvPr id="8" name="吹き出し: 四角形 7">
          <a:extLst>
            <a:ext uri="{FF2B5EF4-FFF2-40B4-BE49-F238E27FC236}">
              <a16:creationId xmlns:a16="http://schemas.microsoft.com/office/drawing/2014/main" id="{00000000-0008-0000-0D00-000008000000}"/>
            </a:ext>
          </a:extLst>
        </xdr:cNvPr>
        <xdr:cNvSpPr/>
      </xdr:nvSpPr>
      <xdr:spPr>
        <a:xfrm>
          <a:off x="6316980" y="19964400"/>
          <a:ext cx="2065867" cy="905934"/>
        </a:xfrm>
        <a:prstGeom prst="wedgeRectCallout">
          <a:avLst>
            <a:gd name="adj1" fmla="val -134767"/>
            <a:gd name="adj2" fmla="val 26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エリア別追加</a:t>
          </a:r>
          <a:endParaRPr kumimoji="1" lang="en-US" altLang="ja-JP" sz="1100">
            <a:solidFill>
              <a:sysClr val="windowText" lastClr="000000"/>
            </a:solidFill>
          </a:endParaRPr>
        </a:p>
      </xdr:txBody>
    </xdr:sp>
    <xdr:clientData/>
  </xdr:twoCellAnchor>
  <xdr:twoCellAnchor>
    <xdr:from>
      <xdr:col>1</xdr:col>
      <xdr:colOff>0</xdr:colOff>
      <xdr:row>3</xdr:row>
      <xdr:rowOff>0</xdr:rowOff>
    </xdr:from>
    <xdr:to>
      <xdr:col>10</xdr:col>
      <xdr:colOff>584050</xdr:colOff>
      <xdr:row>22</xdr:row>
      <xdr:rowOff>30480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96440" y="571500"/>
          <a:ext cx="7198210" cy="364998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xdr:col>
      <xdr:colOff>0</xdr:colOff>
      <xdr:row>35</xdr:row>
      <xdr:rowOff>175260</xdr:rowOff>
    </xdr:from>
    <xdr:to>
      <xdr:col>10</xdr:col>
      <xdr:colOff>584050</xdr:colOff>
      <xdr:row>97</xdr:row>
      <xdr:rowOff>182880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96440" y="6842760"/>
          <a:ext cx="7198210" cy="118186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使用しない</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449580</xdr:colOff>
      <xdr:row>51</xdr:row>
      <xdr:rowOff>83820</xdr:rowOff>
    </xdr:from>
    <xdr:to>
      <xdr:col>12</xdr:col>
      <xdr:colOff>1151467</xdr:colOff>
      <xdr:row>56</xdr:row>
      <xdr:rowOff>37254</xdr:rowOff>
    </xdr:to>
    <xdr:sp macro="" textlink="">
      <xdr:nvSpPr>
        <xdr:cNvPr id="2" name="吹き出し: 四角形 1">
          <a:extLst>
            <a:ext uri="{FF2B5EF4-FFF2-40B4-BE49-F238E27FC236}">
              <a16:creationId xmlns:a16="http://schemas.microsoft.com/office/drawing/2014/main" id="{00000000-0008-0000-0E00-000002000000}"/>
            </a:ext>
          </a:extLst>
        </xdr:cNvPr>
        <xdr:cNvSpPr/>
      </xdr:nvSpPr>
      <xdr:spPr>
        <a:xfrm>
          <a:off x="8724900" y="979932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586740</xdr:colOff>
      <xdr:row>51</xdr:row>
      <xdr:rowOff>182880</xdr:rowOff>
    </xdr:from>
    <xdr:to>
      <xdr:col>13</xdr:col>
      <xdr:colOff>61807</xdr:colOff>
      <xdr:row>56</xdr:row>
      <xdr:rowOff>182034</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a:xfrm>
          <a:off x="8862060" y="9898380"/>
          <a:ext cx="2065867" cy="95165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510540</xdr:colOff>
      <xdr:row>52</xdr:row>
      <xdr:rowOff>137160</xdr:rowOff>
    </xdr:from>
    <xdr:to>
      <xdr:col>12</xdr:col>
      <xdr:colOff>1212427</xdr:colOff>
      <xdr:row>57</xdr:row>
      <xdr:rowOff>90594</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8785860" y="10043160"/>
          <a:ext cx="2065867" cy="905934"/>
        </a:xfrm>
        <a:prstGeom prst="wedgeRectCallout">
          <a:avLst>
            <a:gd name="adj1" fmla="val -64685"/>
            <a:gd name="adj2" fmla="val 625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更新済み</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1F2A-09A3-4F40-9EA3-1C016F07DA8A}">
  <dimension ref="A1:D47"/>
  <sheetViews>
    <sheetView tabSelected="1" workbookViewId="0"/>
  </sheetViews>
  <sheetFormatPr defaultColWidth="8.875" defaultRowHeight="15.75" x14ac:dyDescent="0.25"/>
  <cols>
    <col min="1" max="1" width="8.75" style="73" customWidth="1"/>
    <col min="2" max="2" width="25.625" style="73" bestFit="1" customWidth="1"/>
    <col min="3" max="3" width="85.75" style="73" customWidth="1"/>
    <col min="4" max="5" width="8.875" style="73"/>
    <col min="6" max="6" width="10.75" style="73" customWidth="1"/>
    <col min="7" max="16384" width="8.875" style="73"/>
  </cols>
  <sheetData>
    <row r="1" spans="1:4" ht="16.5" x14ac:dyDescent="0.25">
      <c r="A1" s="128" t="s">
        <v>228</v>
      </c>
      <c r="B1" s="132" t="s">
        <v>223</v>
      </c>
      <c r="C1" s="132"/>
      <c r="D1" s="132"/>
    </row>
    <row r="2" spans="1:4" ht="16.5" x14ac:dyDescent="0.25">
      <c r="B2" s="74" t="s">
        <v>209</v>
      </c>
      <c r="C2" s="75"/>
      <c r="D2" s="75"/>
    </row>
    <row r="4" spans="1:4" s="77" customFormat="1" ht="19.899999999999999" customHeight="1" x14ac:dyDescent="0.15">
      <c r="B4" s="133" t="s">
        <v>181</v>
      </c>
      <c r="C4" s="134"/>
      <c r="D4" s="76" t="s">
        <v>2</v>
      </c>
    </row>
    <row r="5" spans="1:4" s="77" customFormat="1" ht="19.899999999999999" customHeight="1" x14ac:dyDescent="0.15">
      <c r="B5" s="78" t="s">
        <v>127</v>
      </c>
      <c r="C5" s="79" t="s">
        <v>170</v>
      </c>
      <c r="D5" s="80"/>
    </row>
    <row r="6" spans="1:4" s="77" customFormat="1" ht="19.899999999999999" customHeight="1" x14ac:dyDescent="0.15">
      <c r="B6" s="78" t="s">
        <v>128</v>
      </c>
      <c r="C6" s="79" t="s">
        <v>208</v>
      </c>
      <c r="D6" s="80"/>
    </row>
    <row r="7" spans="1:4" s="77" customFormat="1" ht="19.899999999999999" customHeight="1" x14ac:dyDescent="0.15">
      <c r="B7" s="78" t="s">
        <v>196</v>
      </c>
      <c r="C7" s="84"/>
      <c r="D7" s="80"/>
    </row>
    <row r="8" spans="1:4" s="77" customFormat="1" ht="19.899999999999999" customHeight="1" x14ac:dyDescent="0.15">
      <c r="B8" s="78" t="s">
        <v>131</v>
      </c>
      <c r="C8" s="84"/>
      <c r="D8" s="80"/>
    </row>
    <row r="9" spans="1:4" s="77" customFormat="1" ht="19.899999999999999" customHeight="1" x14ac:dyDescent="0.15">
      <c r="B9" s="78" t="s">
        <v>132</v>
      </c>
      <c r="C9" s="86"/>
      <c r="D9" s="80"/>
    </row>
    <row r="10" spans="1:4" s="77" customFormat="1" ht="19.899999999999999" customHeight="1" x14ac:dyDescent="0.15">
      <c r="B10" s="78" t="s">
        <v>171</v>
      </c>
      <c r="C10" s="84"/>
      <c r="D10" s="80"/>
    </row>
    <row r="11" spans="1:4" s="77" customFormat="1" ht="19.899999999999999" customHeight="1" x14ac:dyDescent="0.15">
      <c r="B11" s="78" t="s">
        <v>5</v>
      </c>
      <c r="C11" s="84"/>
      <c r="D11" s="80"/>
    </row>
    <row r="12" spans="1:4" s="77" customFormat="1" ht="19.899999999999999" customHeight="1" x14ac:dyDescent="0.15">
      <c r="B12" s="78" t="s">
        <v>145</v>
      </c>
      <c r="C12" s="84"/>
      <c r="D12" s="80"/>
    </row>
    <row r="13" spans="1:4" s="77" customFormat="1" ht="19.899999999999999" customHeight="1" x14ac:dyDescent="0.15">
      <c r="B13" s="78" t="s">
        <v>134</v>
      </c>
      <c r="C13" s="86"/>
      <c r="D13" s="80"/>
    </row>
    <row r="14" spans="1:4" s="77" customFormat="1" ht="19.899999999999999" customHeight="1" x14ac:dyDescent="0.15">
      <c r="B14" s="78" t="s">
        <v>6</v>
      </c>
      <c r="C14" s="84"/>
      <c r="D14" s="80"/>
    </row>
    <row r="15" spans="1:4" s="77" customFormat="1" ht="19.899999999999999" customHeight="1" x14ac:dyDescent="0.15">
      <c r="B15" s="78" t="s">
        <v>172</v>
      </c>
      <c r="C15" s="85"/>
      <c r="D15" s="80" t="s">
        <v>24</v>
      </c>
    </row>
    <row r="16" spans="1:4" s="77" customFormat="1" ht="19.899999999999999" customHeight="1" x14ac:dyDescent="0.15">
      <c r="B16" s="78" t="s">
        <v>173</v>
      </c>
      <c r="C16" s="84"/>
      <c r="D16" s="80"/>
    </row>
    <row r="17" spans="2:4" s="77" customFormat="1" ht="19.899999999999999" customHeight="1" x14ac:dyDescent="0.15">
      <c r="B17" s="78" t="s">
        <v>174</v>
      </c>
      <c r="C17" s="85"/>
      <c r="D17" s="80" t="s">
        <v>24</v>
      </c>
    </row>
    <row r="18" spans="2:4" s="77" customFormat="1" ht="19.899999999999999" customHeight="1" x14ac:dyDescent="0.15">
      <c r="B18" s="78" t="s">
        <v>151</v>
      </c>
      <c r="C18" s="84"/>
      <c r="D18" s="80"/>
    </row>
    <row r="19" spans="2:4" s="77" customFormat="1" ht="19.899999999999999" customHeight="1" x14ac:dyDescent="0.15">
      <c r="B19" s="78" t="s">
        <v>175</v>
      </c>
      <c r="C19" s="85"/>
      <c r="D19" s="80" t="s">
        <v>24</v>
      </c>
    </row>
    <row r="20" spans="2:4" s="77" customFormat="1" ht="19.899999999999999" customHeight="1" x14ac:dyDescent="0.15">
      <c r="B20" s="78" t="s">
        <v>154</v>
      </c>
      <c r="C20" s="84"/>
      <c r="D20" s="80"/>
    </row>
    <row r="21" spans="2:4" s="77" customFormat="1" ht="19.899999999999999" customHeight="1" x14ac:dyDescent="0.15">
      <c r="B21" s="78" t="s">
        <v>176</v>
      </c>
      <c r="C21" s="85"/>
      <c r="D21" s="80" t="s">
        <v>24</v>
      </c>
    </row>
    <row r="22" spans="2:4" s="77" customFormat="1" ht="19.899999999999999" customHeight="1" x14ac:dyDescent="0.15">
      <c r="B22" s="78" t="s">
        <v>156</v>
      </c>
      <c r="C22" s="84"/>
      <c r="D22" s="80"/>
    </row>
    <row r="23" spans="2:4" s="77" customFormat="1" ht="19.899999999999999" customHeight="1" x14ac:dyDescent="0.15">
      <c r="B23" s="78" t="s">
        <v>177</v>
      </c>
      <c r="C23" s="85"/>
      <c r="D23" s="80" t="s">
        <v>24</v>
      </c>
    </row>
    <row r="24" spans="2:4" s="77" customFormat="1" ht="19.899999999999999" customHeight="1" x14ac:dyDescent="0.15">
      <c r="B24" s="78" t="s">
        <v>178</v>
      </c>
      <c r="C24" s="84"/>
      <c r="D24" s="80"/>
    </row>
    <row r="25" spans="2:4" s="77" customFormat="1" ht="19.899999999999999" customHeight="1" x14ac:dyDescent="0.15">
      <c r="B25" s="78" t="s">
        <v>179</v>
      </c>
      <c r="C25" s="85"/>
      <c r="D25" s="80" t="s">
        <v>24</v>
      </c>
    </row>
    <row r="26" spans="2:4" s="77" customFormat="1" ht="19.899999999999999" customHeight="1" x14ac:dyDescent="0.15">
      <c r="B26" s="78" t="s">
        <v>180</v>
      </c>
      <c r="C26" s="85"/>
      <c r="D26" s="80" t="s">
        <v>24</v>
      </c>
    </row>
    <row r="27" spans="2:4" s="77" customFormat="1" ht="19.899999999999999" customHeight="1" x14ac:dyDescent="0.15"/>
    <row r="28" spans="2:4" s="77" customFormat="1" ht="19.899999999999999" customHeight="1" x14ac:dyDescent="0.15">
      <c r="B28" s="81" t="s">
        <v>169</v>
      </c>
      <c r="C28" s="82"/>
      <c r="D28" s="78"/>
    </row>
    <row r="29" spans="2:4" s="77" customFormat="1" ht="19.899999999999999" customHeight="1" x14ac:dyDescent="0.15">
      <c r="B29" s="78" t="s">
        <v>144</v>
      </c>
      <c r="C29" s="116"/>
      <c r="D29" s="83"/>
    </row>
    <row r="30" spans="2:4" s="77" customFormat="1" ht="19.899999999999999" customHeight="1" x14ac:dyDescent="0.15">
      <c r="B30" s="78" t="s">
        <v>145</v>
      </c>
      <c r="C30" s="84"/>
      <c r="D30" s="80"/>
    </row>
    <row r="31" spans="2:4" s="77" customFormat="1" ht="19.899999999999999" customHeight="1" x14ac:dyDescent="0.15">
      <c r="B31" s="78" t="s">
        <v>134</v>
      </c>
      <c r="C31" s="86"/>
      <c r="D31" s="80"/>
    </row>
    <row r="32" spans="2:4" s="77" customFormat="1" ht="19.899999999999999" customHeight="1" x14ac:dyDescent="0.15"/>
    <row r="33" s="77" customFormat="1" ht="19.899999999999999" customHeight="1" x14ac:dyDescent="0.15"/>
    <row r="34" s="77" customFormat="1" ht="19.899999999999999" customHeight="1" x14ac:dyDescent="0.15"/>
    <row r="35" s="77" customFormat="1" ht="19.899999999999999" customHeight="1" x14ac:dyDescent="0.15"/>
    <row r="36" s="77" customFormat="1" ht="19.899999999999999" customHeight="1" x14ac:dyDescent="0.15"/>
    <row r="37" s="77" customFormat="1" ht="19.899999999999999" customHeight="1" x14ac:dyDescent="0.15"/>
    <row r="38" s="77" customFormat="1" ht="19.899999999999999" customHeight="1" x14ac:dyDescent="0.15"/>
    <row r="39" s="77" customFormat="1" ht="19.899999999999999" customHeight="1" x14ac:dyDescent="0.15"/>
    <row r="40" s="77" customFormat="1" ht="19.899999999999999" customHeight="1" x14ac:dyDescent="0.15"/>
    <row r="41" s="77" customFormat="1" ht="19.899999999999999" customHeight="1" x14ac:dyDescent="0.15"/>
    <row r="42" s="77" customFormat="1" ht="19.899999999999999" customHeight="1" x14ac:dyDescent="0.15"/>
    <row r="43" s="77" customFormat="1" ht="19.899999999999999" customHeight="1" x14ac:dyDescent="0.15"/>
    <row r="44" s="77" customFormat="1" ht="19.899999999999999" customHeight="1" x14ac:dyDescent="0.15"/>
    <row r="45" s="77" customFormat="1" ht="19.899999999999999" customHeight="1" x14ac:dyDescent="0.15"/>
    <row r="46" s="77" customFormat="1" ht="19.899999999999999" customHeight="1" x14ac:dyDescent="0.15"/>
    <row r="47" s="77" customFormat="1" ht="19.899999999999999" customHeight="1" x14ac:dyDescent="0.15"/>
  </sheetData>
  <sheetProtection algorithmName="SHA-512" hashValue="TEPJj1vG+YAboVRhw8kn4Aqooi/tiiFfI02NXrxM8OWNbzGJOXLKYnFsD9qXgARyWg82fjMHfbuPeY/uLkPYVg==" saltValue="OoAu+wru4M9ErYM8QCZ+mA==" spinCount="100000" sheet="1" objects="1" scenarios="1"/>
  <mergeCells count="2">
    <mergeCell ref="B1:D1"/>
    <mergeCell ref="B4:C4"/>
  </mergeCells>
  <phoneticPr fontId="2"/>
  <conditionalFormatting sqref="C30:C31">
    <cfRule type="expression" dxfId="30" priority="10">
      <formula>$C$5="差替先掲示板への掲載"</formula>
    </cfRule>
  </conditionalFormatting>
  <conditionalFormatting sqref="C19">
    <cfRule type="expression" dxfId="29" priority="9">
      <formula>$C$18="非応札"</formula>
    </cfRule>
  </conditionalFormatting>
  <conditionalFormatting sqref="C21">
    <cfRule type="expression" dxfId="28" priority="8">
      <formula>$C$20="非応札"</formula>
    </cfRule>
  </conditionalFormatting>
  <conditionalFormatting sqref="C22">
    <cfRule type="expression" dxfId="27" priority="7">
      <formula>OR($C$18="非落札",$C$18="非応札")</formula>
    </cfRule>
  </conditionalFormatting>
  <conditionalFormatting sqref="C23">
    <cfRule type="expression" dxfId="26" priority="6">
      <formula>OR($C$18="非落札",$C$18="非応札",$C$22="非応札")</formula>
    </cfRule>
  </conditionalFormatting>
  <conditionalFormatting sqref="C24">
    <cfRule type="expression" dxfId="25" priority="5">
      <formula>OR($C$18="非落札",$C$18="非応札")</formula>
    </cfRule>
  </conditionalFormatting>
  <conditionalFormatting sqref="C25">
    <cfRule type="expression" dxfId="24" priority="4">
      <formula>OR($C$18="非落札",$C$18="非応札",$C$24="無")</formula>
    </cfRule>
  </conditionalFormatting>
  <conditionalFormatting sqref="C26">
    <cfRule type="expression" dxfId="23" priority="3">
      <formula>AND(OR($C$18="非落札",$C$18="非応札"),OR($C$20="非落札",$C$20="非応札"))</formula>
    </cfRule>
  </conditionalFormatting>
  <conditionalFormatting sqref="C17">
    <cfRule type="expression" dxfId="22" priority="2">
      <formula>$C$16="無"</formula>
    </cfRule>
  </conditionalFormatting>
  <dataValidations count="9">
    <dataValidation type="list" allowBlank="1" showInputMessage="1" showErrorMessage="1" sqref="C11" xr:uid="{5C1BFAB9-09FC-4F32-AD4E-8D7DABD40C5E}">
      <formula1>"太陽光,風力,一般（自流式）,太陽光，風力,太陽光，一般（自流式）,風力，一般（自流式）,太陽光，風力，一般（自流式）"</formula1>
    </dataValidation>
    <dataValidation type="list" allowBlank="1" showInputMessage="1" showErrorMessage="1" sqref="C18 C20 C22" xr:uid="{F75A3AB4-ECCA-404B-8752-EA2A4C21E0C1}">
      <formula1>"落札,非落札,非応札"</formula1>
    </dataValidation>
    <dataValidation type="list" allowBlank="1" showInputMessage="1" showErrorMessage="1" sqref="C24 C16" xr:uid="{56E81A32-9F42-492A-B565-6D9E075CB5A5}">
      <formula1>"有,無"</formula1>
    </dataValidation>
    <dataValidation type="list" allowBlank="1" showInputMessage="1" showErrorMessage="1" sqref="C14" xr:uid="{02E16974-B46F-4600-9242-F7A35FF151BD}">
      <formula1>"北海道,東北,東京,中部,北陸,関西,中国,四国,九州"</formula1>
    </dataValidation>
    <dataValidation type="list" allowBlank="1" showInputMessage="1" showErrorMessage="1" sqref="C7" xr:uid="{5CEF2ED4-9E8E-4C0B-922C-C22101F94C9A}">
      <formula1>"発電機トラブル,経済的な電源等差替"</formula1>
    </dataValidation>
    <dataValidation type="list" allowBlank="1" showInputMessage="1" showErrorMessage="1" sqref="C10" xr:uid="{D681D0BB-9854-4233-9D5A-CA79B52C988E}">
      <formula1>"変動電源（単独）,変動電源（アグリゲート）"</formula1>
    </dataValidation>
    <dataValidation type="whole" operator="greaterThanOrEqual" allowBlank="1" showInputMessage="1" showErrorMessage="1" error="1000以上の整数を入力してください" sqref="C15" xr:uid="{2A909969-4E2E-41D6-AB6C-580840ABC5F3}">
      <formula1>1000</formula1>
    </dataValidation>
    <dataValidation type="whole" allowBlank="1" showInputMessage="1" showErrorMessage="1" error="整数を入力してください" sqref="C17 C21 C23 C25:C26" xr:uid="{3E568FDC-A6EC-47F8-9D6E-AA71B458DC29}">
      <formula1>1</formula1>
      <formula2>999999999999999</formula2>
    </dataValidation>
    <dataValidation type="whole" allowBlank="1" showInputMessage="1" showErrorMessage="1" error="整数を入力してください" sqref="C19" xr:uid="{0386F267-8D02-40A2-8252-1149BAF79149}">
      <formula1>1</formula1>
      <formula2>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354-8146-474D-BC28-B76944837F4D}">
  <dimension ref="A1:Q151"/>
  <sheetViews>
    <sheetView zoomScale="85" zoomScaleNormal="85" workbookViewId="0"/>
  </sheetViews>
  <sheetFormatPr defaultColWidth="8.875" defaultRowHeight="15.75" x14ac:dyDescent="0.25"/>
  <cols>
    <col min="1" max="1" width="8.25" style="73" bestFit="1" customWidth="1"/>
    <col min="2" max="2" width="11.75" style="73" customWidth="1"/>
    <col min="3" max="3" width="20.75" style="73" customWidth="1"/>
    <col min="4" max="15" width="9.75" style="73" customWidth="1"/>
    <col min="16" max="16" width="8.375" style="88" customWidth="1"/>
    <col min="17" max="16384" width="8.875" style="73"/>
  </cols>
  <sheetData>
    <row r="1" spans="1:16" ht="16.5" x14ac:dyDescent="0.25">
      <c r="A1" s="128" t="s">
        <v>228</v>
      </c>
      <c r="B1" s="132" t="s">
        <v>224</v>
      </c>
      <c r="C1" s="132"/>
      <c r="D1" s="132"/>
      <c r="E1" s="132"/>
      <c r="F1" s="132"/>
      <c r="G1" s="132"/>
      <c r="H1" s="132"/>
      <c r="I1" s="132"/>
      <c r="J1" s="132"/>
      <c r="K1" s="132"/>
      <c r="L1" s="132"/>
      <c r="M1" s="132"/>
      <c r="N1" s="132"/>
      <c r="O1" s="132"/>
      <c r="P1" s="132"/>
    </row>
    <row r="2" spans="1:16" ht="16.5" x14ac:dyDescent="0.25">
      <c r="B2" s="181" t="s">
        <v>209</v>
      </c>
      <c r="C2" s="181"/>
      <c r="D2" s="75"/>
      <c r="E2" s="75"/>
      <c r="F2" s="75"/>
      <c r="G2" s="75"/>
      <c r="H2" s="75"/>
      <c r="I2" s="75"/>
      <c r="J2" s="75"/>
      <c r="K2" s="75"/>
      <c r="L2" s="75"/>
      <c r="M2" s="75"/>
      <c r="N2" s="75"/>
      <c r="O2" s="75"/>
      <c r="P2" s="87"/>
    </row>
    <row r="4" spans="1:16" s="77" customFormat="1" ht="19.899999999999999" customHeight="1" x14ac:dyDescent="0.15">
      <c r="B4" s="77" t="s">
        <v>197</v>
      </c>
      <c r="P4" s="88"/>
    </row>
    <row r="5" spans="1:16" s="77" customFormat="1" ht="18" customHeight="1" x14ac:dyDescent="0.15">
      <c r="B5" s="153" t="s">
        <v>1</v>
      </c>
      <c r="C5" s="153"/>
      <c r="D5" s="153" t="s">
        <v>25</v>
      </c>
      <c r="E5" s="153"/>
      <c r="F5" s="153"/>
      <c r="G5" s="153"/>
      <c r="H5" s="153"/>
      <c r="I5" s="153"/>
      <c r="J5" s="153"/>
      <c r="K5" s="153"/>
      <c r="L5" s="153"/>
      <c r="M5" s="153"/>
      <c r="N5" s="153"/>
      <c r="O5" s="153"/>
      <c r="P5" s="76" t="s">
        <v>2</v>
      </c>
    </row>
    <row r="6" spans="1:16" s="77" customFormat="1" ht="18" customHeight="1" x14ac:dyDescent="0.15">
      <c r="B6" s="149" t="s">
        <v>3</v>
      </c>
      <c r="C6" s="145"/>
      <c r="D6" s="182" t="str">
        <f>IF('入力欄(基本情報)'!C13="","",'入力欄(基本情報)'!C13)</f>
        <v/>
      </c>
      <c r="E6" s="183"/>
      <c r="F6" s="183"/>
      <c r="G6" s="183"/>
      <c r="H6" s="183"/>
      <c r="I6" s="183"/>
      <c r="J6" s="183"/>
      <c r="K6" s="183"/>
      <c r="L6" s="183"/>
      <c r="M6" s="183"/>
      <c r="N6" s="183"/>
      <c r="O6" s="184"/>
      <c r="P6" s="89"/>
    </row>
    <row r="7" spans="1:16" s="77" customFormat="1" ht="18" customHeight="1" x14ac:dyDescent="0.15">
      <c r="B7" s="149" t="s">
        <v>4</v>
      </c>
      <c r="C7" s="145"/>
      <c r="D7" s="135" t="str">
        <f>IF('入力欄(基本情報)'!C10="","",'入力欄(基本情報)'!C10)</f>
        <v/>
      </c>
      <c r="E7" s="179"/>
      <c r="F7" s="179"/>
      <c r="G7" s="179"/>
      <c r="H7" s="179"/>
      <c r="I7" s="179"/>
      <c r="J7" s="179"/>
      <c r="K7" s="179"/>
      <c r="L7" s="179"/>
      <c r="M7" s="179"/>
      <c r="N7" s="179"/>
      <c r="O7" s="136"/>
      <c r="P7" s="89"/>
    </row>
    <row r="8" spans="1:16" s="77" customFormat="1" ht="18" customHeight="1" x14ac:dyDescent="0.15">
      <c r="B8" s="149" t="s">
        <v>5</v>
      </c>
      <c r="C8" s="145"/>
      <c r="D8" s="135" t="str">
        <f>IF(D20&gt;0,B10&amp; ",","")&amp;IF(D32&gt;0,B22&amp;",","")&amp;IF(D44&gt;0,B34,"")</f>
        <v/>
      </c>
      <c r="E8" s="179"/>
      <c r="F8" s="179"/>
      <c r="G8" s="179"/>
      <c r="H8" s="179"/>
      <c r="I8" s="179"/>
      <c r="J8" s="179"/>
      <c r="K8" s="179"/>
      <c r="L8" s="179"/>
      <c r="M8" s="179"/>
      <c r="N8" s="179"/>
      <c r="O8" s="136"/>
      <c r="P8" s="89"/>
    </row>
    <row r="9" spans="1:16" s="77" customFormat="1" ht="18" customHeight="1" x14ac:dyDescent="0.15">
      <c r="B9" s="149" t="s">
        <v>6</v>
      </c>
      <c r="C9" s="145"/>
      <c r="D9" s="135" t="str">
        <f>IF('入力欄(基本情報)'!C14="","",'入力欄(基本情報)'!C14)</f>
        <v/>
      </c>
      <c r="E9" s="179"/>
      <c r="F9" s="179"/>
      <c r="G9" s="179"/>
      <c r="H9" s="179"/>
      <c r="I9" s="179"/>
      <c r="J9" s="179"/>
      <c r="K9" s="179"/>
      <c r="L9" s="179"/>
      <c r="M9" s="179"/>
      <c r="N9" s="179"/>
      <c r="O9" s="136"/>
      <c r="P9" s="89"/>
    </row>
    <row r="10" spans="1:16" s="77" customFormat="1" ht="18" customHeight="1" x14ac:dyDescent="0.15">
      <c r="B10" s="141" t="s">
        <v>194</v>
      </c>
      <c r="C10" s="76" t="s">
        <v>211</v>
      </c>
      <c r="D10" s="169"/>
      <c r="E10" s="170"/>
      <c r="F10" s="170"/>
      <c r="G10" s="170"/>
      <c r="H10" s="170"/>
      <c r="I10" s="170"/>
      <c r="J10" s="170"/>
      <c r="K10" s="170"/>
      <c r="L10" s="170"/>
      <c r="M10" s="170"/>
      <c r="N10" s="170"/>
      <c r="O10" s="171"/>
      <c r="P10" s="89" t="s">
        <v>212</v>
      </c>
    </row>
    <row r="11" spans="1:16" s="77" customFormat="1" ht="18" customHeight="1" x14ac:dyDescent="0.15">
      <c r="B11" s="142"/>
      <c r="C11" s="76" t="s">
        <v>42</v>
      </c>
      <c r="D11" s="146"/>
      <c r="E11" s="147"/>
      <c r="F11" s="147"/>
      <c r="G11" s="147"/>
      <c r="H11" s="147"/>
      <c r="I11" s="147"/>
      <c r="J11" s="147"/>
      <c r="K11" s="147"/>
      <c r="L11" s="147"/>
      <c r="M11" s="147"/>
      <c r="N11" s="147"/>
      <c r="O11" s="148"/>
      <c r="P11" s="89" t="s">
        <v>212</v>
      </c>
    </row>
    <row r="12" spans="1:16" s="77" customFormat="1" ht="18" hidden="1" customHeight="1" x14ac:dyDescent="0.15">
      <c r="B12" s="142"/>
      <c r="C12" s="117" t="s">
        <v>221</v>
      </c>
      <c r="D12" s="137">
        <f>ROUND(D11,0)</f>
        <v>0</v>
      </c>
      <c r="E12" s="138"/>
      <c r="F12" s="138"/>
      <c r="G12" s="138"/>
      <c r="H12" s="138"/>
      <c r="I12" s="138"/>
      <c r="J12" s="138"/>
      <c r="K12" s="138"/>
      <c r="L12" s="138"/>
      <c r="M12" s="138"/>
      <c r="N12" s="138"/>
      <c r="O12" s="139"/>
      <c r="P12" s="89"/>
    </row>
    <row r="13" spans="1:16" s="77" customFormat="1" ht="18" customHeight="1" x14ac:dyDescent="0.15">
      <c r="B13" s="142"/>
      <c r="C13" s="158" t="s">
        <v>199</v>
      </c>
      <c r="D13" s="76" t="s">
        <v>12</v>
      </c>
      <c r="E13" s="76" t="s">
        <v>13</v>
      </c>
      <c r="F13" s="76" t="s">
        <v>14</v>
      </c>
      <c r="G13" s="76" t="s">
        <v>15</v>
      </c>
      <c r="H13" s="76" t="s">
        <v>16</v>
      </c>
      <c r="I13" s="76" t="s">
        <v>17</v>
      </c>
      <c r="J13" s="76" t="s">
        <v>18</v>
      </c>
      <c r="K13" s="76" t="s">
        <v>19</v>
      </c>
      <c r="L13" s="76" t="s">
        <v>20</v>
      </c>
      <c r="M13" s="76" t="s">
        <v>21</v>
      </c>
      <c r="N13" s="76" t="s">
        <v>22</v>
      </c>
      <c r="O13" s="76" t="s">
        <v>23</v>
      </c>
      <c r="P13" s="89"/>
    </row>
    <row r="14" spans="1:16" s="77" customFormat="1" ht="18" customHeight="1" x14ac:dyDescent="0.15">
      <c r="B14" s="142"/>
      <c r="C14" s="159"/>
      <c r="D14" s="90">
        <f t="shared" ref="D14:O14" si="0">$D$12</f>
        <v>0</v>
      </c>
      <c r="E14" s="90">
        <f t="shared" si="0"/>
        <v>0</v>
      </c>
      <c r="F14" s="90">
        <f t="shared" si="0"/>
        <v>0</v>
      </c>
      <c r="G14" s="90">
        <f t="shared" si="0"/>
        <v>0</v>
      </c>
      <c r="H14" s="90">
        <f t="shared" si="0"/>
        <v>0</v>
      </c>
      <c r="I14" s="90">
        <f t="shared" si="0"/>
        <v>0</v>
      </c>
      <c r="J14" s="90">
        <f t="shared" si="0"/>
        <v>0</v>
      </c>
      <c r="K14" s="90">
        <f t="shared" si="0"/>
        <v>0</v>
      </c>
      <c r="L14" s="90">
        <f t="shared" si="0"/>
        <v>0</v>
      </c>
      <c r="M14" s="90">
        <f t="shared" si="0"/>
        <v>0</v>
      </c>
      <c r="N14" s="90">
        <f t="shared" si="0"/>
        <v>0</v>
      </c>
      <c r="O14" s="90">
        <f t="shared" si="0"/>
        <v>0</v>
      </c>
      <c r="P14" s="89" t="s">
        <v>212</v>
      </c>
    </row>
    <row r="15" spans="1:16" s="77" customFormat="1" ht="18" customHeight="1" x14ac:dyDescent="0.15">
      <c r="B15" s="142"/>
      <c r="C15" s="172" t="s">
        <v>198</v>
      </c>
      <c r="D15" s="76" t="s">
        <v>12</v>
      </c>
      <c r="E15" s="76" t="s">
        <v>13</v>
      </c>
      <c r="F15" s="76" t="s">
        <v>14</v>
      </c>
      <c r="G15" s="76" t="s">
        <v>15</v>
      </c>
      <c r="H15" s="76" t="s">
        <v>16</v>
      </c>
      <c r="I15" s="76" t="s">
        <v>17</v>
      </c>
      <c r="J15" s="76" t="s">
        <v>18</v>
      </c>
      <c r="K15" s="76" t="s">
        <v>19</v>
      </c>
      <c r="L15" s="76" t="s">
        <v>20</v>
      </c>
      <c r="M15" s="76" t="s">
        <v>21</v>
      </c>
      <c r="N15" s="76" t="s">
        <v>22</v>
      </c>
      <c r="O15" s="76" t="s">
        <v>23</v>
      </c>
      <c r="P15" s="89"/>
    </row>
    <row r="16" spans="1:16" s="77" customFormat="1" ht="18" customHeight="1" x14ac:dyDescent="0.15">
      <c r="B16" s="142"/>
      <c r="C16" s="173"/>
      <c r="D16" s="91">
        <f>'計算用(太陽光-差替元差替可能容量)'!AD38</f>
        <v>0</v>
      </c>
      <c r="E16" s="91">
        <f>'計算用(太陽光-差替元差替可能容量)'!AD39</f>
        <v>0</v>
      </c>
      <c r="F16" s="91">
        <f>'計算用(太陽光-差替元差替可能容量)'!AD40</f>
        <v>0</v>
      </c>
      <c r="G16" s="91">
        <f>'計算用(太陽光-差替元差替可能容量)'!AD41</f>
        <v>0</v>
      </c>
      <c r="H16" s="91">
        <f>'計算用(太陽光-差替元差替可能容量)'!AD42</f>
        <v>0</v>
      </c>
      <c r="I16" s="91">
        <f>'計算用(太陽光-差替元差替可能容量)'!AD43</f>
        <v>0</v>
      </c>
      <c r="J16" s="91">
        <f>'計算用(太陽光-差替元差替可能容量)'!AD44</f>
        <v>0</v>
      </c>
      <c r="K16" s="91">
        <f>'計算用(太陽光-差替元差替可能容量)'!AD45</f>
        <v>0</v>
      </c>
      <c r="L16" s="91">
        <f>'計算用(太陽光-差替元差替可能容量)'!AD46</f>
        <v>0</v>
      </c>
      <c r="M16" s="91">
        <f>'計算用(太陽光-差替元差替可能容量)'!AD47</f>
        <v>0</v>
      </c>
      <c r="N16" s="91">
        <f>'計算用(太陽光-差替元差替可能容量)'!AD48</f>
        <v>0</v>
      </c>
      <c r="O16" s="91">
        <f>'計算用(太陽光-差替元差替可能容量)'!AD49</f>
        <v>0</v>
      </c>
      <c r="P16" s="89" t="s">
        <v>212</v>
      </c>
    </row>
    <row r="17" spans="2:16" s="77" customFormat="1" ht="18" customHeight="1" x14ac:dyDescent="0.15">
      <c r="B17" s="142"/>
      <c r="C17" s="92" t="s">
        <v>9</v>
      </c>
      <c r="D17" s="163" t="e">
        <f>ROUND('計算用(太陽光-差替元差替可能容量)'!B99,0)</f>
        <v>#N/A</v>
      </c>
      <c r="E17" s="164"/>
      <c r="F17" s="164"/>
      <c r="G17" s="164"/>
      <c r="H17" s="164"/>
      <c r="I17" s="164"/>
      <c r="J17" s="164"/>
      <c r="K17" s="164"/>
      <c r="L17" s="164"/>
      <c r="M17" s="164"/>
      <c r="N17" s="164"/>
      <c r="O17" s="165"/>
      <c r="P17" s="89" t="s">
        <v>212</v>
      </c>
    </row>
    <row r="18" spans="2:16" s="77" customFormat="1" ht="18" customHeight="1" x14ac:dyDescent="0.15">
      <c r="B18" s="142"/>
      <c r="C18" s="154" t="s">
        <v>213</v>
      </c>
      <c r="D18" s="76" t="s">
        <v>12</v>
      </c>
      <c r="E18" s="76" t="s">
        <v>13</v>
      </c>
      <c r="F18" s="76" t="s">
        <v>14</v>
      </c>
      <c r="G18" s="76" t="s">
        <v>15</v>
      </c>
      <c r="H18" s="76" t="s">
        <v>16</v>
      </c>
      <c r="I18" s="76" t="s">
        <v>17</v>
      </c>
      <c r="J18" s="76" t="s">
        <v>18</v>
      </c>
      <c r="K18" s="76" t="s">
        <v>19</v>
      </c>
      <c r="L18" s="76" t="s">
        <v>20</v>
      </c>
      <c r="M18" s="76" t="s">
        <v>21</v>
      </c>
      <c r="N18" s="76" t="s">
        <v>22</v>
      </c>
      <c r="O18" s="76" t="s">
        <v>23</v>
      </c>
      <c r="P18" s="89"/>
    </row>
    <row r="19" spans="2:16" s="77" customFormat="1" ht="18" customHeight="1" x14ac:dyDescent="0.15">
      <c r="B19" s="142"/>
      <c r="C19" s="157"/>
      <c r="D19" s="90">
        <f t="shared" ref="D19:O19" si="1">IFERROR(D16*$D$21/$D$17,0)</f>
        <v>0</v>
      </c>
      <c r="E19" s="90">
        <f t="shared" si="1"/>
        <v>0</v>
      </c>
      <c r="F19" s="90">
        <f t="shared" si="1"/>
        <v>0</v>
      </c>
      <c r="G19" s="90">
        <f t="shared" si="1"/>
        <v>0</v>
      </c>
      <c r="H19" s="90">
        <f t="shared" si="1"/>
        <v>0</v>
      </c>
      <c r="I19" s="90">
        <f t="shared" si="1"/>
        <v>0</v>
      </c>
      <c r="J19" s="90">
        <f t="shared" si="1"/>
        <v>0</v>
      </c>
      <c r="K19" s="90">
        <f t="shared" si="1"/>
        <v>0</v>
      </c>
      <c r="L19" s="90">
        <f t="shared" si="1"/>
        <v>0</v>
      </c>
      <c r="M19" s="90">
        <f t="shared" si="1"/>
        <v>0</v>
      </c>
      <c r="N19" s="90">
        <f t="shared" si="1"/>
        <v>0</v>
      </c>
      <c r="O19" s="90">
        <f t="shared" si="1"/>
        <v>0</v>
      </c>
      <c r="P19" s="89" t="s">
        <v>212</v>
      </c>
    </row>
    <row r="20" spans="2:16" s="77" customFormat="1" ht="34.9" customHeight="1" x14ac:dyDescent="0.15">
      <c r="B20" s="142"/>
      <c r="C20" s="93" t="s">
        <v>214</v>
      </c>
      <c r="D20" s="160"/>
      <c r="E20" s="161"/>
      <c r="F20" s="161"/>
      <c r="G20" s="161"/>
      <c r="H20" s="161"/>
      <c r="I20" s="161"/>
      <c r="J20" s="161"/>
      <c r="K20" s="161"/>
      <c r="L20" s="161"/>
      <c r="M20" s="161"/>
      <c r="N20" s="161"/>
      <c r="O20" s="162"/>
      <c r="P20" s="89" t="s">
        <v>212</v>
      </c>
    </row>
    <row r="21" spans="2:16" s="77" customFormat="1" hidden="1" x14ac:dyDescent="0.15">
      <c r="B21" s="143"/>
      <c r="C21" s="117" t="s">
        <v>221</v>
      </c>
      <c r="D21" s="137">
        <f>ROUND(D20,0)</f>
        <v>0</v>
      </c>
      <c r="E21" s="138"/>
      <c r="F21" s="138"/>
      <c r="G21" s="138"/>
      <c r="H21" s="138"/>
      <c r="I21" s="138"/>
      <c r="J21" s="138"/>
      <c r="K21" s="138"/>
      <c r="L21" s="138"/>
      <c r="M21" s="138"/>
      <c r="N21" s="138"/>
      <c r="O21" s="139"/>
      <c r="P21" s="89"/>
    </row>
    <row r="22" spans="2:16" s="77" customFormat="1" ht="18" customHeight="1" x14ac:dyDescent="0.15">
      <c r="B22" s="141" t="s">
        <v>61</v>
      </c>
      <c r="C22" s="76" t="s">
        <v>211</v>
      </c>
      <c r="D22" s="160"/>
      <c r="E22" s="161"/>
      <c r="F22" s="161"/>
      <c r="G22" s="161"/>
      <c r="H22" s="161"/>
      <c r="I22" s="161"/>
      <c r="J22" s="161"/>
      <c r="K22" s="161"/>
      <c r="L22" s="161"/>
      <c r="M22" s="161"/>
      <c r="N22" s="161"/>
      <c r="O22" s="162"/>
      <c r="P22" s="89" t="s">
        <v>212</v>
      </c>
    </row>
    <row r="23" spans="2:16" s="77" customFormat="1" ht="18" customHeight="1" x14ac:dyDescent="0.15">
      <c r="B23" s="142"/>
      <c r="C23" s="93" t="s">
        <v>42</v>
      </c>
      <c r="D23" s="160"/>
      <c r="E23" s="161"/>
      <c r="F23" s="161"/>
      <c r="G23" s="161"/>
      <c r="H23" s="161"/>
      <c r="I23" s="161"/>
      <c r="J23" s="161"/>
      <c r="K23" s="161"/>
      <c r="L23" s="161"/>
      <c r="M23" s="161"/>
      <c r="N23" s="161"/>
      <c r="O23" s="162"/>
      <c r="P23" s="89" t="s">
        <v>212</v>
      </c>
    </row>
    <row r="24" spans="2:16" s="77" customFormat="1" ht="18" hidden="1" customHeight="1" x14ac:dyDescent="0.15">
      <c r="B24" s="142"/>
      <c r="C24" s="117" t="s">
        <v>221</v>
      </c>
      <c r="D24" s="137">
        <f>ROUND(D23,0)</f>
        <v>0</v>
      </c>
      <c r="E24" s="138"/>
      <c r="F24" s="138"/>
      <c r="G24" s="138"/>
      <c r="H24" s="138"/>
      <c r="I24" s="138"/>
      <c r="J24" s="138"/>
      <c r="K24" s="138"/>
      <c r="L24" s="138"/>
      <c r="M24" s="138"/>
      <c r="N24" s="138"/>
      <c r="O24" s="139"/>
      <c r="P24" s="89"/>
    </row>
    <row r="25" spans="2:16" s="77" customFormat="1" ht="18" customHeight="1" x14ac:dyDescent="0.15">
      <c r="B25" s="142"/>
      <c r="C25" s="154" t="s">
        <v>199</v>
      </c>
      <c r="D25" s="76" t="s">
        <v>12</v>
      </c>
      <c r="E25" s="76" t="s">
        <v>13</v>
      </c>
      <c r="F25" s="76" t="s">
        <v>14</v>
      </c>
      <c r="G25" s="76" t="s">
        <v>15</v>
      </c>
      <c r="H25" s="76" t="s">
        <v>16</v>
      </c>
      <c r="I25" s="76" t="s">
        <v>17</v>
      </c>
      <c r="J25" s="76" t="s">
        <v>18</v>
      </c>
      <c r="K25" s="76" t="s">
        <v>19</v>
      </c>
      <c r="L25" s="76" t="s">
        <v>20</v>
      </c>
      <c r="M25" s="76" t="s">
        <v>21</v>
      </c>
      <c r="N25" s="76" t="s">
        <v>22</v>
      </c>
      <c r="O25" s="76" t="s">
        <v>23</v>
      </c>
      <c r="P25" s="89"/>
    </row>
    <row r="26" spans="2:16" s="77" customFormat="1" ht="18" customHeight="1" x14ac:dyDescent="0.15">
      <c r="B26" s="142"/>
      <c r="C26" s="157"/>
      <c r="D26" s="90">
        <f t="shared" ref="D26:O26" si="2">$D$24</f>
        <v>0</v>
      </c>
      <c r="E26" s="90">
        <f t="shared" si="2"/>
        <v>0</v>
      </c>
      <c r="F26" s="90">
        <f t="shared" si="2"/>
        <v>0</v>
      </c>
      <c r="G26" s="90">
        <f t="shared" si="2"/>
        <v>0</v>
      </c>
      <c r="H26" s="90">
        <f t="shared" si="2"/>
        <v>0</v>
      </c>
      <c r="I26" s="90">
        <f t="shared" si="2"/>
        <v>0</v>
      </c>
      <c r="J26" s="90">
        <f t="shared" si="2"/>
        <v>0</v>
      </c>
      <c r="K26" s="90">
        <f t="shared" si="2"/>
        <v>0</v>
      </c>
      <c r="L26" s="90">
        <f t="shared" si="2"/>
        <v>0</v>
      </c>
      <c r="M26" s="90">
        <f t="shared" si="2"/>
        <v>0</v>
      </c>
      <c r="N26" s="90">
        <f t="shared" si="2"/>
        <v>0</v>
      </c>
      <c r="O26" s="90">
        <f t="shared" si="2"/>
        <v>0</v>
      </c>
      <c r="P26" s="89" t="s">
        <v>212</v>
      </c>
    </row>
    <row r="27" spans="2:16" s="77" customFormat="1" ht="18" customHeight="1" x14ac:dyDescent="0.15">
      <c r="B27" s="142"/>
      <c r="C27" s="172" t="s">
        <v>200</v>
      </c>
      <c r="D27" s="76" t="s">
        <v>12</v>
      </c>
      <c r="E27" s="76" t="s">
        <v>13</v>
      </c>
      <c r="F27" s="76" t="s">
        <v>14</v>
      </c>
      <c r="G27" s="76" t="s">
        <v>15</v>
      </c>
      <c r="H27" s="76" t="s">
        <v>16</v>
      </c>
      <c r="I27" s="76" t="s">
        <v>17</v>
      </c>
      <c r="J27" s="76" t="s">
        <v>18</v>
      </c>
      <c r="K27" s="76" t="s">
        <v>19</v>
      </c>
      <c r="L27" s="76" t="s">
        <v>20</v>
      </c>
      <c r="M27" s="76" t="s">
        <v>21</v>
      </c>
      <c r="N27" s="76" t="s">
        <v>22</v>
      </c>
      <c r="O27" s="76" t="s">
        <v>23</v>
      </c>
      <c r="P27" s="89"/>
    </row>
    <row r="28" spans="2:16" s="77" customFormat="1" ht="18" customHeight="1" x14ac:dyDescent="0.15">
      <c r="B28" s="142"/>
      <c r="C28" s="185"/>
      <c r="D28" s="91">
        <f>'計算用(風力-差替元差替可能容量)'!AD38</f>
        <v>0</v>
      </c>
      <c r="E28" s="91">
        <f>'計算用(風力-差替元差替可能容量)'!AD39</f>
        <v>0</v>
      </c>
      <c r="F28" s="91">
        <f>'計算用(風力-差替元差替可能容量)'!AD40</f>
        <v>0</v>
      </c>
      <c r="G28" s="91">
        <f>'計算用(風力-差替元差替可能容量)'!AD41</f>
        <v>0</v>
      </c>
      <c r="H28" s="91">
        <f>'計算用(風力-差替元差替可能容量)'!AD42</f>
        <v>0</v>
      </c>
      <c r="I28" s="91">
        <f>'計算用(風力-差替元差替可能容量)'!AD43</f>
        <v>0</v>
      </c>
      <c r="J28" s="91">
        <f>'計算用(風力-差替元差替可能容量)'!AD44</f>
        <v>0</v>
      </c>
      <c r="K28" s="91">
        <f>'計算用(風力-差替元差替可能容量)'!AD45</f>
        <v>0</v>
      </c>
      <c r="L28" s="91">
        <f>'計算用(風力-差替元差替可能容量)'!AD46</f>
        <v>0</v>
      </c>
      <c r="M28" s="91">
        <f>'計算用(風力-差替元差替可能容量)'!AD47</f>
        <v>0</v>
      </c>
      <c r="N28" s="91">
        <f>'計算用(風力-差替元差替可能容量)'!AD48</f>
        <v>0</v>
      </c>
      <c r="O28" s="91">
        <f>'計算用(風力-差替元差替可能容量)'!AD49</f>
        <v>0</v>
      </c>
      <c r="P28" s="89" t="s">
        <v>212</v>
      </c>
    </row>
    <row r="29" spans="2:16" s="77" customFormat="1" ht="18" customHeight="1" x14ac:dyDescent="0.15">
      <c r="B29" s="142"/>
      <c r="C29" s="92" t="s">
        <v>9</v>
      </c>
      <c r="D29" s="163" t="e">
        <f>ROUND('計算用(風力-差替元差替可能容量)'!B99,0)</f>
        <v>#N/A</v>
      </c>
      <c r="E29" s="164"/>
      <c r="F29" s="164"/>
      <c r="G29" s="164"/>
      <c r="H29" s="164"/>
      <c r="I29" s="164"/>
      <c r="J29" s="164"/>
      <c r="K29" s="164"/>
      <c r="L29" s="164"/>
      <c r="M29" s="164"/>
      <c r="N29" s="164"/>
      <c r="O29" s="165"/>
      <c r="P29" s="89" t="s">
        <v>212</v>
      </c>
    </row>
    <row r="30" spans="2:16" s="77" customFormat="1" ht="18" customHeight="1" x14ac:dyDescent="0.15">
      <c r="B30" s="142"/>
      <c r="C30" s="154" t="s">
        <v>213</v>
      </c>
      <c r="D30" s="76" t="s">
        <v>12</v>
      </c>
      <c r="E30" s="76" t="s">
        <v>13</v>
      </c>
      <c r="F30" s="76" t="s">
        <v>14</v>
      </c>
      <c r="G30" s="76" t="s">
        <v>15</v>
      </c>
      <c r="H30" s="76" t="s">
        <v>16</v>
      </c>
      <c r="I30" s="76" t="s">
        <v>17</v>
      </c>
      <c r="J30" s="76" t="s">
        <v>18</v>
      </c>
      <c r="K30" s="76" t="s">
        <v>19</v>
      </c>
      <c r="L30" s="76" t="s">
        <v>20</v>
      </c>
      <c r="M30" s="76" t="s">
        <v>21</v>
      </c>
      <c r="N30" s="76" t="s">
        <v>22</v>
      </c>
      <c r="O30" s="76" t="s">
        <v>23</v>
      </c>
      <c r="P30" s="89"/>
    </row>
    <row r="31" spans="2:16" s="77" customFormat="1" ht="18" customHeight="1" x14ac:dyDescent="0.15">
      <c r="B31" s="142"/>
      <c r="C31" s="157"/>
      <c r="D31" s="90">
        <f t="shared" ref="D31:O31" si="3">IFERROR(D28*$D$33/$D$29,0)</f>
        <v>0</v>
      </c>
      <c r="E31" s="90">
        <f t="shared" si="3"/>
        <v>0</v>
      </c>
      <c r="F31" s="90">
        <f t="shared" si="3"/>
        <v>0</v>
      </c>
      <c r="G31" s="90">
        <f t="shared" si="3"/>
        <v>0</v>
      </c>
      <c r="H31" s="90">
        <f t="shared" si="3"/>
        <v>0</v>
      </c>
      <c r="I31" s="90">
        <f t="shared" si="3"/>
        <v>0</v>
      </c>
      <c r="J31" s="90">
        <f t="shared" si="3"/>
        <v>0</v>
      </c>
      <c r="K31" s="90">
        <f t="shared" si="3"/>
        <v>0</v>
      </c>
      <c r="L31" s="90">
        <f t="shared" si="3"/>
        <v>0</v>
      </c>
      <c r="M31" s="90">
        <f t="shared" si="3"/>
        <v>0</v>
      </c>
      <c r="N31" s="90">
        <f t="shared" si="3"/>
        <v>0</v>
      </c>
      <c r="O31" s="90">
        <f t="shared" si="3"/>
        <v>0</v>
      </c>
      <c r="P31" s="89" t="s">
        <v>212</v>
      </c>
    </row>
    <row r="32" spans="2:16" s="77" customFormat="1" ht="34.9" customHeight="1" x14ac:dyDescent="0.15">
      <c r="B32" s="142"/>
      <c r="C32" s="93" t="s">
        <v>214</v>
      </c>
      <c r="D32" s="160"/>
      <c r="E32" s="161"/>
      <c r="F32" s="161"/>
      <c r="G32" s="161"/>
      <c r="H32" s="161"/>
      <c r="I32" s="161"/>
      <c r="J32" s="161"/>
      <c r="K32" s="161"/>
      <c r="L32" s="161"/>
      <c r="M32" s="161"/>
      <c r="N32" s="161"/>
      <c r="O32" s="162"/>
      <c r="P32" s="89" t="s">
        <v>212</v>
      </c>
    </row>
    <row r="33" spans="2:16" s="77" customFormat="1" hidden="1" x14ac:dyDescent="0.15">
      <c r="B33" s="143"/>
      <c r="C33" s="117" t="s">
        <v>221</v>
      </c>
      <c r="D33" s="137">
        <f>ROUND(D32,0)</f>
        <v>0</v>
      </c>
      <c r="E33" s="138"/>
      <c r="F33" s="138"/>
      <c r="G33" s="138"/>
      <c r="H33" s="138"/>
      <c r="I33" s="138"/>
      <c r="J33" s="138"/>
      <c r="K33" s="138"/>
      <c r="L33" s="138"/>
      <c r="M33" s="138"/>
      <c r="N33" s="138"/>
      <c r="O33" s="139"/>
      <c r="P33" s="89"/>
    </row>
    <row r="34" spans="2:16" s="77" customFormat="1" ht="18" customHeight="1" x14ac:dyDescent="0.15">
      <c r="B34" s="154" t="s">
        <v>222</v>
      </c>
      <c r="C34" s="76" t="s">
        <v>211</v>
      </c>
      <c r="D34" s="160"/>
      <c r="E34" s="161"/>
      <c r="F34" s="161"/>
      <c r="G34" s="161"/>
      <c r="H34" s="161"/>
      <c r="I34" s="161"/>
      <c r="J34" s="161"/>
      <c r="K34" s="161"/>
      <c r="L34" s="161"/>
      <c r="M34" s="161"/>
      <c r="N34" s="161"/>
      <c r="O34" s="162"/>
      <c r="P34" s="89" t="s">
        <v>212</v>
      </c>
    </row>
    <row r="35" spans="2:16" s="77" customFormat="1" ht="18" customHeight="1" x14ac:dyDescent="0.15">
      <c r="B35" s="156"/>
      <c r="C35" s="92" t="s">
        <v>42</v>
      </c>
      <c r="D35" s="160"/>
      <c r="E35" s="161"/>
      <c r="F35" s="161"/>
      <c r="G35" s="161"/>
      <c r="H35" s="161"/>
      <c r="I35" s="161"/>
      <c r="J35" s="161"/>
      <c r="K35" s="161"/>
      <c r="L35" s="161"/>
      <c r="M35" s="161"/>
      <c r="N35" s="161"/>
      <c r="O35" s="162"/>
      <c r="P35" s="89" t="s">
        <v>212</v>
      </c>
    </row>
    <row r="36" spans="2:16" s="77" customFormat="1" ht="18" hidden="1" customHeight="1" x14ac:dyDescent="0.15">
      <c r="B36" s="156"/>
      <c r="C36" s="117" t="s">
        <v>221</v>
      </c>
      <c r="D36" s="137">
        <f>ROUND(D35,0)</f>
        <v>0</v>
      </c>
      <c r="E36" s="138"/>
      <c r="F36" s="138"/>
      <c r="G36" s="138"/>
      <c r="H36" s="138"/>
      <c r="I36" s="138"/>
      <c r="J36" s="138"/>
      <c r="K36" s="138"/>
      <c r="L36" s="138"/>
      <c r="M36" s="138"/>
      <c r="N36" s="138"/>
      <c r="O36" s="139"/>
      <c r="P36" s="89"/>
    </row>
    <row r="37" spans="2:16" s="77" customFormat="1" ht="18" customHeight="1" x14ac:dyDescent="0.15">
      <c r="B37" s="156"/>
      <c r="C37" s="154" t="s">
        <v>199</v>
      </c>
      <c r="D37" s="76" t="s">
        <v>12</v>
      </c>
      <c r="E37" s="76" t="s">
        <v>13</v>
      </c>
      <c r="F37" s="76" t="s">
        <v>14</v>
      </c>
      <c r="G37" s="76" t="s">
        <v>15</v>
      </c>
      <c r="H37" s="76" t="s">
        <v>16</v>
      </c>
      <c r="I37" s="76" t="s">
        <v>17</v>
      </c>
      <c r="J37" s="76" t="s">
        <v>18</v>
      </c>
      <c r="K37" s="76" t="s">
        <v>19</v>
      </c>
      <c r="L37" s="76" t="s">
        <v>20</v>
      </c>
      <c r="M37" s="76" t="s">
        <v>21</v>
      </c>
      <c r="N37" s="76" t="s">
        <v>22</v>
      </c>
      <c r="O37" s="76" t="s">
        <v>23</v>
      </c>
      <c r="P37" s="89"/>
    </row>
    <row r="38" spans="2:16" s="77" customFormat="1" ht="18" customHeight="1" x14ac:dyDescent="0.15">
      <c r="B38" s="156"/>
      <c r="C38" s="157"/>
      <c r="D38" s="90">
        <f t="shared" ref="D38:O38" si="4">$D$36</f>
        <v>0</v>
      </c>
      <c r="E38" s="90">
        <f t="shared" si="4"/>
        <v>0</v>
      </c>
      <c r="F38" s="90">
        <f t="shared" si="4"/>
        <v>0</v>
      </c>
      <c r="G38" s="90">
        <f t="shared" si="4"/>
        <v>0</v>
      </c>
      <c r="H38" s="90">
        <f t="shared" si="4"/>
        <v>0</v>
      </c>
      <c r="I38" s="90">
        <f t="shared" si="4"/>
        <v>0</v>
      </c>
      <c r="J38" s="90">
        <f t="shared" si="4"/>
        <v>0</v>
      </c>
      <c r="K38" s="90">
        <f t="shared" si="4"/>
        <v>0</v>
      </c>
      <c r="L38" s="90">
        <f t="shared" si="4"/>
        <v>0</v>
      </c>
      <c r="M38" s="90">
        <f t="shared" si="4"/>
        <v>0</v>
      </c>
      <c r="N38" s="90">
        <f t="shared" si="4"/>
        <v>0</v>
      </c>
      <c r="O38" s="90">
        <f t="shared" si="4"/>
        <v>0</v>
      </c>
      <c r="P38" s="89" t="s">
        <v>212</v>
      </c>
    </row>
    <row r="39" spans="2:16" s="77" customFormat="1" ht="18" customHeight="1" x14ac:dyDescent="0.15">
      <c r="B39" s="156"/>
      <c r="C39" s="172" t="s">
        <v>200</v>
      </c>
      <c r="D39" s="76" t="s">
        <v>12</v>
      </c>
      <c r="E39" s="76" t="s">
        <v>13</v>
      </c>
      <c r="F39" s="76" t="s">
        <v>14</v>
      </c>
      <c r="G39" s="76" t="s">
        <v>15</v>
      </c>
      <c r="H39" s="76" t="s">
        <v>16</v>
      </c>
      <c r="I39" s="76" t="s">
        <v>17</v>
      </c>
      <c r="J39" s="76" t="s">
        <v>18</v>
      </c>
      <c r="K39" s="76" t="s">
        <v>19</v>
      </c>
      <c r="L39" s="76" t="s">
        <v>20</v>
      </c>
      <c r="M39" s="76" t="s">
        <v>21</v>
      </c>
      <c r="N39" s="76" t="s">
        <v>22</v>
      </c>
      <c r="O39" s="76" t="s">
        <v>23</v>
      </c>
      <c r="P39" s="89"/>
    </row>
    <row r="40" spans="2:16" s="77" customFormat="1" ht="18" customHeight="1" x14ac:dyDescent="0.15">
      <c r="B40" s="156"/>
      <c r="C40" s="185"/>
      <c r="D40" s="91">
        <f>'計算用(水力-差替元差替可能容量)'!AD38</f>
        <v>0</v>
      </c>
      <c r="E40" s="91">
        <f>'計算用(水力-差替元差替可能容量)'!AD39</f>
        <v>0</v>
      </c>
      <c r="F40" s="91">
        <f>'計算用(水力-差替元差替可能容量)'!AD40</f>
        <v>0</v>
      </c>
      <c r="G40" s="91">
        <f>'計算用(水力-差替元差替可能容量)'!AD41</f>
        <v>0</v>
      </c>
      <c r="H40" s="91">
        <f>'計算用(水力-差替元差替可能容量)'!AD42</f>
        <v>0</v>
      </c>
      <c r="I40" s="91">
        <f>'計算用(水力-差替元差替可能容量)'!AD43</f>
        <v>0</v>
      </c>
      <c r="J40" s="91">
        <f>'計算用(水力-差替元差替可能容量)'!AD44</f>
        <v>0</v>
      </c>
      <c r="K40" s="91">
        <f>'計算用(水力-差替元差替可能容量)'!AD45</f>
        <v>0</v>
      </c>
      <c r="L40" s="91">
        <f>'計算用(水力-差替元差替可能容量)'!AD46</f>
        <v>0</v>
      </c>
      <c r="M40" s="91">
        <f>'計算用(水力-差替元差替可能容量)'!AD47</f>
        <v>0</v>
      </c>
      <c r="N40" s="91">
        <f>'計算用(水力-差替元差替可能容量)'!AD48</f>
        <v>0</v>
      </c>
      <c r="O40" s="91">
        <f>'計算用(水力-差替元差替可能容量)'!AD49</f>
        <v>0</v>
      </c>
      <c r="P40" s="89" t="s">
        <v>212</v>
      </c>
    </row>
    <row r="41" spans="2:16" s="77" customFormat="1" ht="18" customHeight="1" x14ac:dyDescent="0.15">
      <c r="B41" s="156"/>
      <c r="C41" s="92" t="s">
        <v>9</v>
      </c>
      <c r="D41" s="166" t="e">
        <f>ROUND('計算用(水力-差替元差替可能容量)'!B99,0)</f>
        <v>#N/A</v>
      </c>
      <c r="E41" s="167"/>
      <c r="F41" s="167"/>
      <c r="G41" s="167"/>
      <c r="H41" s="167"/>
      <c r="I41" s="167"/>
      <c r="J41" s="167"/>
      <c r="K41" s="167"/>
      <c r="L41" s="167"/>
      <c r="M41" s="167"/>
      <c r="N41" s="167"/>
      <c r="O41" s="168"/>
      <c r="P41" s="89" t="s">
        <v>212</v>
      </c>
    </row>
    <row r="42" spans="2:16" s="77" customFormat="1" ht="18" customHeight="1" x14ac:dyDescent="0.15">
      <c r="B42" s="156"/>
      <c r="C42" s="154" t="s">
        <v>213</v>
      </c>
      <c r="D42" s="98" t="s">
        <v>12</v>
      </c>
      <c r="E42" s="98" t="s">
        <v>13</v>
      </c>
      <c r="F42" s="98" t="s">
        <v>14</v>
      </c>
      <c r="G42" s="98" t="s">
        <v>15</v>
      </c>
      <c r="H42" s="98" t="s">
        <v>16</v>
      </c>
      <c r="I42" s="98" t="s">
        <v>17</v>
      </c>
      <c r="J42" s="98" t="s">
        <v>18</v>
      </c>
      <c r="K42" s="98" t="s">
        <v>19</v>
      </c>
      <c r="L42" s="98" t="s">
        <v>20</v>
      </c>
      <c r="M42" s="98" t="s">
        <v>21</v>
      </c>
      <c r="N42" s="98" t="s">
        <v>22</v>
      </c>
      <c r="O42" s="98" t="s">
        <v>23</v>
      </c>
      <c r="P42" s="89" t="s">
        <v>212</v>
      </c>
    </row>
    <row r="43" spans="2:16" s="77" customFormat="1" ht="18" customHeight="1" x14ac:dyDescent="0.15">
      <c r="B43" s="156"/>
      <c r="C43" s="157"/>
      <c r="D43" s="100">
        <f t="shared" ref="D43:O43" si="5">IFERROR(D40*$D$45/$D$41,0)</f>
        <v>0</v>
      </c>
      <c r="E43" s="100">
        <f t="shared" si="5"/>
        <v>0</v>
      </c>
      <c r="F43" s="100">
        <f t="shared" si="5"/>
        <v>0</v>
      </c>
      <c r="G43" s="100">
        <f t="shared" si="5"/>
        <v>0</v>
      </c>
      <c r="H43" s="100">
        <f t="shared" si="5"/>
        <v>0</v>
      </c>
      <c r="I43" s="100">
        <f t="shared" si="5"/>
        <v>0</v>
      </c>
      <c r="J43" s="100">
        <f t="shared" si="5"/>
        <v>0</v>
      </c>
      <c r="K43" s="100">
        <f t="shared" si="5"/>
        <v>0</v>
      </c>
      <c r="L43" s="100">
        <f t="shared" si="5"/>
        <v>0</v>
      </c>
      <c r="M43" s="100">
        <f t="shared" si="5"/>
        <v>0</v>
      </c>
      <c r="N43" s="100">
        <f t="shared" si="5"/>
        <v>0</v>
      </c>
      <c r="O43" s="100">
        <f t="shared" si="5"/>
        <v>0</v>
      </c>
      <c r="P43" s="89" t="s">
        <v>219</v>
      </c>
    </row>
    <row r="44" spans="2:16" s="77" customFormat="1" ht="34.9" customHeight="1" x14ac:dyDescent="0.15">
      <c r="B44" s="156"/>
      <c r="C44" s="99" t="s">
        <v>218</v>
      </c>
      <c r="D44" s="146"/>
      <c r="E44" s="147"/>
      <c r="F44" s="147"/>
      <c r="G44" s="147"/>
      <c r="H44" s="147"/>
      <c r="I44" s="147"/>
      <c r="J44" s="147"/>
      <c r="K44" s="147"/>
      <c r="L44" s="147"/>
      <c r="M44" s="147"/>
      <c r="N44" s="147"/>
      <c r="O44" s="148"/>
      <c r="P44" s="89" t="s">
        <v>24</v>
      </c>
    </row>
    <row r="45" spans="2:16" s="77" customFormat="1" hidden="1" x14ac:dyDescent="0.15">
      <c r="B45" s="157"/>
      <c r="C45" s="117" t="s">
        <v>221</v>
      </c>
      <c r="D45" s="137">
        <f>ROUND(D44,0)</f>
        <v>0</v>
      </c>
      <c r="E45" s="138"/>
      <c r="F45" s="138"/>
      <c r="G45" s="138"/>
      <c r="H45" s="138"/>
      <c r="I45" s="138"/>
      <c r="J45" s="138"/>
      <c r="K45" s="138"/>
      <c r="L45" s="138"/>
      <c r="M45" s="138"/>
      <c r="N45" s="138"/>
      <c r="O45" s="139"/>
      <c r="P45" s="89"/>
    </row>
    <row r="46" spans="2:16" s="77" customFormat="1" ht="18" customHeight="1" x14ac:dyDescent="0.15">
      <c r="B46" s="153" t="s">
        <v>195</v>
      </c>
      <c r="C46" s="153"/>
      <c r="D46" s="76" t="s">
        <v>12</v>
      </c>
      <c r="E46" s="76" t="s">
        <v>13</v>
      </c>
      <c r="F46" s="76" t="s">
        <v>14</v>
      </c>
      <c r="G46" s="76" t="s">
        <v>15</v>
      </c>
      <c r="H46" s="76" t="s">
        <v>16</v>
      </c>
      <c r="I46" s="76" t="s">
        <v>17</v>
      </c>
      <c r="J46" s="76" t="s">
        <v>18</v>
      </c>
      <c r="K46" s="76" t="s">
        <v>19</v>
      </c>
      <c r="L46" s="76" t="s">
        <v>20</v>
      </c>
      <c r="M46" s="76" t="s">
        <v>21</v>
      </c>
      <c r="N46" s="76" t="s">
        <v>22</v>
      </c>
      <c r="O46" s="76" t="s">
        <v>23</v>
      </c>
      <c r="P46" s="89"/>
    </row>
    <row r="47" spans="2:16" s="77" customFormat="1" ht="18" customHeight="1" x14ac:dyDescent="0.15">
      <c r="B47" s="153"/>
      <c r="C47" s="153"/>
      <c r="D47" s="100">
        <f t="shared" ref="D47:O47" si="6">D14+D26+D38</f>
        <v>0</v>
      </c>
      <c r="E47" s="100">
        <f t="shared" si="6"/>
        <v>0</v>
      </c>
      <c r="F47" s="100">
        <f t="shared" si="6"/>
        <v>0</v>
      </c>
      <c r="G47" s="100">
        <f t="shared" si="6"/>
        <v>0</v>
      </c>
      <c r="H47" s="100">
        <f t="shared" si="6"/>
        <v>0</v>
      </c>
      <c r="I47" s="100">
        <f t="shared" si="6"/>
        <v>0</v>
      </c>
      <c r="J47" s="100">
        <f t="shared" si="6"/>
        <v>0</v>
      </c>
      <c r="K47" s="100">
        <f t="shared" si="6"/>
        <v>0</v>
      </c>
      <c r="L47" s="100">
        <f t="shared" si="6"/>
        <v>0</v>
      </c>
      <c r="M47" s="100">
        <f t="shared" si="6"/>
        <v>0</v>
      </c>
      <c r="N47" s="100">
        <f t="shared" si="6"/>
        <v>0</v>
      </c>
      <c r="O47" s="100">
        <f t="shared" si="6"/>
        <v>0</v>
      </c>
      <c r="P47" s="89" t="s">
        <v>24</v>
      </c>
    </row>
    <row r="48" spans="2:16" s="77" customFormat="1" ht="18" customHeight="1" x14ac:dyDescent="0.15">
      <c r="B48" s="174" t="s">
        <v>220</v>
      </c>
      <c r="C48" s="175"/>
      <c r="D48" s="98" t="s">
        <v>12</v>
      </c>
      <c r="E48" s="98" t="s">
        <v>13</v>
      </c>
      <c r="F48" s="98" t="s">
        <v>14</v>
      </c>
      <c r="G48" s="98" t="s">
        <v>15</v>
      </c>
      <c r="H48" s="98" t="s">
        <v>16</v>
      </c>
      <c r="I48" s="98" t="s">
        <v>17</v>
      </c>
      <c r="J48" s="98" t="s">
        <v>18</v>
      </c>
      <c r="K48" s="98" t="s">
        <v>19</v>
      </c>
      <c r="L48" s="98" t="s">
        <v>20</v>
      </c>
      <c r="M48" s="98" t="s">
        <v>21</v>
      </c>
      <c r="N48" s="98" t="s">
        <v>22</v>
      </c>
      <c r="O48" s="98" t="s">
        <v>23</v>
      </c>
      <c r="P48" s="89"/>
    </row>
    <row r="49" spans="2:17" s="77" customFormat="1" ht="18" customHeight="1" x14ac:dyDescent="0.15">
      <c r="B49" s="176"/>
      <c r="C49" s="177"/>
      <c r="D49" s="100">
        <f>ROUND(D19+D31+D43,0)</f>
        <v>0</v>
      </c>
      <c r="E49" s="120">
        <f t="shared" ref="E49:O49" si="7">ROUND(E19+E31+E43,0)</f>
        <v>0</v>
      </c>
      <c r="F49" s="120">
        <f t="shared" si="7"/>
        <v>0</v>
      </c>
      <c r="G49" s="120">
        <f t="shared" si="7"/>
        <v>0</v>
      </c>
      <c r="H49" s="120">
        <f t="shared" si="7"/>
        <v>0</v>
      </c>
      <c r="I49" s="120">
        <f t="shared" si="7"/>
        <v>0</v>
      </c>
      <c r="J49" s="120">
        <f t="shared" si="7"/>
        <v>0</v>
      </c>
      <c r="K49" s="120">
        <f t="shared" si="7"/>
        <v>0</v>
      </c>
      <c r="L49" s="120">
        <f t="shared" si="7"/>
        <v>0</v>
      </c>
      <c r="M49" s="120">
        <f t="shared" si="7"/>
        <v>0</v>
      </c>
      <c r="N49" s="120">
        <f t="shared" si="7"/>
        <v>0</v>
      </c>
      <c r="O49" s="120">
        <f t="shared" si="7"/>
        <v>0</v>
      </c>
      <c r="P49" s="89" t="s">
        <v>24</v>
      </c>
    </row>
    <row r="50" spans="2:17" s="77" customFormat="1" ht="34.9" customHeight="1" x14ac:dyDescent="0.15">
      <c r="B50" s="180" t="s">
        <v>214</v>
      </c>
      <c r="C50" s="153"/>
      <c r="D50" s="178">
        <f>D21+D33+D45</f>
        <v>0</v>
      </c>
      <c r="E50" s="178"/>
      <c r="F50" s="178"/>
      <c r="G50" s="178"/>
      <c r="H50" s="178"/>
      <c r="I50" s="178"/>
      <c r="J50" s="178"/>
      <c r="K50" s="178"/>
      <c r="L50" s="178"/>
      <c r="M50" s="178"/>
      <c r="N50" s="178"/>
      <c r="O50" s="178"/>
      <c r="P50" s="89" t="s">
        <v>24</v>
      </c>
    </row>
    <row r="51" spans="2:17" s="77" customFormat="1" ht="18" customHeight="1" x14ac:dyDescent="0.15">
      <c r="P51" s="88"/>
    </row>
    <row r="52" spans="2:17" s="77" customFormat="1" ht="18" customHeight="1" x14ac:dyDescent="0.15">
      <c r="B52" s="77" t="s">
        <v>202</v>
      </c>
      <c r="P52" s="88"/>
    </row>
    <row r="53" spans="2:17" s="77" customFormat="1" ht="18" customHeight="1" x14ac:dyDescent="0.15">
      <c r="B53" s="78" t="s">
        <v>182</v>
      </c>
      <c r="C53" s="76" t="s">
        <v>1</v>
      </c>
      <c r="D53" s="153" t="s">
        <v>25</v>
      </c>
      <c r="E53" s="153"/>
      <c r="F53" s="153"/>
      <c r="G53" s="153"/>
      <c r="H53" s="153"/>
      <c r="I53" s="153"/>
      <c r="J53" s="153"/>
      <c r="K53" s="153"/>
      <c r="L53" s="153"/>
      <c r="M53" s="153"/>
      <c r="N53" s="153"/>
      <c r="O53" s="153"/>
      <c r="P53" s="76" t="s">
        <v>2</v>
      </c>
    </row>
    <row r="54" spans="2:17" s="77" customFormat="1" ht="18" customHeight="1" x14ac:dyDescent="0.15">
      <c r="B54" s="141" t="s">
        <v>183</v>
      </c>
      <c r="C54" s="76" t="s">
        <v>203</v>
      </c>
      <c r="D54" s="150"/>
      <c r="E54" s="151"/>
      <c r="F54" s="151"/>
      <c r="G54" s="151"/>
      <c r="H54" s="151"/>
      <c r="I54" s="151"/>
      <c r="J54" s="151"/>
      <c r="K54" s="151"/>
      <c r="L54" s="151"/>
      <c r="M54" s="151"/>
      <c r="N54" s="151"/>
      <c r="O54" s="152"/>
      <c r="P54" s="79"/>
    </row>
    <row r="55" spans="2:17" s="77" customFormat="1" ht="18" customHeight="1" x14ac:dyDescent="0.15">
      <c r="B55" s="142"/>
      <c r="C55" s="76" t="s">
        <v>204</v>
      </c>
      <c r="D55" s="150"/>
      <c r="E55" s="151"/>
      <c r="F55" s="151"/>
      <c r="G55" s="151"/>
      <c r="H55" s="151"/>
      <c r="I55" s="151"/>
      <c r="J55" s="151"/>
      <c r="K55" s="151"/>
      <c r="L55" s="151"/>
      <c r="M55" s="151"/>
      <c r="N55" s="151"/>
      <c r="O55" s="152"/>
      <c r="P55" s="79"/>
    </row>
    <row r="56" spans="2:17" s="77" customFormat="1" ht="18" customHeight="1" x14ac:dyDescent="0.15">
      <c r="B56" s="142"/>
      <c r="C56" s="94" t="s">
        <v>205</v>
      </c>
      <c r="D56" s="150"/>
      <c r="E56" s="151"/>
      <c r="F56" s="151"/>
      <c r="G56" s="151"/>
      <c r="H56" s="151"/>
      <c r="I56" s="151"/>
      <c r="J56" s="151"/>
      <c r="K56" s="151"/>
      <c r="L56" s="151"/>
      <c r="M56" s="151"/>
      <c r="N56" s="151"/>
      <c r="O56" s="152"/>
      <c r="P56" s="79"/>
    </row>
    <row r="57" spans="2:17" s="77" customFormat="1" ht="18" customHeight="1" x14ac:dyDescent="0.15">
      <c r="B57" s="142"/>
      <c r="C57" s="154" t="s">
        <v>216</v>
      </c>
      <c r="D57" s="76" t="s">
        <v>12</v>
      </c>
      <c r="E57" s="76" t="s">
        <v>13</v>
      </c>
      <c r="F57" s="76" t="s">
        <v>14</v>
      </c>
      <c r="G57" s="76" t="s">
        <v>15</v>
      </c>
      <c r="H57" s="76" t="s">
        <v>16</v>
      </c>
      <c r="I57" s="76" t="s">
        <v>17</v>
      </c>
      <c r="J57" s="76" t="s">
        <v>18</v>
      </c>
      <c r="K57" s="76" t="s">
        <v>19</v>
      </c>
      <c r="L57" s="76" t="s">
        <v>20</v>
      </c>
      <c r="M57" s="76" t="s">
        <v>21</v>
      </c>
      <c r="N57" s="76" t="s">
        <v>22</v>
      </c>
      <c r="O57" s="76" t="s">
        <v>23</v>
      </c>
      <c r="P57" s="89"/>
    </row>
    <row r="58" spans="2:17" s="77" customFormat="1" ht="18" customHeight="1" x14ac:dyDescent="0.15">
      <c r="B58" s="142"/>
      <c r="C58" s="143"/>
      <c r="D58" s="97"/>
      <c r="E58" s="97"/>
      <c r="F58" s="97"/>
      <c r="G58" s="97"/>
      <c r="H58" s="97"/>
      <c r="I58" s="97"/>
      <c r="J58" s="97"/>
      <c r="K58" s="97"/>
      <c r="L58" s="97"/>
      <c r="M58" s="97"/>
      <c r="N58" s="97"/>
      <c r="O58" s="97"/>
      <c r="P58" s="89" t="s">
        <v>24</v>
      </c>
    </row>
    <row r="59" spans="2:17" s="77" customFormat="1" ht="18" hidden="1" customHeight="1" x14ac:dyDescent="0.15">
      <c r="B59" s="142"/>
      <c r="C59" s="117" t="s">
        <v>221</v>
      </c>
      <c r="D59" s="118">
        <f>ROUND(D58,0)</f>
        <v>0</v>
      </c>
      <c r="E59" s="118">
        <f t="shared" ref="E59:O59" si="8">ROUND(E58,0)</f>
        <v>0</v>
      </c>
      <c r="F59" s="118">
        <f t="shared" si="8"/>
        <v>0</v>
      </c>
      <c r="G59" s="118">
        <f t="shared" si="8"/>
        <v>0</v>
      </c>
      <c r="H59" s="118">
        <f t="shared" si="8"/>
        <v>0</v>
      </c>
      <c r="I59" s="118">
        <f t="shared" si="8"/>
        <v>0</v>
      </c>
      <c r="J59" s="118">
        <f t="shared" si="8"/>
        <v>0</v>
      </c>
      <c r="K59" s="118">
        <f t="shared" si="8"/>
        <v>0</v>
      </c>
      <c r="L59" s="118">
        <f t="shared" si="8"/>
        <v>0</v>
      </c>
      <c r="M59" s="118">
        <f t="shared" si="8"/>
        <v>0</v>
      </c>
      <c r="N59" s="118">
        <f t="shared" si="8"/>
        <v>0</v>
      </c>
      <c r="O59" s="118">
        <f t="shared" si="8"/>
        <v>0</v>
      </c>
      <c r="P59" s="89"/>
    </row>
    <row r="60" spans="2:17" s="77" customFormat="1" ht="34.9" customHeight="1" x14ac:dyDescent="0.15">
      <c r="B60" s="142"/>
      <c r="C60" s="92" t="s">
        <v>217</v>
      </c>
      <c r="D60" s="155"/>
      <c r="E60" s="155"/>
      <c r="F60" s="155"/>
      <c r="G60" s="155"/>
      <c r="H60" s="155"/>
      <c r="I60" s="155"/>
      <c r="J60" s="155"/>
      <c r="K60" s="155"/>
      <c r="L60" s="155"/>
      <c r="M60" s="155"/>
      <c r="N60" s="155"/>
      <c r="O60" s="155"/>
      <c r="P60" s="89" t="s">
        <v>24</v>
      </c>
      <c r="Q60" s="95"/>
    </row>
    <row r="61" spans="2:17" s="77" customFormat="1" ht="18" hidden="1" customHeight="1" x14ac:dyDescent="0.15">
      <c r="B61" s="143"/>
      <c r="C61" s="117" t="s">
        <v>221</v>
      </c>
      <c r="D61" s="137">
        <f>ROUND(D60,0)</f>
        <v>0</v>
      </c>
      <c r="E61" s="138"/>
      <c r="F61" s="138"/>
      <c r="G61" s="138"/>
      <c r="H61" s="138"/>
      <c r="I61" s="138"/>
      <c r="J61" s="138"/>
      <c r="K61" s="138"/>
      <c r="L61" s="138"/>
      <c r="M61" s="138"/>
      <c r="N61" s="138"/>
      <c r="O61" s="139"/>
      <c r="P61" s="89"/>
      <c r="Q61" s="95"/>
    </row>
    <row r="62" spans="2:17" s="77" customFormat="1" ht="18" customHeight="1" x14ac:dyDescent="0.15">
      <c r="B62" s="141" t="s">
        <v>184</v>
      </c>
      <c r="C62" s="76" t="s">
        <v>203</v>
      </c>
      <c r="D62" s="150"/>
      <c r="E62" s="151"/>
      <c r="F62" s="151"/>
      <c r="G62" s="151"/>
      <c r="H62" s="151"/>
      <c r="I62" s="151"/>
      <c r="J62" s="151"/>
      <c r="K62" s="151"/>
      <c r="L62" s="151"/>
      <c r="M62" s="151"/>
      <c r="N62" s="151"/>
      <c r="O62" s="152"/>
      <c r="P62" s="79"/>
    </row>
    <row r="63" spans="2:17" s="77" customFormat="1" ht="18" customHeight="1" x14ac:dyDescent="0.15">
      <c r="B63" s="142"/>
      <c r="C63" s="76" t="s">
        <v>204</v>
      </c>
      <c r="D63" s="150"/>
      <c r="E63" s="151"/>
      <c r="F63" s="151"/>
      <c r="G63" s="151"/>
      <c r="H63" s="151"/>
      <c r="I63" s="151"/>
      <c r="J63" s="151"/>
      <c r="K63" s="151"/>
      <c r="L63" s="151"/>
      <c r="M63" s="151"/>
      <c r="N63" s="151"/>
      <c r="O63" s="152"/>
      <c r="P63" s="79"/>
    </row>
    <row r="64" spans="2:17" s="77" customFormat="1" ht="18" customHeight="1" x14ac:dyDescent="0.15">
      <c r="B64" s="142"/>
      <c r="C64" s="94" t="s">
        <v>205</v>
      </c>
      <c r="D64" s="150"/>
      <c r="E64" s="151"/>
      <c r="F64" s="151"/>
      <c r="G64" s="151"/>
      <c r="H64" s="151"/>
      <c r="I64" s="151"/>
      <c r="J64" s="151"/>
      <c r="K64" s="151"/>
      <c r="L64" s="151"/>
      <c r="M64" s="151"/>
      <c r="N64" s="151"/>
      <c r="O64" s="152"/>
      <c r="P64" s="79"/>
    </row>
    <row r="65" spans="2:16" s="77" customFormat="1" ht="18" customHeight="1" x14ac:dyDescent="0.15">
      <c r="B65" s="142"/>
      <c r="C65" s="154" t="s">
        <v>216</v>
      </c>
      <c r="D65" s="76" t="s">
        <v>12</v>
      </c>
      <c r="E65" s="76" t="s">
        <v>13</v>
      </c>
      <c r="F65" s="76" t="s">
        <v>14</v>
      </c>
      <c r="G65" s="76" t="s">
        <v>15</v>
      </c>
      <c r="H65" s="76" t="s">
        <v>16</v>
      </c>
      <c r="I65" s="76" t="s">
        <v>17</v>
      </c>
      <c r="J65" s="76" t="s">
        <v>18</v>
      </c>
      <c r="K65" s="76" t="s">
        <v>19</v>
      </c>
      <c r="L65" s="76" t="s">
        <v>20</v>
      </c>
      <c r="M65" s="76" t="s">
        <v>21</v>
      </c>
      <c r="N65" s="76" t="s">
        <v>22</v>
      </c>
      <c r="O65" s="76" t="s">
        <v>23</v>
      </c>
      <c r="P65" s="89"/>
    </row>
    <row r="66" spans="2:16" s="77" customFormat="1" ht="18" customHeight="1" x14ac:dyDescent="0.15">
      <c r="B66" s="142"/>
      <c r="C66" s="143"/>
      <c r="D66" s="97"/>
      <c r="E66" s="97"/>
      <c r="F66" s="97"/>
      <c r="G66" s="97"/>
      <c r="H66" s="97"/>
      <c r="I66" s="97"/>
      <c r="J66" s="97"/>
      <c r="K66" s="97"/>
      <c r="L66" s="97"/>
      <c r="M66" s="97"/>
      <c r="N66" s="97"/>
      <c r="O66" s="97"/>
      <c r="P66" s="89" t="s">
        <v>24</v>
      </c>
    </row>
    <row r="67" spans="2:16" s="77" customFormat="1" ht="18" hidden="1" customHeight="1" x14ac:dyDescent="0.15">
      <c r="B67" s="142"/>
      <c r="C67" s="117" t="s">
        <v>221</v>
      </c>
      <c r="D67" s="118">
        <f>ROUND(D66,0)</f>
        <v>0</v>
      </c>
      <c r="E67" s="118">
        <f t="shared" ref="E67" si="9">ROUND(E66,0)</f>
        <v>0</v>
      </c>
      <c r="F67" s="118">
        <f t="shared" ref="F67" si="10">ROUND(F66,0)</f>
        <v>0</v>
      </c>
      <c r="G67" s="118">
        <f t="shared" ref="G67" si="11">ROUND(G66,0)</f>
        <v>0</v>
      </c>
      <c r="H67" s="118">
        <f t="shared" ref="H67" si="12">ROUND(H66,0)</f>
        <v>0</v>
      </c>
      <c r="I67" s="118">
        <f t="shared" ref="I67" si="13">ROUND(I66,0)</f>
        <v>0</v>
      </c>
      <c r="J67" s="118">
        <f t="shared" ref="J67" si="14">ROUND(J66,0)</f>
        <v>0</v>
      </c>
      <c r="K67" s="118">
        <f t="shared" ref="K67" si="15">ROUND(K66,0)</f>
        <v>0</v>
      </c>
      <c r="L67" s="118">
        <f t="shared" ref="L67" si="16">ROUND(L66,0)</f>
        <v>0</v>
      </c>
      <c r="M67" s="118">
        <f t="shared" ref="M67" si="17">ROUND(M66,0)</f>
        <v>0</v>
      </c>
      <c r="N67" s="118">
        <f t="shared" ref="N67" si="18">ROUND(N66,0)</f>
        <v>0</v>
      </c>
      <c r="O67" s="118">
        <f t="shared" ref="O67" si="19">ROUND(O66,0)</f>
        <v>0</v>
      </c>
      <c r="P67" s="89"/>
    </row>
    <row r="68" spans="2:16" s="77" customFormat="1" ht="34.9" customHeight="1" x14ac:dyDescent="0.15">
      <c r="B68" s="142"/>
      <c r="C68" s="92" t="s">
        <v>217</v>
      </c>
      <c r="D68" s="155"/>
      <c r="E68" s="155"/>
      <c r="F68" s="155"/>
      <c r="G68" s="155"/>
      <c r="H68" s="155"/>
      <c r="I68" s="155"/>
      <c r="J68" s="155"/>
      <c r="K68" s="155"/>
      <c r="L68" s="155"/>
      <c r="M68" s="155"/>
      <c r="N68" s="155"/>
      <c r="O68" s="155"/>
      <c r="P68" s="89" t="s">
        <v>24</v>
      </c>
    </row>
    <row r="69" spans="2:16" s="77" customFormat="1" ht="18" hidden="1" customHeight="1" x14ac:dyDescent="0.15">
      <c r="B69" s="143"/>
      <c r="C69" s="117" t="s">
        <v>221</v>
      </c>
      <c r="D69" s="137">
        <f>ROUND(D68,0)</f>
        <v>0</v>
      </c>
      <c r="E69" s="138"/>
      <c r="F69" s="138"/>
      <c r="G69" s="138"/>
      <c r="H69" s="138"/>
      <c r="I69" s="138"/>
      <c r="J69" s="138"/>
      <c r="K69" s="138"/>
      <c r="L69" s="138"/>
      <c r="M69" s="138"/>
      <c r="N69" s="138"/>
      <c r="O69" s="139"/>
      <c r="P69" s="89"/>
    </row>
    <row r="70" spans="2:16" s="77" customFormat="1" ht="18" customHeight="1" x14ac:dyDescent="0.15">
      <c r="B70" s="141" t="s">
        <v>185</v>
      </c>
      <c r="C70" s="76" t="s">
        <v>203</v>
      </c>
      <c r="D70" s="150"/>
      <c r="E70" s="151"/>
      <c r="F70" s="151"/>
      <c r="G70" s="151"/>
      <c r="H70" s="151"/>
      <c r="I70" s="151"/>
      <c r="J70" s="151"/>
      <c r="K70" s="151"/>
      <c r="L70" s="151"/>
      <c r="M70" s="151"/>
      <c r="N70" s="151"/>
      <c r="O70" s="152"/>
      <c r="P70" s="79"/>
    </row>
    <row r="71" spans="2:16" s="77" customFormat="1" ht="18" customHeight="1" x14ac:dyDescent="0.15">
      <c r="B71" s="142"/>
      <c r="C71" s="76" t="s">
        <v>204</v>
      </c>
      <c r="D71" s="150"/>
      <c r="E71" s="151"/>
      <c r="F71" s="151"/>
      <c r="G71" s="151"/>
      <c r="H71" s="151"/>
      <c r="I71" s="151"/>
      <c r="J71" s="151"/>
      <c r="K71" s="151"/>
      <c r="L71" s="151"/>
      <c r="M71" s="151"/>
      <c r="N71" s="151"/>
      <c r="O71" s="152"/>
      <c r="P71" s="79"/>
    </row>
    <row r="72" spans="2:16" s="77" customFormat="1" ht="18" customHeight="1" x14ac:dyDescent="0.15">
      <c r="B72" s="142"/>
      <c r="C72" s="94" t="s">
        <v>205</v>
      </c>
      <c r="D72" s="150"/>
      <c r="E72" s="151"/>
      <c r="F72" s="151"/>
      <c r="G72" s="151"/>
      <c r="H72" s="151"/>
      <c r="I72" s="151"/>
      <c r="J72" s="151"/>
      <c r="K72" s="151"/>
      <c r="L72" s="151"/>
      <c r="M72" s="151"/>
      <c r="N72" s="151"/>
      <c r="O72" s="152"/>
      <c r="P72" s="79"/>
    </row>
    <row r="73" spans="2:16" s="77" customFormat="1" ht="18" customHeight="1" x14ac:dyDescent="0.15">
      <c r="B73" s="142"/>
      <c r="C73" s="154" t="s">
        <v>216</v>
      </c>
      <c r="D73" s="76" t="s">
        <v>12</v>
      </c>
      <c r="E73" s="76" t="s">
        <v>13</v>
      </c>
      <c r="F73" s="76" t="s">
        <v>14</v>
      </c>
      <c r="G73" s="76" t="s">
        <v>15</v>
      </c>
      <c r="H73" s="76" t="s">
        <v>16</v>
      </c>
      <c r="I73" s="76" t="s">
        <v>17</v>
      </c>
      <c r="J73" s="76" t="s">
        <v>18</v>
      </c>
      <c r="K73" s="76" t="s">
        <v>19</v>
      </c>
      <c r="L73" s="76" t="s">
        <v>20</v>
      </c>
      <c r="M73" s="76" t="s">
        <v>21</v>
      </c>
      <c r="N73" s="76" t="s">
        <v>22</v>
      </c>
      <c r="O73" s="76" t="s">
        <v>23</v>
      </c>
      <c r="P73" s="89"/>
    </row>
    <row r="74" spans="2:16" s="77" customFormat="1" ht="18" customHeight="1" x14ac:dyDescent="0.15">
      <c r="B74" s="142"/>
      <c r="C74" s="143"/>
      <c r="D74" s="97"/>
      <c r="E74" s="97"/>
      <c r="F74" s="97"/>
      <c r="G74" s="97"/>
      <c r="H74" s="97"/>
      <c r="I74" s="97"/>
      <c r="J74" s="97"/>
      <c r="K74" s="97"/>
      <c r="L74" s="97"/>
      <c r="M74" s="97"/>
      <c r="N74" s="97"/>
      <c r="O74" s="97"/>
      <c r="P74" s="89" t="s">
        <v>24</v>
      </c>
    </row>
    <row r="75" spans="2:16" s="77" customFormat="1" ht="18" hidden="1" customHeight="1" x14ac:dyDescent="0.15">
      <c r="B75" s="142"/>
      <c r="C75" s="117" t="s">
        <v>221</v>
      </c>
      <c r="D75" s="118">
        <f>ROUND(D74,0)</f>
        <v>0</v>
      </c>
      <c r="E75" s="118">
        <f t="shared" ref="E75" si="20">ROUND(E74,0)</f>
        <v>0</v>
      </c>
      <c r="F75" s="118">
        <f t="shared" ref="F75" si="21">ROUND(F74,0)</f>
        <v>0</v>
      </c>
      <c r="G75" s="118">
        <f t="shared" ref="G75" si="22">ROUND(G74,0)</f>
        <v>0</v>
      </c>
      <c r="H75" s="118">
        <f t="shared" ref="H75" si="23">ROUND(H74,0)</f>
        <v>0</v>
      </c>
      <c r="I75" s="118">
        <f t="shared" ref="I75" si="24">ROUND(I74,0)</f>
        <v>0</v>
      </c>
      <c r="J75" s="118">
        <f t="shared" ref="J75" si="25">ROUND(J74,0)</f>
        <v>0</v>
      </c>
      <c r="K75" s="118">
        <f t="shared" ref="K75" si="26">ROUND(K74,0)</f>
        <v>0</v>
      </c>
      <c r="L75" s="118">
        <f t="shared" ref="L75" si="27">ROUND(L74,0)</f>
        <v>0</v>
      </c>
      <c r="M75" s="118">
        <f t="shared" ref="M75" si="28">ROUND(M74,0)</f>
        <v>0</v>
      </c>
      <c r="N75" s="118">
        <f t="shared" ref="N75" si="29">ROUND(N74,0)</f>
        <v>0</v>
      </c>
      <c r="O75" s="118">
        <f t="shared" ref="O75" si="30">ROUND(O74,0)</f>
        <v>0</v>
      </c>
      <c r="P75" s="89"/>
    </row>
    <row r="76" spans="2:16" s="77" customFormat="1" ht="34.9" customHeight="1" x14ac:dyDescent="0.15">
      <c r="B76" s="142"/>
      <c r="C76" s="92" t="s">
        <v>217</v>
      </c>
      <c r="D76" s="155"/>
      <c r="E76" s="155"/>
      <c r="F76" s="155"/>
      <c r="G76" s="155"/>
      <c r="H76" s="155"/>
      <c r="I76" s="155"/>
      <c r="J76" s="155"/>
      <c r="K76" s="155"/>
      <c r="L76" s="155"/>
      <c r="M76" s="155"/>
      <c r="N76" s="155"/>
      <c r="O76" s="155"/>
      <c r="P76" s="89" t="s">
        <v>24</v>
      </c>
    </row>
    <row r="77" spans="2:16" s="77" customFormat="1" ht="18" hidden="1" customHeight="1" x14ac:dyDescent="0.15">
      <c r="B77" s="143"/>
      <c r="C77" s="117" t="s">
        <v>221</v>
      </c>
      <c r="D77" s="137">
        <f>ROUND(D76,0)</f>
        <v>0</v>
      </c>
      <c r="E77" s="138"/>
      <c r="F77" s="138"/>
      <c r="G77" s="138"/>
      <c r="H77" s="138"/>
      <c r="I77" s="138"/>
      <c r="J77" s="138"/>
      <c r="K77" s="138"/>
      <c r="L77" s="138"/>
      <c r="M77" s="138"/>
      <c r="N77" s="138"/>
      <c r="O77" s="139"/>
      <c r="P77" s="89"/>
    </row>
    <row r="78" spans="2:16" s="77" customFormat="1" ht="18" customHeight="1" x14ac:dyDescent="0.15">
      <c r="B78" s="141" t="s">
        <v>186</v>
      </c>
      <c r="C78" s="76" t="s">
        <v>203</v>
      </c>
      <c r="D78" s="150"/>
      <c r="E78" s="151"/>
      <c r="F78" s="151"/>
      <c r="G78" s="151"/>
      <c r="H78" s="151"/>
      <c r="I78" s="151"/>
      <c r="J78" s="151"/>
      <c r="K78" s="151"/>
      <c r="L78" s="151"/>
      <c r="M78" s="151"/>
      <c r="N78" s="151"/>
      <c r="O78" s="152"/>
      <c r="P78" s="79"/>
    </row>
    <row r="79" spans="2:16" s="77" customFormat="1" ht="18" customHeight="1" x14ac:dyDescent="0.15">
      <c r="B79" s="142"/>
      <c r="C79" s="76" t="s">
        <v>204</v>
      </c>
      <c r="D79" s="150"/>
      <c r="E79" s="151"/>
      <c r="F79" s="151"/>
      <c r="G79" s="151"/>
      <c r="H79" s="151"/>
      <c r="I79" s="151"/>
      <c r="J79" s="151"/>
      <c r="K79" s="151"/>
      <c r="L79" s="151"/>
      <c r="M79" s="151"/>
      <c r="N79" s="151"/>
      <c r="O79" s="152"/>
      <c r="P79" s="79"/>
    </row>
    <row r="80" spans="2:16" s="77" customFormat="1" ht="18" customHeight="1" x14ac:dyDescent="0.15">
      <c r="B80" s="142"/>
      <c r="C80" s="94" t="s">
        <v>205</v>
      </c>
      <c r="D80" s="150"/>
      <c r="E80" s="151"/>
      <c r="F80" s="151"/>
      <c r="G80" s="151"/>
      <c r="H80" s="151"/>
      <c r="I80" s="151"/>
      <c r="J80" s="151"/>
      <c r="K80" s="151"/>
      <c r="L80" s="151"/>
      <c r="M80" s="151"/>
      <c r="N80" s="151"/>
      <c r="O80" s="152"/>
      <c r="P80" s="79"/>
    </row>
    <row r="81" spans="2:16" s="77" customFormat="1" ht="18" customHeight="1" x14ac:dyDescent="0.15">
      <c r="B81" s="142"/>
      <c r="C81" s="154" t="s">
        <v>216</v>
      </c>
      <c r="D81" s="76" t="s">
        <v>12</v>
      </c>
      <c r="E81" s="76" t="s">
        <v>13</v>
      </c>
      <c r="F81" s="76" t="s">
        <v>14</v>
      </c>
      <c r="G81" s="76" t="s">
        <v>15</v>
      </c>
      <c r="H81" s="76" t="s">
        <v>16</v>
      </c>
      <c r="I81" s="76" t="s">
        <v>17</v>
      </c>
      <c r="J81" s="76" t="s">
        <v>18</v>
      </c>
      <c r="K81" s="76" t="s">
        <v>19</v>
      </c>
      <c r="L81" s="76" t="s">
        <v>20</v>
      </c>
      <c r="M81" s="76" t="s">
        <v>21</v>
      </c>
      <c r="N81" s="76" t="s">
        <v>22</v>
      </c>
      <c r="O81" s="76" t="s">
        <v>23</v>
      </c>
      <c r="P81" s="89"/>
    </row>
    <row r="82" spans="2:16" s="77" customFormat="1" ht="18" customHeight="1" x14ac:dyDescent="0.15">
      <c r="B82" s="142"/>
      <c r="C82" s="143"/>
      <c r="D82" s="97"/>
      <c r="E82" s="97"/>
      <c r="F82" s="97"/>
      <c r="G82" s="97"/>
      <c r="H82" s="97"/>
      <c r="I82" s="97"/>
      <c r="J82" s="97"/>
      <c r="K82" s="97"/>
      <c r="L82" s="97"/>
      <c r="M82" s="97"/>
      <c r="N82" s="97"/>
      <c r="O82" s="97"/>
      <c r="P82" s="89" t="s">
        <v>24</v>
      </c>
    </row>
    <row r="83" spans="2:16" s="77" customFormat="1" ht="18" hidden="1" customHeight="1" x14ac:dyDescent="0.15">
      <c r="B83" s="142"/>
      <c r="C83" s="117" t="s">
        <v>221</v>
      </c>
      <c r="D83" s="118">
        <f>ROUND(D82,0)</f>
        <v>0</v>
      </c>
      <c r="E83" s="118">
        <f t="shared" ref="E83" si="31">ROUND(E82,0)</f>
        <v>0</v>
      </c>
      <c r="F83" s="118">
        <f t="shared" ref="F83" si="32">ROUND(F82,0)</f>
        <v>0</v>
      </c>
      <c r="G83" s="118">
        <f t="shared" ref="G83" si="33">ROUND(G82,0)</f>
        <v>0</v>
      </c>
      <c r="H83" s="118">
        <f t="shared" ref="H83" si="34">ROUND(H82,0)</f>
        <v>0</v>
      </c>
      <c r="I83" s="118">
        <f t="shared" ref="I83" si="35">ROUND(I82,0)</f>
        <v>0</v>
      </c>
      <c r="J83" s="118">
        <f t="shared" ref="J83" si="36">ROUND(J82,0)</f>
        <v>0</v>
      </c>
      <c r="K83" s="118">
        <f t="shared" ref="K83" si="37">ROUND(K82,0)</f>
        <v>0</v>
      </c>
      <c r="L83" s="118">
        <f t="shared" ref="L83" si="38">ROUND(L82,0)</f>
        <v>0</v>
      </c>
      <c r="M83" s="118">
        <f t="shared" ref="M83" si="39">ROUND(M82,0)</f>
        <v>0</v>
      </c>
      <c r="N83" s="118">
        <f t="shared" ref="N83" si="40">ROUND(N82,0)</f>
        <v>0</v>
      </c>
      <c r="O83" s="118">
        <f t="shared" ref="O83" si="41">ROUND(O82,0)</f>
        <v>0</v>
      </c>
      <c r="P83" s="89"/>
    </row>
    <row r="84" spans="2:16" s="77" customFormat="1" ht="34.9" customHeight="1" x14ac:dyDescent="0.15">
      <c r="B84" s="142"/>
      <c r="C84" s="92" t="s">
        <v>217</v>
      </c>
      <c r="D84" s="155"/>
      <c r="E84" s="155"/>
      <c r="F84" s="155"/>
      <c r="G84" s="155"/>
      <c r="H84" s="155"/>
      <c r="I84" s="155"/>
      <c r="J84" s="155"/>
      <c r="K84" s="155"/>
      <c r="L84" s="155"/>
      <c r="M84" s="155"/>
      <c r="N84" s="155"/>
      <c r="O84" s="155"/>
      <c r="P84" s="89" t="s">
        <v>24</v>
      </c>
    </row>
    <row r="85" spans="2:16" s="77" customFormat="1" ht="18" hidden="1" customHeight="1" x14ac:dyDescent="0.15">
      <c r="B85" s="143"/>
      <c r="C85" s="117" t="s">
        <v>221</v>
      </c>
      <c r="D85" s="137">
        <f>ROUND(D84,0)</f>
        <v>0</v>
      </c>
      <c r="E85" s="138"/>
      <c r="F85" s="138"/>
      <c r="G85" s="138"/>
      <c r="H85" s="138"/>
      <c r="I85" s="138"/>
      <c r="J85" s="138"/>
      <c r="K85" s="138"/>
      <c r="L85" s="138"/>
      <c r="M85" s="138"/>
      <c r="N85" s="138"/>
      <c r="O85" s="139"/>
      <c r="P85" s="89"/>
    </row>
    <row r="86" spans="2:16" s="77" customFormat="1" ht="18" customHeight="1" x14ac:dyDescent="0.15">
      <c r="B86" s="141" t="s">
        <v>187</v>
      </c>
      <c r="C86" s="76" t="s">
        <v>203</v>
      </c>
      <c r="D86" s="150"/>
      <c r="E86" s="151"/>
      <c r="F86" s="151"/>
      <c r="G86" s="151"/>
      <c r="H86" s="151"/>
      <c r="I86" s="151"/>
      <c r="J86" s="151"/>
      <c r="K86" s="151"/>
      <c r="L86" s="151"/>
      <c r="M86" s="151"/>
      <c r="N86" s="151"/>
      <c r="O86" s="152"/>
      <c r="P86" s="79"/>
    </row>
    <row r="87" spans="2:16" s="77" customFormat="1" ht="18" customHeight="1" x14ac:dyDescent="0.15">
      <c r="B87" s="142"/>
      <c r="C87" s="76" t="s">
        <v>204</v>
      </c>
      <c r="D87" s="150"/>
      <c r="E87" s="151"/>
      <c r="F87" s="151"/>
      <c r="G87" s="151"/>
      <c r="H87" s="151"/>
      <c r="I87" s="151"/>
      <c r="J87" s="151"/>
      <c r="K87" s="151"/>
      <c r="L87" s="151"/>
      <c r="M87" s="151"/>
      <c r="N87" s="151"/>
      <c r="O87" s="152"/>
      <c r="P87" s="79"/>
    </row>
    <row r="88" spans="2:16" s="77" customFormat="1" ht="18" customHeight="1" x14ac:dyDescent="0.15">
      <c r="B88" s="142"/>
      <c r="C88" s="94" t="s">
        <v>205</v>
      </c>
      <c r="D88" s="150"/>
      <c r="E88" s="151"/>
      <c r="F88" s="151"/>
      <c r="G88" s="151"/>
      <c r="H88" s="151"/>
      <c r="I88" s="151"/>
      <c r="J88" s="151"/>
      <c r="K88" s="151"/>
      <c r="L88" s="151"/>
      <c r="M88" s="151"/>
      <c r="N88" s="151"/>
      <c r="O88" s="152"/>
      <c r="P88" s="79"/>
    </row>
    <row r="89" spans="2:16" s="77" customFormat="1" ht="18" customHeight="1" x14ac:dyDescent="0.15">
      <c r="B89" s="142"/>
      <c r="C89" s="154" t="s">
        <v>216</v>
      </c>
      <c r="D89" s="76" t="s">
        <v>12</v>
      </c>
      <c r="E89" s="76" t="s">
        <v>13</v>
      </c>
      <c r="F89" s="76" t="s">
        <v>14</v>
      </c>
      <c r="G89" s="76" t="s">
        <v>15</v>
      </c>
      <c r="H89" s="76" t="s">
        <v>16</v>
      </c>
      <c r="I89" s="76" t="s">
        <v>17</v>
      </c>
      <c r="J89" s="76" t="s">
        <v>18</v>
      </c>
      <c r="K89" s="76" t="s">
        <v>19</v>
      </c>
      <c r="L89" s="76" t="s">
        <v>20</v>
      </c>
      <c r="M89" s="76" t="s">
        <v>21</v>
      </c>
      <c r="N89" s="76" t="s">
        <v>22</v>
      </c>
      <c r="O89" s="76" t="s">
        <v>23</v>
      </c>
      <c r="P89" s="89"/>
    </row>
    <row r="90" spans="2:16" s="77" customFormat="1" ht="18" customHeight="1" x14ac:dyDescent="0.15">
      <c r="B90" s="142"/>
      <c r="C90" s="143"/>
      <c r="D90" s="97"/>
      <c r="E90" s="97"/>
      <c r="F90" s="97"/>
      <c r="G90" s="97"/>
      <c r="H90" s="97"/>
      <c r="I90" s="97"/>
      <c r="J90" s="97"/>
      <c r="K90" s="97"/>
      <c r="L90" s="97"/>
      <c r="M90" s="97"/>
      <c r="N90" s="97"/>
      <c r="O90" s="97"/>
      <c r="P90" s="89" t="s">
        <v>24</v>
      </c>
    </row>
    <row r="91" spans="2:16" s="77" customFormat="1" ht="18" hidden="1" customHeight="1" x14ac:dyDescent="0.15">
      <c r="B91" s="142"/>
      <c r="C91" s="117" t="s">
        <v>221</v>
      </c>
      <c r="D91" s="118">
        <f>ROUND(D90,0)</f>
        <v>0</v>
      </c>
      <c r="E91" s="118">
        <f t="shared" ref="E91" si="42">ROUND(E90,0)</f>
        <v>0</v>
      </c>
      <c r="F91" s="118">
        <f t="shared" ref="F91" si="43">ROUND(F90,0)</f>
        <v>0</v>
      </c>
      <c r="G91" s="118">
        <f t="shared" ref="G91" si="44">ROUND(G90,0)</f>
        <v>0</v>
      </c>
      <c r="H91" s="118">
        <f t="shared" ref="H91" si="45">ROUND(H90,0)</f>
        <v>0</v>
      </c>
      <c r="I91" s="118">
        <f t="shared" ref="I91" si="46">ROUND(I90,0)</f>
        <v>0</v>
      </c>
      <c r="J91" s="118">
        <f t="shared" ref="J91" si="47">ROUND(J90,0)</f>
        <v>0</v>
      </c>
      <c r="K91" s="118">
        <f t="shared" ref="K91" si="48">ROUND(K90,0)</f>
        <v>0</v>
      </c>
      <c r="L91" s="118">
        <f t="shared" ref="L91" si="49">ROUND(L90,0)</f>
        <v>0</v>
      </c>
      <c r="M91" s="118">
        <f t="shared" ref="M91" si="50">ROUND(M90,0)</f>
        <v>0</v>
      </c>
      <c r="N91" s="118">
        <f t="shared" ref="N91" si="51">ROUND(N90,0)</f>
        <v>0</v>
      </c>
      <c r="O91" s="118">
        <f t="shared" ref="O91" si="52">ROUND(O90,0)</f>
        <v>0</v>
      </c>
      <c r="P91" s="89"/>
    </row>
    <row r="92" spans="2:16" s="77" customFormat="1" ht="34.9" customHeight="1" x14ac:dyDescent="0.15">
      <c r="B92" s="142"/>
      <c r="C92" s="92" t="s">
        <v>217</v>
      </c>
      <c r="D92" s="155"/>
      <c r="E92" s="155"/>
      <c r="F92" s="155"/>
      <c r="G92" s="155"/>
      <c r="H92" s="155"/>
      <c r="I92" s="155"/>
      <c r="J92" s="155"/>
      <c r="K92" s="155"/>
      <c r="L92" s="155"/>
      <c r="M92" s="155"/>
      <c r="N92" s="155"/>
      <c r="O92" s="155"/>
      <c r="P92" s="89" t="s">
        <v>24</v>
      </c>
    </row>
    <row r="93" spans="2:16" s="77" customFormat="1" ht="18" hidden="1" customHeight="1" x14ac:dyDescent="0.15">
      <c r="B93" s="143"/>
      <c r="C93" s="117" t="s">
        <v>221</v>
      </c>
      <c r="D93" s="137">
        <f>ROUND(D92,0)</f>
        <v>0</v>
      </c>
      <c r="E93" s="138"/>
      <c r="F93" s="138"/>
      <c r="G93" s="138"/>
      <c r="H93" s="138"/>
      <c r="I93" s="138"/>
      <c r="J93" s="138"/>
      <c r="K93" s="138"/>
      <c r="L93" s="138"/>
      <c r="M93" s="138"/>
      <c r="N93" s="138"/>
      <c r="O93" s="139"/>
      <c r="P93" s="89"/>
    </row>
    <row r="94" spans="2:16" s="77" customFormat="1" ht="18" customHeight="1" x14ac:dyDescent="0.15">
      <c r="B94" s="141" t="s">
        <v>188</v>
      </c>
      <c r="C94" s="76" t="s">
        <v>203</v>
      </c>
      <c r="D94" s="150"/>
      <c r="E94" s="151"/>
      <c r="F94" s="151"/>
      <c r="G94" s="151"/>
      <c r="H94" s="151"/>
      <c r="I94" s="151"/>
      <c r="J94" s="151"/>
      <c r="K94" s="151"/>
      <c r="L94" s="151"/>
      <c r="M94" s="151"/>
      <c r="N94" s="151"/>
      <c r="O94" s="152"/>
      <c r="P94" s="79"/>
    </row>
    <row r="95" spans="2:16" s="77" customFormat="1" ht="18" customHeight="1" x14ac:dyDescent="0.15">
      <c r="B95" s="142"/>
      <c r="C95" s="76" t="s">
        <v>204</v>
      </c>
      <c r="D95" s="150"/>
      <c r="E95" s="151"/>
      <c r="F95" s="151"/>
      <c r="G95" s="151"/>
      <c r="H95" s="151"/>
      <c r="I95" s="151"/>
      <c r="J95" s="151"/>
      <c r="K95" s="151"/>
      <c r="L95" s="151"/>
      <c r="M95" s="151"/>
      <c r="N95" s="151"/>
      <c r="O95" s="152"/>
      <c r="P95" s="79"/>
    </row>
    <row r="96" spans="2:16" s="77" customFormat="1" ht="18" customHeight="1" x14ac:dyDescent="0.15">
      <c r="B96" s="142"/>
      <c r="C96" s="94" t="s">
        <v>205</v>
      </c>
      <c r="D96" s="150"/>
      <c r="E96" s="151"/>
      <c r="F96" s="151"/>
      <c r="G96" s="151"/>
      <c r="H96" s="151"/>
      <c r="I96" s="151"/>
      <c r="J96" s="151"/>
      <c r="K96" s="151"/>
      <c r="L96" s="151"/>
      <c r="M96" s="151"/>
      <c r="N96" s="151"/>
      <c r="O96" s="152"/>
      <c r="P96" s="79"/>
    </row>
    <row r="97" spans="2:16" s="77" customFormat="1" ht="18" customHeight="1" x14ac:dyDescent="0.15">
      <c r="B97" s="142"/>
      <c r="C97" s="154" t="s">
        <v>216</v>
      </c>
      <c r="D97" s="76" t="s">
        <v>12</v>
      </c>
      <c r="E97" s="76" t="s">
        <v>13</v>
      </c>
      <c r="F97" s="76" t="s">
        <v>14</v>
      </c>
      <c r="G97" s="76" t="s">
        <v>15</v>
      </c>
      <c r="H97" s="76" t="s">
        <v>16</v>
      </c>
      <c r="I97" s="76" t="s">
        <v>17</v>
      </c>
      <c r="J97" s="76" t="s">
        <v>18</v>
      </c>
      <c r="K97" s="76" t="s">
        <v>19</v>
      </c>
      <c r="L97" s="76" t="s">
        <v>20</v>
      </c>
      <c r="M97" s="76" t="s">
        <v>21</v>
      </c>
      <c r="N97" s="76" t="s">
        <v>22</v>
      </c>
      <c r="O97" s="76" t="s">
        <v>23</v>
      </c>
      <c r="P97" s="89"/>
    </row>
    <row r="98" spans="2:16" s="77" customFormat="1" ht="18" customHeight="1" x14ac:dyDescent="0.15">
      <c r="B98" s="142"/>
      <c r="C98" s="143"/>
      <c r="D98" s="97"/>
      <c r="E98" s="97"/>
      <c r="F98" s="97"/>
      <c r="G98" s="97"/>
      <c r="H98" s="97"/>
      <c r="I98" s="97"/>
      <c r="J98" s="97"/>
      <c r="K98" s="97"/>
      <c r="L98" s="97"/>
      <c r="M98" s="97"/>
      <c r="N98" s="97"/>
      <c r="O98" s="97"/>
      <c r="P98" s="89" t="s">
        <v>24</v>
      </c>
    </row>
    <row r="99" spans="2:16" s="77" customFormat="1" ht="18" hidden="1" customHeight="1" x14ac:dyDescent="0.15">
      <c r="B99" s="142"/>
      <c r="C99" s="117" t="s">
        <v>221</v>
      </c>
      <c r="D99" s="118">
        <f>ROUND(D98,0)</f>
        <v>0</v>
      </c>
      <c r="E99" s="118">
        <f t="shared" ref="E99" si="53">ROUND(E98,0)</f>
        <v>0</v>
      </c>
      <c r="F99" s="118">
        <f t="shared" ref="F99" si="54">ROUND(F98,0)</f>
        <v>0</v>
      </c>
      <c r="G99" s="118">
        <f t="shared" ref="G99" si="55">ROUND(G98,0)</f>
        <v>0</v>
      </c>
      <c r="H99" s="118">
        <f t="shared" ref="H99" si="56">ROUND(H98,0)</f>
        <v>0</v>
      </c>
      <c r="I99" s="118">
        <f t="shared" ref="I99" si="57">ROUND(I98,0)</f>
        <v>0</v>
      </c>
      <c r="J99" s="118">
        <f t="shared" ref="J99" si="58">ROUND(J98,0)</f>
        <v>0</v>
      </c>
      <c r="K99" s="118">
        <f t="shared" ref="K99" si="59">ROUND(K98,0)</f>
        <v>0</v>
      </c>
      <c r="L99" s="118">
        <f t="shared" ref="L99" si="60">ROUND(L98,0)</f>
        <v>0</v>
      </c>
      <c r="M99" s="118">
        <f t="shared" ref="M99" si="61">ROUND(M98,0)</f>
        <v>0</v>
      </c>
      <c r="N99" s="118">
        <f t="shared" ref="N99" si="62">ROUND(N98,0)</f>
        <v>0</v>
      </c>
      <c r="O99" s="118">
        <f t="shared" ref="O99" si="63">ROUND(O98,0)</f>
        <v>0</v>
      </c>
      <c r="P99" s="89"/>
    </row>
    <row r="100" spans="2:16" s="77" customFormat="1" ht="34.9" customHeight="1" x14ac:dyDescent="0.15">
      <c r="B100" s="142"/>
      <c r="C100" s="92" t="s">
        <v>217</v>
      </c>
      <c r="D100" s="155"/>
      <c r="E100" s="155"/>
      <c r="F100" s="155"/>
      <c r="G100" s="155"/>
      <c r="H100" s="155"/>
      <c r="I100" s="155"/>
      <c r="J100" s="155"/>
      <c r="K100" s="155"/>
      <c r="L100" s="155"/>
      <c r="M100" s="155"/>
      <c r="N100" s="155"/>
      <c r="O100" s="155"/>
      <c r="P100" s="89" t="s">
        <v>24</v>
      </c>
    </row>
    <row r="101" spans="2:16" s="77" customFormat="1" ht="18" hidden="1" customHeight="1" x14ac:dyDescent="0.15">
      <c r="B101" s="143"/>
      <c r="C101" s="117" t="s">
        <v>221</v>
      </c>
      <c r="D101" s="137">
        <f>ROUND(D100,0)</f>
        <v>0</v>
      </c>
      <c r="E101" s="138"/>
      <c r="F101" s="138"/>
      <c r="G101" s="138"/>
      <c r="H101" s="138"/>
      <c r="I101" s="138"/>
      <c r="J101" s="138"/>
      <c r="K101" s="138"/>
      <c r="L101" s="138"/>
      <c r="M101" s="138"/>
      <c r="N101" s="138"/>
      <c r="O101" s="139"/>
      <c r="P101" s="89"/>
    </row>
    <row r="102" spans="2:16" s="77" customFormat="1" ht="18" customHeight="1" x14ac:dyDescent="0.15">
      <c r="B102" s="141" t="s">
        <v>189</v>
      </c>
      <c r="C102" s="76" t="s">
        <v>203</v>
      </c>
      <c r="D102" s="150"/>
      <c r="E102" s="151"/>
      <c r="F102" s="151"/>
      <c r="G102" s="151"/>
      <c r="H102" s="151"/>
      <c r="I102" s="151"/>
      <c r="J102" s="151"/>
      <c r="K102" s="151"/>
      <c r="L102" s="151"/>
      <c r="M102" s="151"/>
      <c r="N102" s="151"/>
      <c r="O102" s="152"/>
      <c r="P102" s="79"/>
    </row>
    <row r="103" spans="2:16" s="77" customFormat="1" ht="18" customHeight="1" x14ac:dyDescent="0.15">
      <c r="B103" s="142"/>
      <c r="C103" s="76" t="s">
        <v>204</v>
      </c>
      <c r="D103" s="150"/>
      <c r="E103" s="151"/>
      <c r="F103" s="151"/>
      <c r="G103" s="151"/>
      <c r="H103" s="151"/>
      <c r="I103" s="151"/>
      <c r="J103" s="151"/>
      <c r="K103" s="151"/>
      <c r="L103" s="151"/>
      <c r="M103" s="151"/>
      <c r="N103" s="151"/>
      <c r="O103" s="152"/>
      <c r="P103" s="79"/>
    </row>
    <row r="104" spans="2:16" s="77" customFormat="1" ht="18" customHeight="1" x14ac:dyDescent="0.15">
      <c r="B104" s="142"/>
      <c r="C104" s="94" t="s">
        <v>205</v>
      </c>
      <c r="D104" s="150"/>
      <c r="E104" s="151"/>
      <c r="F104" s="151"/>
      <c r="G104" s="151"/>
      <c r="H104" s="151"/>
      <c r="I104" s="151"/>
      <c r="J104" s="151"/>
      <c r="K104" s="151"/>
      <c r="L104" s="151"/>
      <c r="M104" s="151"/>
      <c r="N104" s="151"/>
      <c r="O104" s="152"/>
      <c r="P104" s="79"/>
    </row>
    <row r="105" spans="2:16" s="77" customFormat="1" ht="18" customHeight="1" x14ac:dyDescent="0.15">
      <c r="B105" s="142"/>
      <c r="C105" s="154" t="s">
        <v>216</v>
      </c>
      <c r="D105" s="76" t="s">
        <v>12</v>
      </c>
      <c r="E105" s="76" t="s">
        <v>13</v>
      </c>
      <c r="F105" s="76" t="s">
        <v>14</v>
      </c>
      <c r="G105" s="76" t="s">
        <v>15</v>
      </c>
      <c r="H105" s="76" t="s">
        <v>16</v>
      </c>
      <c r="I105" s="76" t="s">
        <v>17</v>
      </c>
      <c r="J105" s="76" t="s">
        <v>18</v>
      </c>
      <c r="K105" s="76" t="s">
        <v>19</v>
      </c>
      <c r="L105" s="76" t="s">
        <v>20</v>
      </c>
      <c r="M105" s="76" t="s">
        <v>21</v>
      </c>
      <c r="N105" s="76" t="s">
        <v>22</v>
      </c>
      <c r="O105" s="76" t="s">
        <v>23</v>
      </c>
      <c r="P105" s="89"/>
    </row>
    <row r="106" spans="2:16" s="77" customFormat="1" ht="18" customHeight="1" x14ac:dyDescent="0.15">
      <c r="B106" s="142"/>
      <c r="C106" s="143"/>
      <c r="D106" s="97"/>
      <c r="E106" s="97"/>
      <c r="F106" s="97"/>
      <c r="G106" s="97"/>
      <c r="H106" s="97"/>
      <c r="I106" s="97"/>
      <c r="J106" s="97"/>
      <c r="K106" s="97"/>
      <c r="L106" s="97"/>
      <c r="M106" s="97"/>
      <c r="N106" s="97"/>
      <c r="O106" s="97"/>
      <c r="P106" s="89" t="s">
        <v>24</v>
      </c>
    </row>
    <row r="107" spans="2:16" s="77" customFormat="1" ht="18" hidden="1" customHeight="1" x14ac:dyDescent="0.15">
      <c r="B107" s="142"/>
      <c r="C107" s="117" t="s">
        <v>221</v>
      </c>
      <c r="D107" s="118">
        <f>ROUND(D106,0)</f>
        <v>0</v>
      </c>
      <c r="E107" s="118">
        <f t="shared" ref="E107" si="64">ROUND(E106,0)</f>
        <v>0</v>
      </c>
      <c r="F107" s="118">
        <f t="shared" ref="F107" si="65">ROUND(F106,0)</f>
        <v>0</v>
      </c>
      <c r="G107" s="118">
        <f t="shared" ref="G107" si="66">ROUND(G106,0)</f>
        <v>0</v>
      </c>
      <c r="H107" s="118">
        <f t="shared" ref="H107" si="67">ROUND(H106,0)</f>
        <v>0</v>
      </c>
      <c r="I107" s="118">
        <f t="shared" ref="I107" si="68">ROUND(I106,0)</f>
        <v>0</v>
      </c>
      <c r="J107" s="118">
        <f t="shared" ref="J107" si="69">ROUND(J106,0)</f>
        <v>0</v>
      </c>
      <c r="K107" s="118">
        <f t="shared" ref="K107" si="70">ROUND(K106,0)</f>
        <v>0</v>
      </c>
      <c r="L107" s="118">
        <f t="shared" ref="L107" si="71">ROUND(L106,0)</f>
        <v>0</v>
      </c>
      <c r="M107" s="118">
        <f t="shared" ref="M107" si="72">ROUND(M106,0)</f>
        <v>0</v>
      </c>
      <c r="N107" s="118">
        <f t="shared" ref="N107" si="73">ROUND(N106,0)</f>
        <v>0</v>
      </c>
      <c r="O107" s="118">
        <f t="shared" ref="O107" si="74">ROUND(O106,0)</f>
        <v>0</v>
      </c>
      <c r="P107" s="89"/>
    </row>
    <row r="108" spans="2:16" s="77" customFormat="1" ht="34.9" customHeight="1" x14ac:dyDescent="0.15">
      <c r="B108" s="142"/>
      <c r="C108" s="92" t="s">
        <v>217</v>
      </c>
      <c r="D108" s="155"/>
      <c r="E108" s="155"/>
      <c r="F108" s="155"/>
      <c r="G108" s="155"/>
      <c r="H108" s="155"/>
      <c r="I108" s="155"/>
      <c r="J108" s="155"/>
      <c r="K108" s="155"/>
      <c r="L108" s="155"/>
      <c r="M108" s="155"/>
      <c r="N108" s="155"/>
      <c r="O108" s="155"/>
      <c r="P108" s="89" t="s">
        <v>24</v>
      </c>
    </row>
    <row r="109" spans="2:16" s="77" customFormat="1" ht="18" hidden="1" customHeight="1" x14ac:dyDescent="0.15">
      <c r="B109" s="143"/>
      <c r="C109" s="117" t="s">
        <v>221</v>
      </c>
      <c r="D109" s="137">
        <f>ROUND(D108,0)</f>
        <v>0</v>
      </c>
      <c r="E109" s="138"/>
      <c r="F109" s="138"/>
      <c r="G109" s="138"/>
      <c r="H109" s="138"/>
      <c r="I109" s="138"/>
      <c r="J109" s="138"/>
      <c r="K109" s="138"/>
      <c r="L109" s="138"/>
      <c r="M109" s="138"/>
      <c r="N109" s="138"/>
      <c r="O109" s="139"/>
      <c r="P109" s="89"/>
    </row>
    <row r="110" spans="2:16" s="77" customFormat="1" ht="18" customHeight="1" x14ac:dyDescent="0.15">
      <c r="B110" s="141" t="s">
        <v>190</v>
      </c>
      <c r="C110" s="76" t="s">
        <v>203</v>
      </c>
      <c r="D110" s="150"/>
      <c r="E110" s="151"/>
      <c r="F110" s="151"/>
      <c r="G110" s="151"/>
      <c r="H110" s="151"/>
      <c r="I110" s="151"/>
      <c r="J110" s="151"/>
      <c r="K110" s="151"/>
      <c r="L110" s="151"/>
      <c r="M110" s="151"/>
      <c r="N110" s="151"/>
      <c r="O110" s="152"/>
      <c r="P110" s="79"/>
    </row>
    <row r="111" spans="2:16" s="77" customFormat="1" ht="18" customHeight="1" x14ac:dyDescent="0.15">
      <c r="B111" s="142"/>
      <c r="C111" s="76" t="s">
        <v>204</v>
      </c>
      <c r="D111" s="150"/>
      <c r="E111" s="151"/>
      <c r="F111" s="151"/>
      <c r="G111" s="151"/>
      <c r="H111" s="151"/>
      <c r="I111" s="151"/>
      <c r="J111" s="151"/>
      <c r="K111" s="151"/>
      <c r="L111" s="151"/>
      <c r="M111" s="151"/>
      <c r="N111" s="151"/>
      <c r="O111" s="152"/>
      <c r="P111" s="79"/>
    </row>
    <row r="112" spans="2:16" s="77" customFormat="1" ht="18" customHeight="1" x14ac:dyDescent="0.15">
      <c r="B112" s="142"/>
      <c r="C112" s="94" t="s">
        <v>205</v>
      </c>
      <c r="D112" s="150"/>
      <c r="E112" s="151"/>
      <c r="F112" s="151"/>
      <c r="G112" s="151"/>
      <c r="H112" s="151"/>
      <c r="I112" s="151"/>
      <c r="J112" s="151"/>
      <c r="K112" s="151"/>
      <c r="L112" s="151"/>
      <c r="M112" s="151"/>
      <c r="N112" s="151"/>
      <c r="O112" s="152"/>
      <c r="P112" s="79"/>
    </row>
    <row r="113" spans="2:16" s="77" customFormat="1" ht="18" customHeight="1" x14ac:dyDescent="0.15">
      <c r="B113" s="142"/>
      <c r="C113" s="154" t="s">
        <v>216</v>
      </c>
      <c r="D113" s="76" t="s">
        <v>12</v>
      </c>
      <c r="E113" s="76" t="s">
        <v>13</v>
      </c>
      <c r="F113" s="76" t="s">
        <v>14</v>
      </c>
      <c r="G113" s="76" t="s">
        <v>15</v>
      </c>
      <c r="H113" s="76" t="s">
        <v>16</v>
      </c>
      <c r="I113" s="76" t="s">
        <v>17</v>
      </c>
      <c r="J113" s="76" t="s">
        <v>18</v>
      </c>
      <c r="K113" s="76" t="s">
        <v>19</v>
      </c>
      <c r="L113" s="76" t="s">
        <v>20</v>
      </c>
      <c r="M113" s="76" t="s">
        <v>21</v>
      </c>
      <c r="N113" s="76" t="s">
        <v>22</v>
      </c>
      <c r="O113" s="76" t="s">
        <v>23</v>
      </c>
      <c r="P113" s="89"/>
    </row>
    <row r="114" spans="2:16" s="77" customFormat="1" ht="18" customHeight="1" x14ac:dyDescent="0.15">
      <c r="B114" s="142"/>
      <c r="C114" s="143"/>
      <c r="D114" s="97"/>
      <c r="E114" s="97"/>
      <c r="F114" s="97"/>
      <c r="G114" s="97"/>
      <c r="H114" s="97"/>
      <c r="I114" s="97"/>
      <c r="J114" s="97"/>
      <c r="K114" s="97"/>
      <c r="L114" s="97"/>
      <c r="M114" s="97"/>
      <c r="N114" s="97"/>
      <c r="O114" s="97"/>
      <c r="P114" s="89" t="s">
        <v>24</v>
      </c>
    </row>
    <row r="115" spans="2:16" s="77" customFormat="1" ht="18" hidden="1" customHeight="1" x14ac:dyDescent="0.15">
      <c r="B115" s="142"/>
      <c r="C115" s="117" t="s">
        <v>221</v>
      </c>
      <c r="D115" s="118">
        <f>ROUND(D114,0)</f>
        <v>0</v>
      </c>
      <c r="E115" s="118">
        <f t="shared" ref="E115" si="75">ROUND(E114,0)</f>
        <v>0</v>
      </c>
      <c r="F115" s="118">
        <f t="shared" ref="F115" si="76">ROUND(F114,0)</f>
        <v>0</v>
      </c>
      <c r="G115" s="118">
        <f t="shared" ref="G115" si="77">ROUND(G114,0)</f>
        <v>0</v>
      </c>
      <c r="H115" s="118">
        <f t="shared" ref="H115" si="78">ROUND(H114,0)</f>
        <v>0</v>
      </c>
      <c r="I115" s="118">
        <f t="shared" ref="I115" si="79">ROUND(I114,0)</f>
        <v>0</v>
      </c>
      <c r="J115" s="118">
        <f t="shared" ref="J115" si="80">ROUND(J114,0)</f>
        <v>0</v>
      </c>
      <c r="K115" s="118">
        <f t="shared" ref="K115" si="81">ROUND(K114,0)</f>
        <v>0</v>
      </c>
      <c r="L115" s="118">
        <f t="shared" ref="L115" si="82">ROUND(L114,0)</f>
        <v>0</v>
      </c>
      <c r="M115" s="118">
        <f t="shared" ref="M115" si="83">ROUND(M114,0)</f>
        <v>0</v>
      </c>
      <c r="N115" s="118">
        <f t="shared" ref="N115" si="84">ROUND(N114,0)</f>
        <v>0</v>
      </c>
      <c r="O115" s="118">
        <f t="shared" ref="O115" si="85">ROUND(O114,0)</f>
        <v>0</v>
      </c>
      <c r="P115" s="89"/>
    </row>
    <row r="116" spans="2:16" s="77" customFormat="1" ht="34.9" customHeight="1" x14ac:dyDescent="0.15">
      <c r="B116" s="142"/>
      <c r="C116" s="92" t="s">
        <v>217</v>
      </c>
      <c r="D116" s="155"/>
      <c r="E116" s="155"/>
      <c r="F116" s="155"/>
      <c r="G116" s="155"/>
      <c r="H116" s="155"/>
      <c r="I116" s="155"/>
      <c r="J116" s="155"/>
      <c r="K116" s="155"/>
      <c r="L116" s="155"/>
      <c r="M116" s="155"/>
      <c r="N116" s="155"/>
      <c r="O116" s="155"/>
      <c r="P116" s="89" t="s">
        <v>24</v>
      </c>
    </row>
    <row r="117" spans="2:16" s="77" customFormat="1" ht="18" hidden="1" customHeight="1" x14ac:dyDescent="0.15">
      <c r="B117" s="143"/>
      <c r="C117" s="117" t="s">
        <v>221</v>
      </c>
      <c r="D117" s="137">
        <f>ROUND(D116,0)</f>
        <v>0</v>
      </c>
      <c r="E117" s="138"/>
      <c r="F117" s="138"/>
      <c r="G117" s="138"/>
      <c r="H117" s="138"/>
      <c r="I117" s="138"/>
      <c r="J117" s="138"/>
      <c r="K117" s="138"/>
      <c r="L117" s="138"/>
      <c r="M117" s="138"/>
      <c r="N117" s="138"/>
      <c r="O117" s="139"/>
      <c r="P117" s="89"/>
    </row>
    <row r="118" spans="2:16" s="77" customFormat="1" ht="18" customHeight="1" x14ac:dyDescent="0.15">
      <c r="B118" s="141" t="s">
        <v>191</v>
      </c>
      <c r="C118" s="76" t="s">
        <v>203</v>
      </c>
      <c r="D118" s="150"/>
      <c r="E118" s="151"/>
      <c r="F118" s="151"/>
      <c r="G118" s="151"/>
      <c r="H118" s="151"/>
      <c r="I118" s="151"/>
      <c r="J118" s="151"/>
      <c r="K118" s="151"/>
      <c r="L118" s="151"/>
      <c r="M118" s="151"/>
      <c r="N118" s="151"/>
      <c r="O118" s="152"/>
      <c r="P118" s="79"/>
    </row>
    <row r="119" spans="2:16" s="77" customFormat="1" ht="18" customHeight="1" x14ac:dyDescent="0.15">
      <c r="B119" s="142"/>
      <c r="C119" s="76" t="s">
        <v>204</v>
      </c>
      <c r="D119" s="150"/>
      <c r="E119" s="151"/>
      <c r="F119" s="151"/>
      <c r="G119" s="151"/>
      <c r="H119" s="151"/>
      <c r="I119" s="151"/>
      <c r="J119" s="151"/>
      <c r="K119" s="151"/>
      <c r="L119" s="151"/>
      <c r="M119" s="151"/>
      <c r="N119" s="151"/>
      <c r="O119" s="152"/>
      <c r="P119" s="79"/>
    </row>
    <row r="120" spans="2:16" s="77" customFormat="1" ht="18" customHeight="1" x14ac:dyDescent="0.15">
      <c r="B120" s="142"/>
      <c r="C120" s="94" t="s">
        <v>205</v>
      </c>
      <c r="D120" s="150"/>
      <c r="E120" s="151"/>
      <c r="F120" s="151"/>
      <c r="G120" s="151"/>
      <c r="H120" s="151"/>
      <c r="I120" s="151"/>
      <c r="J120" s="151"/>
      <c r="K120" s="151"/>
      <c r="L120" s="151"/>
      <c r="M120" s="151"/>
      <c r="N120" s="151"/>
      <c r="O120" s="152"/>
      <c r="P120" s="79"/>
    </row>
    <row r="121" spans="2:16" s="77" customFormat="1" ht="18" customHeight="1" x14ac:dyDescent="0.15">
      <c r="B121" s="142"/>
      <c r="C121" s="154" t="s">
        <v>216</v>
      </c>
      <c r="D121" s="76" t="s">
        <v>12</v>
      </c>
      <c r="E121" s="76" t="s">
        <v>13</v>
      </c>
      <c r="F121" s="76" t="s">
        <v>14</v>
      </c>
      <c r="G121" s="76" t="s">
        <v>15</v>
      </c>
      <c r="H121" s="76" t="s">
        <v>16</v>
      </c>
      <c r="I121" s="76" t="s">
        <v>17</v>
      </c>
      <c r="J121" s="76" t="s">
        <v>18</v>
      </c>
      <c r="K121" s="76" t="s">
        <v>19</v>
      </c>
      <c r="L121" s="76" t="s">
        <v>20</v>
      </c>
      <c r="M121" s="76" t="s">
        <v>21</v>
      </c>
      <c r="N121" s="76" t="s">
        <v>22</v>
      </c>
      <c r="O121" s="76" t="s">
        <v>23</v>
      </c>
      <c r="P121" s="89"/>
    </row>
    <row r="122" spans="2:16" s="77" customFormat="1" ht="18" customHeight="1" x14ac:dyDescent="0.15">
      <c r="B122" s="142"/>
      <c r="C122" s="143"/>
      <c r="D122" s="97"/>
      <c r="E122" s="97"/>
      <c r="F122" s="97"/>
      <c r="G122" s="97"/>
      <c r="H122" s="97"/>
      <c r="I122" s="97"/>
      <c r="J122" s="97"/>
      <c r="K122" s="97"/>
      <c r="L122" s="97"/>
      <c r="M122" s="97"/>
      <c r="N122" s="97"/>
      <c r="O122" s="97"/>
      <c r="P122" s="89" t="s">
        <v>24</v>
      </c>
    </row>
    <row r="123" spans="2:16" s="77" customFormat="1" ht="18" hidden="1" customHeight="1" x14ac:dyDescent="0.15">
      <c r="B123" s="142"/>
      <c r="C123" s="117" t="s">
        <v>221</v>
      </c>
      <c r="D123" s="118">
        <f>ROUND(D122,0)</f>
        <v>0</v>
      </c>
      <c r="E123" s="118">
        <f t="shared" ref="E123" si="86">ROUND(E122,0)</f>
        <v>0</v>
      </c>
      <c r="F123" s="118">
        <f t="shared" ref="F123" si="87">ROUND(F122,0)</f>
        <v>0</v>
      </c>
      <c r="G123" s="118">
        <f t="shared" ref="G123" si="88">ROUND(G122,0)</f>
        <v>0</v>
      </c>
      <c r="H123" s="118">
        <f t="shared" ref="H123" si="89">ROUND(H122,0)</f>
        <v>0</v>
      </c>
      <c r="I123" s="118">
        <f t="shared" ref="I123" si="90">ROUND(I122,0)</f>
        <v>0</v>
      </c>
      <c r="J123" s="118">
        <f t="shared" ref="J123" si="91">ROUND(J122,0)</f>
        <v>0</v>
      </c>
      <c r="K123" s="118">
        <f t="shared" ref="K123" si="92">ROUND(K122,0)</f>
        <v>0</v>
      </c>
      <c r="L123" s="118">
        <f t="shared" ref="L123" si="93">ROUND(L122,0)</f>
        <v>0</v>
      </c>
      <c r="M123" s="118">
        <f t="shared" ref="M123" si="94">ROUND(M122,0)</f>
        <v>0</v>
      </c>
      <c r="N123" s="118">
        <f t="shared" ref="N123" si="95">ROUND(N122,0)</f>
        <v>0</v>
      </c>
      <c r="O123" s="118">
        <f t="shared" ref="O123" si="96">ROUND(O122,0)</f>
        <v>0</v>
      </c>
      <c r="P123" s="89"/>
    </row>
    <row r="124" spans="2:16" s="77" customFormat="1" ht="34.9" customHeight="1" x14ac:dyDescent="0.15">
      <c r="B124" s="142"/>
      <c r="C124" s="92" t="s">
        <v>217</v>
      </c>
      <c r="D124" s="155"/>
      <c r="E124" s="155"/>
      <c r="F124" s="155"/>
      <c r="G124" s="155"/>
      <c r="H124" s="155"/>
      <c r="I124" s="155"/>
      <c r="J124" s="155"/>
      <c r="K124" s="155"/>
      <c r="L124" s="155"/>
      <c r="M124" s="155"/>
      <c r="N124" s="155"/>
      <c r="O124" s="155"/>
      <c r="P124" s="89" t="s">
        <v>24</v>
      </c>
    </row>
    <row r="125" spans="2:16" s="77" customFormat="1" ht="18" hidden="1" customHeight="1" x14ac:dyDescent="0.15">
      <c r="B125" s="143"/>
      <c r="C125" s="117" t="s">
        <v>221</v>
      </c>
      <c r="D125" s="137">
        <f>ROUND(D124,0)</f>
        <v>0</v>
      </c>
      <c r="E125" s="138"/>
      <c r="F125" s="138"/>
      <c r="G125" s="138"/>
      <c r="H125" s="138"/>
      <c r="I125" s="138"/>
      <c r="J125" s="138"/>
      <c r="K125" s="138"/>
      <c r="L125" s="138"/>
      <c r="M125" s="138"/>
      <c r="N125" s="138"/>
      <c r="O125" s="139"/>
      <c r="P125" s="89"/>
    </row>
    <row r="126" spans="2:16" s="77" customFormat="1" ht="18" customHeight="1" x14ac:dyDescent="0.15">
      <c r="B126" s="153" t="s">
        <v>192</v>
      </c>
      <c r="C126" s="154" t="s">
        <v>216</v>
      </c>
      <c r="D126" s="76" t="s">
        <v>12</v>
      </c>
      <c r="E126" s="76" t="s">
        <v>13</v>
      </c>
      <c r="F126" s="76" t="s">
        <v>14</v>
      </c>
      <c r="G126" s="76" t="s">
        <v>15</v>
      </c>
      <c r="H126" s="76" t="s">
        <v>16</v>
      </c>
      <c r="I126" s="76" t="s">
        <v>17</v>
      </c>
      <c r="J126" s="76" t="s">
        <v>18</v>
      </c>
      <c r="K126" s="76" t="s">
        <v>19</v>
      </c>
      <c r="L126" s="76" t="s">
        <v>20</v>
      </c>
      <c r="M126" s="76" t="s">
        <v>21</v>
      </c>
      <c r="N126" s="76" t="s">
        <v>22</v>
      </c>
      <c r="O126" s="76" t="s">
        <v>23</v>
      </c>
      <c r="P126" s="89"/>
    </row>
    <row r="127" spans="2:16" s="77" customFormat="1" ht="18" customHeight="1" x14ac:dyDescent="0.15">
      <c r="B127" s="153"/>
      <c r="C127" s="143"/>
      <c r="D127" s="91">
        <f>SUM(D59,D67,D75,D83,D91,D99,D107,D115,D123)</f>
        <v>0</v>
      </c>
      <c r="E127" s="114">
        <f t="shared" ref="E127:N127" si="97">SUM(E59,E67,E75,E83,E91,E99,E107,E115,E123)</f>
        <v>0</v>
      </c>
      <c r="F127" s="114">
        <f t="shared" si="97"/>
        <v>0</v>
      </c>
      <c r="G127" s="114">
        <f t="shared" si="97"/>
        <v>0</v>
      </c>
      <c r="H127" s="114">
        <f t="shared" si="97"/>
        <v>0</v>
      </c>
      <c r="I127" s="114">
        <f t="shared" si="97"/>
        <v>0</v>
      </c>
      <c r="J127" s="114">
        <f t="shared" si="97"/>
        <v>0</v>
      </c>
      <c r="K127" s="114">
        <f t="shared" si="97"/>
        <v>0</v>
      </c>
      <c r="L127" s="114">
        <f t="shared" si="97"/>
        <v>0</v>
      </c>
      <c r="M127" s="114">
        <f t="shared" si="97"/>
        <v>0</v>
      </c>
      <c r="N127" s="114">
        <f t="shared" si="97"/>
        <v>0</v>
      </c>
      <c r="O127" s="114">
        <f>SUM(O59,O67,O75,O83,O91,O99,O107,O115,O123)</f>
        <v>0</v>
      </c>
      <c r="P127" s="89" t="s">
        <v>24</v>
      </c>
    </row>
    <row r="128" spans="2:16" s="77" customFormat="1" ht="34.9" customHeight="1" x14ac:dyDescent="0.15">
      <c r="B128" s="153"/>
      <c r="C128" s="92" t="s">
        <v>217</v>
      </c>
      <c r="D128" s="178">
        <f>SUM(D61,D69,D77,D85,D93,D101,D109,D117,D125)</f>
        <v>0</v>
      </c>
      <c r="E128" s="178"/>
      <c r="F128" s="178"/>
      <c r="G128" s="178"/>
      <c r="H128" s="178"/>
      <c r="I128" s="178"/>
      <c r="J128" s="178"/>
      <c r="K128" s="178"/>
      <c r="L128" s="178"/>
      <c r="M128" s="178"/>
      <c r="N128" s="178"/>
      <c r="O128" s="178"/>
      <c r="P128" s="89" t="s">
        <v>24</v>
      </c>
    </row>
    <row r="129" spans="2:16" s="77" customFormat="1" ht="18" customHeight="1" x14ac:dyDescent="0.15">
      <c r="B129" s="88"/>
      <c r="P129" s="88"/>
    </row>
    <row r="130" spans="2:16" s="77" customFormat="1" ht="18" customHeight="1" x14ac:dyDescent="0.15">
      <c r="B130" s="96" t="s">
        <v>201</v>
      </c>
      <c r="P130" s="88"/>
    </row>
    <row r="131" spans="2:16" s="77" customFormat="1" ht="18" customHeight="1" x14ac:dyDescent="0.15">
      <c r="B131" s="153" t="s">
        <v>1</v>
      </c>
      <c r="C131" s="153"/>
      <c r="D131" s="153" t="s">
        <v>25</v>
      </c>
      <c r="E131" s="153"/>
      <c r="F131" s="153"/>
      <c r="G131" s="153"/>
      <c r="H131" s="153"/>
      <c r="I131" s="153"/>
      <c r="J131" s="153"/>
      <c r="K131" s="153"/>
      <c r="L131" s="153"/>
      <c r="M131" s="153"/>
      <c r="N131" s="153"/>
      <c r="O131" s="153"/>
      <c r="P131" s="76" t="s">
        <v>2</v>
      </c>
    </row>
    <row r="132" spans="2:16" s="77" customFormat="1" ht="18" customHeight="1" x14ac:dyDescent="0.15">
      <c r="B132" s="153" t="s">
        <v>193</v>
      </c>
      <c r="C132" s="153"/>
      <c r="D132" s="150"/>
      <c r="E132" s="151"/>
      <c r="F132" s="151"/>
      <c r="G132" s="151"/>
      <c r="H132" s="151"/>
      <c r="I132" s="151"/>
      <c r="J132" s="151"/>
      <c r="K132" s="151"/>
      <c r="L132" s="151"/>
      <c r="M132" s="151"/>
      <c r="N132" s="151"/>
      <c r="O132" s="152"/>
      <c r="P132" s="89"/>
    </row>
    <row r="133" spans="2:16" s="77" customFormat="1" ht="18" customHeight="1" x14ac:dyDescent="0.15">
      <c r="B133" s="149" t="s">
        <v>203</v>
      </c>
      <c r="C133" s="145"/>
      <c r="D133" s="135" t="str">
        <f>IF('入力欄(基本情報)'!C29="","",'入力欄(基本情報)'!C29)</f>
        <v/>
      </c>
      <c r="E133" s="179"/>
      <c r="F133" s="179"/>
      <c r="G133" s="179"/>
      <c r="H133" s="179"/>
      <c r="I133" s="179"/>
      <c r="J133" s="179"/>
      <c r="K133" s="179"/>
      <c r="L133" s="179"/>
      <c r="M133" s="179"/>
      <c r="N133" s="179"/>
      <c r="O133" s="136"/>
      <c r="P133" s="79"/>
    </row>
    <row r="134" spans="2:16" s="77" customFormat="1" ht="18" customHeight="1" x14ac:dyDescent="0.15">
      <c r="B134" s="149" t="s">
        <v>204</v>
      </c>
      <c r="C134" s="145"/>
      <c r="D134" s="135" t="str">
        <f>IF('入力欄(基本情報)'!C30="","",'入力欄(基本情報)'!C30)</f>
        <v/>
      </c>
      <c r="E134" s="179"/>
      <c r="F134" s="179"/>
      <c r="G134" s="179"/>
      <c r="H134" s="179"/>
      <c r="I134" s="179"/>
      <c r="J134" s="179"/>
      <c r="K134" s="179"/>
      <c r="L134" s="179"/>
      <c r="M134" s="179"/>
      <c r="N134" s="179"/>
      <c r="O134" s="136"/>
      <c r="P134" s="79"/>
    </row>
    <row r="135" spans="2:16" s="77" customFormat="1" ht="18" customHeight="1" x14ac:dyDescent="0.15">
      <c r="B135" s="149" t="s">
        <v>215</v>
      </c>
      <c r="C135" s="145"/>
      <c r="D135" s="150"/>
      <c r="E135" s="151"/>
      <c r="F135" s="151"/>
      <c r="G135" s="151"/>
      <c r="H135" s="151"/>
      <c r="I135" s="151"/>
      <c r="J135" s="151"/>
      <c r="K135" s="151"/>
      <c r="L135" s="151"/>
      <c r="M135" s="151"/>
      <c r="N135" s="151"/>
      <c r="O135" s="152"/>
      <c r="P135" s="79"/>
    </row>
    <row r="136" spans="2:16" s="77" customFormat="1" ht="19.899999999999999" customHeight="1" x14ac:dyDescent="0.15">
      <c r="B136" s="174" t="s">
        <v>206</v>
      </c>
      <c r="C136" s="175"/>
      <c r="D136" s="76" t="s">
        <v>12</v>
      </c>
      <c r="E136" s="76" t="s">
        <v>13</v>
      </c>
      <c r="F136" s="76" t="s">
        <v>14</v>
      </c>
      <c r="G136" s="76" t="s">
        <v>15</v>
      </c>
      <c r="H136" s="76" t="s">
        <v>16</v>
      </c>
      <c r="I136" s="76" t="s">
        <v>17</v>
      </c>
      <c r="J136" s="76" t="s">
        <v>18</v>
      </c>
      <c r="K136" s="76" t="s">
        <v>19</v>
      </c>
      <c r="L136" s="76" t="s">
        <v>20</v>
      </c>
      <c r="M136" s="76" t="s">
        <v>21</v>
      </c>
      <c r="N136" s="76" t="s">
        <v>22</v>
      </c>
      <c r="O136" s="76" t="s">
        <v>23</v>
      </c>
      <c r="P136" s="89"/>
    </row>
    <row r="137" spans="2:16" s="77" customFormat="1" ht="19.899999999999999" customHeight="1" x14ac:dyDescent="0.15">
      <c r="B137" s="176"/>
      <c r="C137" s="177"/>
      <c r="D137" s="119" t="e">
        <f>MIN(D49,ROUND($D$140*D49/$D$50,0))</f>
        <v>#DIV/0!</v>
      </c>
      <c r="E137" s="119" t="e">
        <f t="shared" ref="E137:O137" si="98">MIN(E49,ROUND($D$140*E49/$D$50,0))</f>
        <v>#DIV/0!</v>
      </c>
      <c r="F137" s="119" t="e">
        <f t="shared" si="98"/>
        <v>#DIV/0!</v>
      </c>
      <c r="G137" s="119" t="e">
        <f t="shared" si="98"/>
        <v>#DIV/0!</v>
      </c>
      <c r="H137" s="119" t="e">
        <f t="shared" si="98"/>
        <v>#DIV/0!</v>
      </c>
      <c r="I137" s="119" t="e">
        <f t="shared" si="98"/>
        <v>#DIV/0!</v>
      </c>
      <c r="J137" s="119" t="e">
        <f t="shared" si="98"/>
        <v>#DIV/0!</v>
      </c>
      <c r="K137" s="119" t="e">
        <f t="shared" si="98"/>
        <v>#DIV/0!</v>
      </c>
      <c r="L137" s="119" t="e">
        <f t="shared" si="98"/>
        <v>#DIV/0!</v>
      </c>
      <c r="M137" s="119" t="e">
        <f t="shared" si="98"/>
        <v>#DIV/0!</v>
      </c>
      <c r="N137" s="119" t="e">
        <f t="shared" si="98"/>
        <v>#DIV/0!</v>
      </c>
      <c r="O137" s="119" t="e">
        <f t="shared" si="98"/>
        <v>#DIV/0!</v>
      </c>
      <c r="P137" s="89" t="s">
        <v>24</v>
      </c>
    </row>
    <row r="138" spans="2:16" s="77" customFormat="1" ht="19.899999999999999" hidden="1" customHeight="1" x14ac:dyDescent="0.15">
      <c r="B138" s="135" t="s">
        <v>221</v>
      </c>
      <c r="C138" s="136"/>
      <c r="D138" s="118" t="e">
        <f>ROUND(D137,0)</f>
        <v>#DIV/0!</v>
      </c>
      <c r="E138" s="118" t="e">
        <f t="shared" ref="E138" si="99">ROUND(E137,0)</f>
        <v>#DIV/0!</v>
      </c>
      <c r="F138" s="118" t="e">
        <f t="shared" ref="F138" si="100">ROUND(F137,0)</f>
        <v>#DIV/0!</v>
      </c>
      <c r="G138" s="118" t="e">
        <f t="shared" ref="G138" si="101">ROUND(G137,0)</f>
        <v>#DIV/0!</v>
      </c>
      <c r="H138" s="118" t="e">
        <f t="shared" ref="H138" si="102">ROUND(H137,0)</f>
        <v>#DIV/0!</v>
      </c>
      <c r="I138" s="118" t="e">
        <f t="shared" ref="I138" si="103">ROUND(I137,0)</f>
        <v>#DIV/0!</v>
      </c>
      <c r="J138" s="118" t="e">
        <f t="shared" ref="J138" si="104">ROUND(J137,0)</f>
        <v>#DIV/0!</v>
      </c>
      <c r="K138" s="118" t="e">
        <f t="shared" ref="K138" si="105">ROUND(K137,0)</f>
        <v>#DIV/0!</v>
      </c>
      <c r="L138" s="118" t="e">
        <f t="shared" ref="L138" si="106">ROUND(L137,0)</f>
        <v>#DIV/0!</v>
      </c>
      <c r="M138" s="118" t="e">
        <f t="shared" ref="M138" si="107">ROUND(M137,0)</f>
        <v>#DIV/0!</v>
      </c>
      <c r="N138" s="118" t="e">
        <f t="shared" ref="N138" si="108">ROUND(N137,0)</f>
        <v>#DIV/0!</v>
      </c>
      <c r="O138" s="118" t="e">
        <f t="shared" ref="O138" si="109">ROUND(O137,0)</f>
        <v>#DIV/0!</v>
      </c>
      <c r="P138" s="89"/>
    </row>
    <row r="139" spans="2:16" s="77" customFormat="1" ht="34.9" customHeight="1" x14ac:dyDescent="0.15">
      <c r="B139" s="144" t="s">
        <v>207</v>
      </c>
      <c r="C139" s="145"/>
      <c r="D139" s="146"/>
      <c r="E139" s="147"/>
      <c r="F139" s="147"/>
      <c r="G139" s="147"/>
      <c r="H139" s="147"/>
      <c r="I139" s="147"/>
      <c r="J139" s="147"/>
      <c r="K139" s="147"/>
      <c r="L139" s="147"/>
      <c r="M139" s="147"/>
      <c r="N139" s="147"/>
      <c r="O139" s="148"/>
      <c r="P139" s="89"/>
    </row>
    <row r="140" spans="2:16" s="77" customFormat="1" ht="19.899999999999999" hidden="1" customHeight="1" x14ac:dyDescent="0.15">
      <c r="B140" s="140" t="s">
        <v>221</v>
      </c>
      <c r="C140" s="140"/>
      <c r="D140" s="137">
        <f>ROUND(D139,0)</f>
        <v>0</v>
      </c>
      <c r="E140" s="138"/>
      <c r="F140" s="138"/>
      <c r="G140" s="138"/>
      <c r="H140" s="138"/>
      <c r="I140" s="138"/>
      <c r="J140" s="138"/>
      <c r="K140" s="138"/>
      <c r="L140" s="138"/>
      <c r="M140" s="138"/>
      <c r="N140" s="138"/>
      <c r="O140" s="139"/>
      <c r="P140" s="89"/>
    </row>
    <row r="141" spans="2:16" s="77" customFormat="1" ht="19.899999999999999" customHeight="1" x14ac:dyDescent="0.15">
      <c r="P141" s="88"/>
    </row>
    <row r="142" spans="2:16" s="77" customFormat="1" ht="19.899999999999999" customHeight="1" x14ac:dyDescent="0.15">
      <c r="P142" s="88"/>
    </row>
    <row r="143" spans="2:16" s="77" customFormat="1" ht="19.899999999999999" customHeight="1" x14ac:dyDescent="0.15">
      <c r="P143" s="88"/>
    </row>
    <row r="144" spans="2:16" s="77" customFormat="1" ht="19.899999999999999" customHeight="1" x14ac:dyDescent="0.15">
      <c r="P144" s="88"/>
    </row>
    <row r="145" spans="16:16" s="77" customFormat="1" ht="19.899999999999999" customHeight="1" x14ac:dyDescent="0.15">
      <c r="P145" s="88"/>
    </row>
    <row r="146" spans="16:16" s="77" customFormat="1" ht="19.899999999999999" customHeight="1" x14ac:dyDescent="0.15">
      <c r="P146" s="88"/>
    </row>
    <row r="147" spans="16:16" s="77" customFormat="1" ht="19.899999999999999" customHeight="1" x14ac:dyDescent="0.15">
      <c r="P147" s="88"/>
    </row>
    <row r="148" spans="16:16" s="77" customFormat="1" ht="19.899999999999999" customHeight="1" x14ac:dyDescent="0.15">
      <c r="P148" s="88"/>
    </row>
    <row r="149" spans="16:16" s="77" customFormat="1" ht="19.899999999999999" customHeight="1" x14ac:dyDescent="0.15">
      <c r="P149" s="88"/>
    </row>
    <row r="150" spans="16:16" s="77" customFormat="1" ht="19.899999999999999" customHeight="1" x14ac:dyDescent="0.15">
      <c r="P150" s="88"/>
    </row>
    <row r="151" spans="16:16" s="77" customFormat="1" ht="19.899999999999999" customHeight="1" x14ac:dyDescent="0.15">
      <c r="P151" s="88"/>
    </row>
  </sheetData>
  <sheetProtection algorithmName="SHA-512" hashValue="H5WAuXnnku89chf2NzoJY8fpci3MQl8EmKjE4P3fysznOkvL5qvT0XJy9qsw4wnaOaxJLbeF1IQjiWi0l0yH9A==" saltValue="YmYQJ7mDbunaC4zLtvrirg==" spinCount="100000" sheet="1" objects="1" scenarios="1"/>
  <mergeCells count="129">
    <mergeCell ref="C25:C26"/>
    <mergeCell ref="C27:C28"/>
    <mergeCell ref="D23:O23"/>
    <mergeCell ref="D35:O35"/>
    <mergeCell ref="C37:C38"/>
    <mergeCell ref="C39:C40"/>
    <mergeCell ref="D32:O32"/>
    <mergeCell ref="D12:O12"/>
    <mergeCell ref="D21:O21"/>
    <mergeCell ref="B1:P1"/>
    <mergeCell ref="B5:C5"/>
    <mergeCell ref="D5:O5"/>
    <mergeCell ref="B7:C7"/>
    <mergeCell ref="D7:O7"/>
    <mergeCell ref="B8:C8"/>
    <mergeCell ref="D8:O8"/>
    <mergeCell ref="B9:C9"/>
    <mergeCell ref="D9:O9"/>
    <mergeCell ref="B2:C2"/>
    <mergeCell ref="D6:O6"/>
    <mergeCell ref="B6:C6"/>
    <mergeCell ref="D70:O70"/>
    <mergeCell ref="D71:O71"/>
    <mergeCell ref="B50:C50"/>
    <mergeCell ref="D50:O50"/>
    <mergeCell ref="D53:O53"/>
    <mergeCell ref="D54:O54"/>
    <mergeCell ref="D55:O55"/>
    <mergeCell ref="D60:O60"/>
    <mergeCell ref="D69:O69"/>
    <mergeCell ref="B62:B69"/>
    <mergeCell ref="D64:O64"/>
    <mergeCell ref="C65:C66"/>
    <mergeCell ref="D125:O125"/>
    <mergeCell ref="B118:B125"/>
    <mergeCell ref="B48:C49"/>
    <mergeCell ref="C57:C58"/>
    <mergeCell ref="C73:C74"/>
    <mergeCell ref="D76:O76"/>
    <mergeCell ref="B46:C47"/>
    <mergeCell ref="C105:C106"/>
    <mergeCell ref="D108:O108"/>
    <mergeCell ref="D78:O78"/>
    <mergeCell ref="D79:O79"/>
    <mergeCell ref="C81:C82"/>
    <mergeCell ref="D84:O84"/>
    <mergeCell ref="D86:O86"/>
    <mergeCell ref="D87:O87"/>
    <mergeCell ref="C89:C90"/>
    <mergeCell ref="D92:O92"/>
    <mergeCell ref="D94:O94"/>
    <mergeCell ref="D95:O95"/>
    <mergeCell ref="C97:C98"/>
    <mergeCell ref="D100:O100"/>
    <mergeCell ref="D62:O62"/>
    <mergeCell ref="D63:O63"/>
    <mergeCell ref="D68:O68"/>
    <mergeCell ref="D72:O72"/>
    <mergeCell ref="D80:O80"/>
    <mergeCell ref="D88:O88"/>
    <mergeCell ref="D96:O96"/>
    <mergeCell ref="D104:O104"/>
    <mergeCell ref="D112:O112"/>
    <mergeCell ref="D120:O120"/>
    <mergeCell ref="B136:C137"/>
    <mergeCell ref="B132:C132"/>
    <mergeCell ref="D132:O132"/>
    <mergeCell ref="B126:B128"/>
    <mergeCell ref="C126:C127"/>
    <mergeCell ref="D128:O128"/>
    <mergeCell ref="D110:O110"/>
    <mergeCell ref="D111:O111"/>
    <mergeCell ref="D103:O103"/>
    <mergeCell ref="D102:O102"/>
    <mergeCell ref="B133:C133"/>
    <mergeCell ref="D133:O133"/>
    <mergeCell ref="B134:C134"/>
    <mergeCell ref="D134:O134"/>
    <mergeCell ref="B131:C131"/>
    <mergeCell ref="D117:O117"/>
    <mergeCell ref="B110:B117"/>
    <mergeCell ref="B10:B21"/>
    <mergeCell ref="D24:O24"/>
    <mergeCell ref="D33:O33"/>
    <mergeCell ref="B22:B33"/>
    <mergeCell ref="D36:O36"/>
    <mergeCell ref="D45:O45"/>
    <mergeCell ref="B34:B45"/>
    <mergeCell ref="D61:O61"/>
    <mergeCell ref="B54:B61"/>
    <mergeCell ref="D56:O56"/>
    <mergeCell ref="C18:C19"/>
    <mergeCell ref="C13:C14"/>
    <mergeCell ref="D20:O20"/>
    <mergeCell ref="D29:O29"/>
    <mergeCell ref="C30:C31"/>
    <mergeCell ref="D41:O41"/>
    <mergeCell ref="D10:O10"/>
    <mergeCell ref="D22:O22"/>
    <mergeCell ref="D34:O34"/>
    <mergeCell ref="C42:C43"/>
    <mergeCell ref="D44:O44"/>
    <mergeCell ref="D11:O11"/>
    <mergeCell ref="C15:C16"/>
    <mergeCell ref="D17:O17"/>
    <mergeCell ref="B138:C138"/>
    <mergeCell ref="D140:O140"/>
    <mergeCell ref="B140:C140"/>
    <mergeCell ref="D77:O77"/>
    <mergeCell ref="B70:B77"/>
    <mergeCell ref="D85:O85"/>
    <mergeCell ref="B78:B85"/>
    <mergeCell ref="D93:O93"/>
    <mergeCell ref="B86:B93"/>
    <mergeCell ref="D101:O101"/>
    <mergeCell ref="B94:B101"/>
    <mergeCell ref="D109:O109"/>
    <mergeCell ref="B102:B109"/>
    <mergeCell ref="B139:C139"/>
    <mergeCell ref="D139:O139"/>
    <mergeCell ref="B135:C135"/>
    <mergeCell ref="D135:O135"/>
    <mergeCell ref="D131:O131"/>
    <mergeCell ref="C113:C114"/>
    <mergeCell ref="D116:O116"/>
    <mergeCell ref="D118:O118"/>
    <mergeCell ref="D119:O119"/>
    <mergeCell ref="C121:C122"/>
    <mergeCell ref="D124:O124"/>
  </mergeCells>
  <phoneticPr fontId="2"/>
  <conditionalFormatting sqref="D20">
    <cfRule type="cellIs" dxfId="21" priority="30" operator="greaterThan">
      <formula>$D$17</formula>
    </cfRule>
  </conditionalFormatting>
  <conditionalFormatting sqref="D32">
    <cfRule type="cellIs" dxfId="20" priority="29" operator="greaterThan">
      <formula>$D$29</formula>
    </cfRule>
  </conditionalFormatting>
  <conditionalFormatting sqref="D11:O11">
    <cfRule type="cellIs" dxfId="19" priority="26" operator="greaterThan">
      <formula>$D$10</formula>
    </cfRule>
  </conditionalFormatting>
  <conditionalFormatting sqref="D23:O23">
    <cfRule type="cellIs" dxfId="18" priority="25" operator="greaterThan">
      <formula>$D$22</formula>
    </cfRule>
  </conditionalFormatting>
  <conditionalFormatting sqref="D35:O35">
    <cfRule type="cellIs" dxfId="17" priority="24" operator="greaterThan">
      <formula>$D$34</formula>
    </cfRule>
  </conditionalFormatting>
  <conditionalFormatting sqref="D44:O44">
    <cfRule type="cellIs" dxfId="16" priority="2" operator="greaterThan">
      <formula>$D$41</formula>
    </cfRule>
  </conditionalFormatting>
  <conditionalFormatting sqref="D139:O139">
    <cfRule type="cellIs" dxfId="15" priority="1" operator="greaterThan">
      <formula>$D$50</formula>
    </cfRule>
  </conditionalFormatting>
  <dataValidations count="12">
    <dataValidation type="whole" operator="lessThanOrEqual" allowBlank="1" showInputMessage="1" showErrorMessage="1" error="送電可能電力以下の整数値を入力してください" sqref="D14:O14" xr:uid="{B062D151-3C5E-4092-94D3-CCD16BC549B0}">
      <formula1>$D$11</formula1>
    </dataValidation>
    <dataValidation type="whole" operator="lessThanOrEqual" allowBlank="1" showInputMessage="1" showErrorMessage="1" error="送電可能電力以下の整数値を入力してください" sqref="D26:O26" xr:uid="{8378CEB2-2615-47A4-9781-4F67D296B6AE}">
      <formula1>$D$23</formula1>
    </dataValidation>
    <dataValidation type="whole" operator="lessThanOrEqual" allowBlank="1" showInputMessage="1" showErrorMessage="1" error="送電可能電力以下の整数値を入力してください" sqref="D38:O38" xr:uid="{8C848CC8-4730-4878-9B2A-D55CEA8B6157}">
      <formula1>$D$35</formula1>
    </dataValidation>
    <dataValidation operator="lessThanOrEqual" allowBlank="1" showInputMessage="1" showErrorMessage="1" error="設備容量以下の整数値で入力してください" sqref="D47:O47 D49:O49" xr:uid="{6ED4B8F3-9E7F-466A-9F05-D1C779F0F7B1}"/>
    <dataValidation type="whole" operator="lessThanOrEqual" allowBlank="1" showInputMessage="1" showErrorMessage="1" error="期待容量以下の整数値を入力してください" sqref="D32:O32 D20:O20 D44:O44" xr:uid="{9352E59B-D710-4529-BD38-E380078877C0}">
      <formula1>D17</formula1>
    </dataValidation>
    <dataValidation type="list" allowBlank="1" showInputMessage="1" showErrorMessage="1" sqref="D56:O56 D64:O64 D72:O72 D80:O80 D88:O88 D96:O96 D104:O104 D112:O112 D120:O120 D135:O135" xr:uid="{3207BC30-FE2E-4F81-8DCD-069B13F8362A}">
      <formula1>"北海道,東北,東京,中部,北陸,関西,中国,四国,九州"</formula1>
    </dataValidation>
    <dataValidation type="whole" allowBlank="1" showInputMessage="1" showErrorMessage="1" error="整数値を入力してください" sqref="D22:O22 D10:O10 D34:O34 D116:O116 D60:O60 D68:O68 D76:O76 D84:O84 D92:O92 D100:O100 D108:O108 D58:O58 D66:O66 D74:O74 D82:O82 D90:O90 D98:O98 D106:O106 D114:O114 D122:O122 D124:O124" xr:uid="{70E5C4F2-C49F-4505-B27E-00EDB643AD1F}">
      <formula1>1</formula1>
      <formula2>999999999999999</formula2>
    </dataValidation>
    <dataValidation type="whole" operator="lessThanOrEqual" allowBlank="1" showInputMessage="1" showErrorMessage="1" error="設備容量以下の整数値を入力してください" sqref="D11:O11 D23:O23 D35:O35" xr:uid="{FF6BFBF4-7C90-4DF9-A3CC-10AB24744521}">
      <formula1>D10</formula1>
    </dataValidation>
    <dataValidation operator="lessThanOrEqual" allowBlank="1" showInputMessage="1" showErrorMessage="1" error="期待容量以下の整数値を入力してください" sqref="D43:O43" xr:uid="{DAD9C460-DEEC-4934-AE78-7528554849B8}"/>
    <dataValidation type="whole" operator="lessThanOrEqual" allowBlank="1" showInputMessage="1" showErrorMessage="1" error="差替可能容量以下の整数値を入力してください。" sqref="D139:O139" xr:uid="{2E473916-9B3B-410C-BBCE-A696EFD0528F}">
      <formula1>D50</formula1>
    </dataValidation>
    <dataValidation operator="lessThanOrEqual" allowBlank="1" showInputMessage="1" showErrorMessage="1" error="設備容量以下の整数値を入力してください" sqref="D12:O12 D21:O21 D24:O24 D33:O33 D36:O36 D45:O45 D61:O61 D69:O69 D77:O77 D85:O85 D93:O93 D101:O101 D109:O109 D117:O117 D125:O125 D140:O140" xr:uid="{C3A81AE8-B80E-48A9-86EF-A1076D0E8857}"/>
    <dataValidation allowBlank="1" showInputMessage="1" showErrorMessage="1" error="整数値を入力してください" sqref="D59:O59 D67:O67 D75:O75 D83:O83 D91:O91 D99:O99 D107:O107 D115:O115 D123:O123 D138:O138" xr:uid="{33070DC8-73DC-4E8E-B443-0C84BFD0132D}"/>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1891-9AE9-467C-A317-3CC6087D7C22}">
  <sheetPr codeName="Sheet8"/>
  <dimension ref="A1:Q55"/>
  <sheetViews>
    <sheetView zoomScale="85" zoomScaleNormal="85" workbookViewId="0">
      <selection sqref="A1:D1"/>
    </sheetView>
  </sheetViews>
  <sheetFormatPr defaultColWidth="8.875" defaultRowHeight="15.75" x14ac:dyDescent="0.25"/>
  <cols>
    <col min="1" max="3" width="14.75" style="101" customWidth="1"/>
    <col min="4" max="4" width="16.75" style="101" customWidth="1"/>
    <col min="5" max="16" width="10.75" style="88" customWidth="1"/>
    <col min="17" max="16384" width="8.875" style="73"/>
  </cols>
  <sheetData>
    <row r="1" spans="1:17" ht="16.5" x14ac:dyDescent="0.25">
      <c r="A1" s="132" t="s">
        <v>225</v>
      </c>
      <c r="B1" s="132"/>
      <c r="C1" s="132"/>
      <c r="D1" s="132"/>
      <c r="E1" s="128" t="s">
        <v>228</v>
      </c>
    </row>
    <row r="2" spans="1:17" ht="16.5" x14ac:dyDescent="0.25">
      <c r="A2" s="186"/>
      <c r="B2" s="186"/>
      <c r="C2" s="186"/>
    </row>
    <row r="4" spans="1:17" ht="16.5" x14ac:dyDescent="0.25">
      <c r="A4" s="187" t="s">
        <v>226</v>
      </c>
      <c r="B4" s="187"/>
      <c r="C4" s="187"/>
      <c r="D4" s="187"/>
      <c r="E4" s="187"/>
      <c r="F4" s="187"/>
      <c r="G4" s="187"/>
      <c r="H4" s="187"/>
      <c r="I4" s="187"/>
      <c r="J4" s="187"/>
      <c r="K4" s="187"/>
      <c r="L4" s="187"/>
      <c r="M4" s="187"/>
      <c r="N4" s="187"/>
      <c r="O4" s="187"/>
      <c r="P4" s="187"/>
      <c r="Q4" s="187"/>
    </row>
    <row r="5" spans="1:17" ht="16.5" x14ac:dyDescent="0.25">
      <c r="A5" s="102"/>
      <c r="B5" s="102"/>
      <c r="C5" s="102"/>
      <c r="D5" s="102"/>
      <c r="E5" s="103"/>
      <c r="F5" s="103"/>
      <c r="G5" s="103"/>
      <c r="H5" s="103"/>
      <c r="I5" s="103"/>
      <c r="J5" s="103"/>
      <c r="K5" s="103"/>
      <c r="L5" s="103"/>
      <c r="M5" s="103"/>
      <c r="N5" s="103"/>
      <c r="O5" s="103"/>
      <c r="P5" s="103"/>
      <c r="Q5" s="104"/>
    </row>
    <row r="6" spans="1:17" ht="16.5" x14ac:dyDescent="0.25">
      <c r="A6" s="187" t="s">
        <v>123</v>
      </c>
      <c r="B6" s="187"/>
      <c r="C6" s="187"/>
      <c r="D6" s="187"/>
      <c r="E6" s="187"/>
      <c r="F6" s="187"/>
      <c r="G6" s="187"/>
      <c r="H6" s="187"/>
      <c r="I6" s="187"/>
      <c r="J6" s="187"/>
      <c r="K6" s="187"/>
      <c r="L6" s="187"/>
      <c r="M6" s="187"/>
      <c r="N6" s="187"/>
      <c r="O6" s="187"/>
      <c r="P6" s="187"/>
      <c r="Q6" s="187"/>
    </row>
    <row r="10" spans="1:17" ht="16.5" thickBot="1" x14ac:dyDescent="0.3"/>
    <row r="11" spans="1:17" ht="16.5" thickBot="1" x14ac:dyDescent="0.3">
      <c r="A11" s="188" t="s">
        <v>1</v>
      </c>
      <c r="B11" s="188"/>
      <c r="C11" s="188"/>
      <c r="D11" s="188"/>
      <c r="E11" s="189"/>
      <c r="F11" s="189"/>
      <c r="G11" s="189"/>
      <c r="H11" s="189"/>
      <c r="I11" s="189"/>
      <c r="J11" s="189"/>
      <c r="K11" s="189"/>
      <c r="L11" s="189"/>
      <c r="M11" s="189"/>
      <c r="N11" s="189"/>
      <c r="O11" s="189"/>
      <c r="P11" s="189"/>
    </row>
    <row r="12" spans="1:17" ht="16.5" thickBot="1" x14ac:dyDescent="0.3">
      <c r="A12" s="190" t="s">
        <v>127</v>
      </c>
      <c r="B12" s="190"/>
      <c r="C12" s="190"/>
      <c r="D12" s="190"/>
      <c r="E12" s="191" t="str">
        <f>IF('入力欄(基本情報)'!C5="","",'入力欄(基本情報)'!C5)</f>
        <v>電源等差替への申込</v>
      </c>
      <c r="F12" s="191"/>
      <c r="G12" s="191"/>
      <c r="H12" s="191"/>
      <c r="I12" s="191"/>
      <c r="J12" s="191"/>
      <c r="K12" s="191"/>
      <c r="L12" s="191"/>
      <c r="M12" s="191"/>
      <c r="N12" s="191"/>
      <c r="O12" s="191"/>
      <c r="P12" s="191"/>
    </row>
    <row r="13" spans="1:17" ht="16.5" thickBot="1" x14ac:dyDescent="0.3">
      <c r="A13" s="190" t="s">
        <v>128</v>
      </c>
      <c r="B13" s="190"/>
      <c r="C13" s="190"/>
      <c r="D13" s="190"/>
      <c r="E13" s="191" t="s">
        <v>208</v>
      </c>
      <c r="F13" s="191"/>
      <c r="G13" s="191"/>
      <c r="H13" s="191"/>
      <c r="I13" s="191"/>
      <c r="J13" s="191"/>
      <c r="K13" s="191"/>
      <c r="L13" s="191"/>
      <c r="M13" s="191"/>
      <c r="N13" s="191"/>
      <c r="O13" s="191"/>
      <c r="P13" s="191"/>
    </row>
    <row r="14" spans="1:17" ht="16.5" thickBot="1" x14ac:dyDescent="0.3">
      <c r="A14" s="192" t="s">
        <v>129</v>
      </c>
      <c r="B14" s="192"/>
      <c r="C14" s="192"/>
      <c r="D14" s="192"/>
      <c r="E14" s="193"/>
      <c r="F14" s="193"/>
      <c r="G14" s="193"/>
      <c r="H14" s="193"/>
      <c r="I14" s="193"/>
      <c r="J14" s="193"/>
      <c r="K14" s="193"/>
      <c r="L14" s="193"/>
      <c r="M14" s="193"/>
      <c r="N14" s="193"/>
      <c r="O14" s="193"/>
      <c r="P14" s="193"/>
    </row>
    <row r="15" spans="1:17" ht="16.5" thickBot="1" x14ac:dyDescent="0.3">
      <c r="A15" s="190" t="s">
        <v>130</v>
      </c>
      <c r="B15" s="190"/>
      <c r="C15" s="190"/>
      <c r="D15" s="190"/>
      <c r="E15" s="191" t="str">
        <f>IF('入力欄(基本情報)'!C7="","",'入力欄(基本情報)'!C7)</f>
        <v/>
      </c>
      <c r="F15" s="191"/>
      <c r="G15" s="191"/>
      <c r="H15" s="191"/>
      <c r="I15" s="191"/>
      <c r="J15" s="191"/>
      <c r="K15" s="191"/>
      <c r="L15" s="191"/>
      <c r="M15" s="191"/>
      <c r="N15" s="191"/>
      <c r="O15" s="191"/>
      <c r="P15" s="191"/>
    </row>
    <row r="16" spans="1:17" ht="16.5" thickBot="1" x14ac:dyDescent="0.3">
      <c r="A16" s="190" t="s">
        <v>131</v>
      </c>
      <c r="B16" s="190"/>
      <c r="C16" s="190"/>
      <c r="D16" s="190"/>
      <c r="E16" s="191" t="str">
        <f>IF('入力欄(基本情報)'!C8="","",'入力欄(基本情報)'!C8)</f>
        <v/>
      </c>
      <c r="F16" s="191"/>
      <c r="G16" s="191"/>
      <c r="H16" s="191"/>
      <c r="I16" s="191"/>
      <c r="J16" s="191"/>
      <c r="K16" s="191"/>
      <c r="L16" s="191"/>
      <c r="M16" s="191"/>
      <c r="N16" s="191"/>
      <c r="O16" s="191"/>
      <c r="P16" s="191"/>
    </row>
    <row r="17" spans="1:16" ht="16.5" thickBot="1" x14ac:dyDescent="0.3">
      <c r="A17" s="190" t="s">
        <v>132</v>
      </c>
      <c r="B17" s="190"/>
      <c r="C17" s="190"/>
      <c r="D17" s="190"/>
      <c r="E17" s="191" t="str">
        <f>IF('入力欄(基本情報)'!C9="","",'入力欄(基本情報)'!C9)</f>
        <v/>
      </c>
      <c r="F17" s="191"/>
      <c r="G17" s="191"/>
      <c r="H17" s="191"/>
      <c r="I17" s="191"/>
      <c r="J17" s="191"/>
      <c r="K17" s="191"/>
      <c r="L17" s="191"/>
      <c r="M17" s="191"/>
      <c r="N17" s="191"/>
      <c r="O17" s="191"/>
      <c r="P17" s="191"/>
    </row>
    <row r="18" spans="1:16" ht="16.5" thickBot="1" x14ac:dyDescent="0.3">
      <c r="A18" s="190" t="s">
        <v>133</v>
      </c>
      <c r="B18" s="190"/>
      <c r="C18" s="190"/>
      <c r="D18" s="190"/>
      <c r="E18" s="191" t="str">
        <f>IF('入力欄(基本情報)'!C12="","",'入力欄(基本情報)'!C12)</f>
        <v/>
      </c>
      <c r="F18" s="191"/>
      <c r="G18" s="191"/>
      <c r="H18" s="191"/>
      <c r="I18" s="191"/>
      <c r="J18" s="191"/>
      <c r="K18" s="191"/>
      <c r="L18" s="191"/>
      <c r="M18" s="191"/>
      <c r="N18" s="191"/>
      <c r="O18" s="191"/>
      <c r="P18" s="191"/>
    </row>
    <row r="19" spans="1:16" ht="16.5" thickBot="1" x14ac:dyDescent="0.3">
      <c r="A19" s="190" t="s">
        <v>134</v>
      </c>
      <c r="B19" s="190"/>
      <c r="C19" s="190"/>
      <c r="D19" s="190"/>
      <c r="E19" s="194" t="str">
        <f>IF('入力欄(基本情報)'!C13="","",'入力欄(基本情報)'!C13)</f>
        <v/>
      </c>
      <c r="F19" s="194"/>
      <c r="G19" s="194"/>
      <c r="H19" s="194"/>
      <c r="I19" s="194"/>
      <c r="J19" s="194"/>
      <c r="K19" s="194"/>
      <c r="L19" s="194"/>
      <c r="M19" s="194"/>
      <c r="N19" s="194"/>
      <c r="O19" s="194"/>
      <c r="P19" s="194"/>
    </row>
    <row r="20" spans="1:16" ht="16.5" thickBot="1" x14ac:dyDescent="0.3">
      <c r="A20" s="190" t="s">
        <v>135</v>
      </c>
      <c r="B20" s="190"/>
      <c r="C20" s="190"/>
      <c r="D20" s="190"/>
      <c r="E20" s="191" t="s">
        <v>227</v>
      </c>
      <c r="F20" s="191"/>
      <c r="G20" s="191"/>
      <c r="H20" s="191"/>
      <c r="I20" s="191"/>
      <c r="J20" s="191"/>
      <c r="K20" s="191"/>
      <c r="L20" s="191"/>
      <c r="M20" s="191"/>
      <c r="N20" s="191"/>
      <c r="O20" s="191"/>
      <c r="P20" s="191"/>
    </row>
    <row r="21" spans="1:16" ht="16.5" thickBot="1" x14ac:dyDescent="0.3">
      <c r="A21" s="190" t="s">
        <v>136</v>
      </c>
      <c r="B21" s="190"/>
      <c r="C21" s="190"/>
      <c r="D21" s="190"/>
      <c r="E21" s="191" t="str">
        <f>IF('入力欄(基本情報)'!C10="","",'入力欄(基本情報)'!C10)</f>
        <v/>
      </c>
      <c r="F21" s="191"/>
      <c r="G21" s="191"/>
      <c r="H21" s="191"/>
      <c r="I21" s="191"/>
      <c r="J21" s="191"/>
      <c r="K21" s="191"/>
      <c r="L21" s="191"/>
      <c r="M21" s="191"/>
      <c r="N21" s="191"/>
      <c r="O21" s="191"/>
      <c r="P21" s="191"/>
    </row>
    <row r="22" spans="1:16" ht="16.5" thickBot="1" x14ac:dyDescent="0.3">
      <c r="A22" s="190" t="s">
        <v>5</v>
      </c>
      <c r="B22" s="190"/>
      <c r="C22" s="190"/>
      <c r="D22" s="190"/>
      <c r="E22" s="191" t="str">
        <f>IF('入力欄(差替情報)'!D8="","",'入力欄(差替情報)'!D8)</f>
        <v/>
      </c>
      <c r="F22" s="191"/>
      <c r="G22" s="191"/>
      <c r="H22" s="191"/>
      <c r="I22" s="191"/>
      <c r="J22" s="191"/>
      <c r="K22" s="191"/>
      <c r="L22" s="191"/>
      <c r="M22" s="191"/>
      <c r="N22" s="191"/>
      <c r="O22" s="191"/>
      <c r="P22" s="191"/>
    </row>
    <row r="23" spans="1:16" ht="16.5" thickBot="1" x14ac:dyDescent="0.3">
      <c r="A23" s="190" t="s">
        <v>6</v>
      </c>
      <c r="B23" s="190"/>
      <c r="C23" s="190"/>
      <c r="D23" s="190"/>
      <c r="E23" s="191" t="str">
        <f>IF('入力欄(基本情報)'!C14="","",'入力欄(基本情報)'!C14)</f>
        <v/>
      </c>
      <c r="F23" s="191"/>
      <c r="G23" s="191"/>
      <c r="H23" s="191"/>
      <c r="I23" s="191"/>
      <c r="J23" s="191"/>
      <c r="K23" s="191"/>
      <c r="L23" s="191"/>
      <c r="M23" s="191"/>
      <c r="N23" s="191"/>
      <c r="O23" s="191"/>
      <c r="P23" s="191"/>
    </row>
    <row r="24" spans="1:16" ht="49.15" customHeight="1" thickBot="1" x14ac:dyDescent="0.3">
      <c r="A24" s="199" t="s">
        <v>137</v>
      </c>
      <c r="B24" s="188"/>
      <c r="C24" s="200" t="s">
        <v>138</v>
      </c>
      <c r="D24" s="190"/>
      <c r="E24" s="191" t="str">
        <f>IF('入力欄(基本情報)'!C29="","",'入力欄(基本情報)'!C29)</f>
        <v/>
      </c>
      <c r="F24" s="191"/>
      <c r="G24" s="191"/>
      <c r="H24" s="191"/>
      <c r="I24" s="191"/>
      <c r="J24" s="191"/>
      <c r="K24" s="191"/>
      <c r="L24" s="191"/>
      <c r="M24" s="191"/>
      <c r="N24" s="191"/>
      <c r="O24" s="191"/>
      <c r="P24" s="191"/>
    </row>
    <row r="25" spans="1:16" ht="16.5" thickBot="1" x14ac:dyDescent="0.3">
      <c r="A25" s="188"/>
      <c r="B25" s="188"/>
      <c r="C25" s="188" t="s">
        <v>139</v>
      </c>
      <c r="D25" s="188"/>
      <c r="E25" s="191" t="str">
        <f>IF('入力欄(基本情報)'!C31="","",'入力欄(基本情報)'!C31)</f>
        <v/>
      </c>
      <c r="F25" s="191"/>
      <c r="G25" s="191"/>
      <c r="H25" s="191"/>
      <c r="I25" s="191"/>
      <c r="J25" s="191"/>
      <c r="K25" s="191"/>
      <c r="L25" s="191"/>
      <c r="M25" s="191"/>
      <c r="N25" s="191"/>
      <c r="O25" s="191"/>
      <c r="P25" s="191"/>
    </row>
    <row r="26" spans="1:16" ht="16.5" thickBot="1" x14ac:dyDescent="0.3">
      <c r="A26" s="190" t="s">
        <v>140</v>
      </c>
      <c r="B26" s="190"/>
      <c r="C26" s="190"/>
      <c r="D26" s="190"/>
      <c r="E26" s="191" t="str">
        <f>IF('入力欄(差替情報)'!D132="","",'入力欄(差替情報)'!D132)</f>
        <v/>
      </c>
      <c r="F26" s="191"/>
      <c r="G26" s="191"/>
      <c r="H26" s="191"/>
      <c r="I26" s="191"/>
      <c r="J26" s="191"/>
      <c r="K26" s="191"/>
      <c r="L26" s="191"/>
      <c r="M26" s="191"/>
      <c r="N26" s="191"/>
      <c r="O26" s="191"/>
      <c r="P26" s="191"/>
    </row>
    <row r="27" spans="1:16" ht="16.5" thickBot="1" x14ac:dyDescent="0.3">
      <c r="A27" s="188"/>
      <c r="B27" s="188"/>
      <c r="C27" s="188"/>
      <c r="D27" s="188"/>
      <c r="E27" s="105" t="s">
        <v>12</v>
      </c>
      <c r="F27" s="105" t="s">
        <v>13</v>
      </c>
      <c r="G27" s="105" t="s">
        <v>14</v>
      </c>
      <c r="H27" s="105" t="s">
        <v>15</v>
      </c>
      <c r="I27" s="105" t="s">
        <v>16</v>
      </c>
      <c r="J27" s="105" t="s">
        <v>17</v>
      </c>
      <c r="K27" s="105" t="s">
        <v>18</v>
      </c>
      <c r="L27" s="105" t="s">
        <v>19</v>
      </c>
      <c r="M27" s="105" t="s">
        <v>20</v>
      </c>
      <c r="N27" s="105" t="s">
        <v>21</v>
      </c>
      <c r="O27" s="105" t="s">
        <v>22</v>
      </c>
      <c r="P27" s="105" t="s">
        <v>23</v>
      </c>
    </row>
    <row r="28" spans="1:16" ht="15.6" customHeight="1" thickBot="1" x14ac:dyDescent="0.3">
      <c r="A28" s="190" t="s">
        <v>141</v>
      </c>
      <c r="B28" s="190"/>
      <c r="C28" s="190"/>
      <c r="D28" s="190"/>
      <c r="E28" s="110" t="e">
        <f>IF('入力欄(差替情報)'!D138="",0,MIN('入力欄(差替情報)'!D138,'入力欄(差替情報)'!D49))</f>
        <v>#DIV/0!</v>
      </c>
      <c r="F28" s="113" t="e">
        <f>IF('入力欄(差替情報)'!E138="",0,MIN('入力欄(差替情報)'!E138,'入力欄(差替情報)'!E49))</f>
        <v>#DIV/0!</v>
      </c>
      <c r="G28" s="113" t="e">
        <f>IF('入力欄(差替情報)'!F138="",0,MIN('入力欄(差替情報)'!F138,'入力欄(差替情報)'!F49))</f>
        <v>#DIV/0!</v>
      </c>
      <c r="H28" s="113" t="e">
        <f>IF('入力欄(差替情報)'!G138="",0,MIN('入力欄(差替情報)'!G138,'入力欄(差替情報)'!G49))</f>
        <v>#DIV/0!</v>
      </c>
      <c r="I28" s="113" t="e">
        <f>IF('入力欄(差替情報)'!H138="",0,MIN('入力欄(差替情報)'!H138,'入力欄(差替情報)'!H49))</f>
        <v>#DIV/0!</v>
      </c>
      <c r="J28" s="113" t="e">
        <f>IF('入力欄(差替情報)'!I138="",0,MIN('入力欄(差替情報)'!I138,'入力欄(差替情報)'!I49))</f>
        <v>#DIV/0!</v>
      </c>
      <c r="K28" s="113" t="e">
        <f>IF('入力欄(差替情報)'!J138="",0,MIN('入力欄(差替情報)'!J138,'入力欄(差替情報)'!J49))</f>
        <v>#DIV/0!</v>
      </c>
      <c r="L28" s="113" t="e">
        <f>IF('入力欄(差替情報)'!K138="",0,MIN('入力欄(差替情報)'!K138,'入力欄(差替情報)'!K49))</f>
        <v>#DIV/0!</v>
      </c>
      <c r="M28" s="113" t="e">
        <f>IF('入力欄(差替情報)'!L138="",0,MIN('入力欄(差替情報)'!L138,'入力欄(差替情報)'!L49))</f>
        <v>#DIV/0!</v>
      </c>
      <c r="N28" s="113" t="e">
        <f>IF('入力欄(差替情報)'!M138="",0,MIN('入力欄(差替情報)'!M138,'入力欄(差替情報)'!M49))</f>
        <v>#DIV/0!</v>
      </c>
      <c r="O28" s="113" t="e">
        <f>IF('入力欄(差替情報)'!N138="",0,MIN('入力欄(差替情報)'!N138,'入力欄(差替情報)'!N49))</f>
        <v>#DIV/0!</v>
      </c>
      <c r="P28" s="113" t="e">
        <f>IF('入力欄(差替情報)'!O138="",0,MIN('入力欄(差替情報)'!O138,'入力欄(差替情報)'!O49))</f>
        <v>#DIV/0!</v>
      </c>
    </row>
    <row r="29" spans="1:16" ht="16.5" thickBot="1" x14ac:dyDescent="0.3">
      <c r="A29" s="192" t="s">
        <v>142</v>
      </c>
      <c r="B29" s="192"/>
      <c r="C29" s="192"/>
      <c r="D29" s="192"/>
      <c r="E29" s="106"/>
      <c r="F29" s="106"/>
      <c r="G29" s="106"/>
      <c r="H29" s="106"/>
      <c r="I29" s="106"/>
      <c r="J29" s="106"/>
      <c r="K29" s="106"/>
      <c r="L29" s="106"/>
      <c r="M29" s="106"/>
      <c r="N29" s="106"/>
      <c r="O29" s="106"/>
      <c r="P29" s="106"/>
    </row>
    <row r="30" spans="1:16" ht="16.5" thickBot="1" x14ac:dyDescent="0.3">
      <c r="A30" s="200" t="s">
        <v>143</v>
      </c>
      <c r="B30" s="190"/>
      <c r="C30" s="105" t="s">
        <v>144</v>
      </c>
      <c r="D30" s="105" t="s">
        <v>145</v>
      </c>
      <c r="E30" s="201"/>
      <c r="F30" s="202"/>
      <c r="G30" s="202"/>
      <c r="H30" s="202"/>
      <c r="I30" s="202"/>
      <c r="J30" s="202"/>
      <c r="K30" s="202"/>
      <c r="L30" s="202"/>
      <c r="M30" s="202"/>
      <c r="N30" s="202"/>
      <c r="O30" s="202"/>
      <c r="P30" s="203"/>
    </row>
    <row r="31" spans="1:16" ht="16.5" thickBot="1" x14ac:dyDescent="0.3">
      <c r="A31" s="190"/>
      <c r="B31" s="190"/>
      <c r="C31" s="107"/>
      <c r="D31" s="107"/>
      <c r="E31" s="110">
        <f>'入力欄(差替情報)'!D127</f>
        <v>0</v>
      </c>
      <c r="F31" s="110">
        <f>'入力欄(差替情報)'!E127</f>
        <v>0</v>
      </c>
      <c r="G31" s="110">
        <f>'入力欄(差替情報)'!F127</f>
        <v>0</v>
      </c>
      <c r="H31" s="110">
        <f>'入力欄(差替情報)'!G127</f>
        <v>0</v>
      </c>
      <c r="I31" s="110">
        <f>'入力欄(差替情報)'!H127</f>
        <v>0</v>
      </c>
      <c r="J31" s="110">
        <f>'入力欄(差替情報)'!I127</f>
        <v>0</v>
      </c>
      <c r="K31" s="110">
        <f>'入力欄(差替情報)'!J127</f>
        <v>0</v>
      </c>
      <c r="L31" s="110">
        <f>'入力欄(差替情報)'!K127</f>
        <v>0</v>
      </c>
      <c r="M31" s="110">
        <f>'入力欄(差替情報)'!L127</f>
        <v>0</v>
      </c>
      <c r="N31" s="110">
        <f>'入力欄(差替情報)'!M127</f>
        <v>0</v>
      </c>
      <c r="O31" s="110">
        <f>'入力欄(差替情報)'!N127</f>
        <v>0</v>
      </c>
      <c r="P31" s="110">
        <f>'入力欄(差替情報)'!O127</f>
        <v>0</v>
      </c>
    </row>
    <row r="32" spans="1:16" ht="16.5" thickBot="1" x14ac:dyDescent="0.3">
      <c r="A32" s="195" t="s">
        <v>146</v>
      </c>
      <c r="B32" s="192"/>
      <c r="C32" s="108" t="s">
        <v>144</v>
      </c>
      <c r="D32" s="108" t="s">
        <v>145</v>
      </c>
      <c r="E32" s="196"/>
      <c r="F32" s="197"/>
      <c r="G32" s="197"/>
      <c r="H32" s="197"/>
      <c r="I32" s="197"/>
      <c r="J32" s="197"/>
      <c r="K32" s="197"/>
      <c r="L32" s="197"/>
      <c r="M32" s="197"/>
      <c r="N32" s="197"/>
      <c r="O32" s="197"/>
      <c r="P32" s="198"/>
    </row>
    <row r="33" spans="1:16" ht="16.5" thickBot="1" x14ac:dyDescent="0.3">
      <c r="A33" s="192"/>
      <c r="B33" s="192"/>
      <c r="C33" s="109"/>
      <c r="D33" s="109"/>
      <c r="E33" s="106"/>
      <c r="F33" s="106"/>
      <c r="G33" s="106"/>
      <c r="H33" s="106"/>
      <c r="I33" s="106"/>
      <c r="J33" s="106"/>
      <c r="K33" s="106"/>
      <c r="L33" s="106"/>
      <c r="M33" s="106"/>
      <c r="N33" s="106"/>
      <c r="O33" s="106"/>
      <c r="P33" s="106"/>
    </row>
    <row r="34" spans="1:16" ht="16.5" thickBot="1" x14ac:dyDescent="0.3">
      <c r="A34" s="199" t="s">
        <v>147</v>
      </c>
      <c r="B34" s="188"/>
      <c r="C34" s="190" t="s">
        <v>148</v>
      </c>
      <c r="D34" s="190"/>
      <c r="E34" s="204" t="str">
        <f>IF('入力欄(基本情報)'!C15="","",'入力欄(基本情報)'!C15)</f>
        <v/>
      </c>
      <c r="F34" s="204"/>
      <c r="G34" s="204"/>
      <c r="H34" s="204"/>
      <c r="I34" s="204"/>
      <c r="J34" s="204"/>
      <c r="K34" s="204"/>
      <c r="L34" s="204"/>
      <c r="M34" s="204"/>
      <c r="N34" s="204"/>
      <c r="O34" s="204"/>
      <c r="P34" s="204"/>
    </row>
    <row r="35" spans="1:16" ht="16.5" thickBot="1" x14ac:dyDescent="0.3">
      <c r="A35" s="188"/>
      <c r="B35" s="188"/>
      <c r="C35" s="190" t="s">
        <v>149</v>
      </c>
      <c r="D35" s="190"/>
      <c r="E35" s="204" t="str">
        <f>IF('入力欄(基本情報)'!C17="","",'入力欄(基本情報)'!C17)</f>
        <v/>
      </c>
      <c r="F35" s="204"/>
      <c r="G35" s="204"/>
      <c r="H35" s="204"/>
      <c r="I35" s="204"/>
      <c r="J35" s="204"/>
      <c r="K35" s="204"/>
      <c r="L35" s="204"/>
      <c r="M35" s="204"/>
      <c r="N35" s="204"/>
      <c r="O35" s="204"/>
      <c r="P35" s="204"/>
    </row>
    <row r="36" spans="1:16" ht="16.5" thickBot="1" x14ac:dyDescent="0.3">
      <c r="A36" s="188"/>
      <c r="B36" s="188"/>
      <c r="C36" s="190" t="s">
        <v>150</v>
      </c>
      <c r="D36" s="190"/>
      <c r="E36" s="204" t="str">
        <f>IF('入力欄(基本情報)'!C26="","",'入力欄(基本情報)'!C26)</f>
        <v/>
      </c>
      <c r="F36" s="204"/>
      <c r="G36" s="204"/>
      <c r="H36" s="204"/>
      <c r="I36" s="204"/>
      <c r="J36" s="204"/>
      <c r="K36" s="204"/>
      <c r="L36" s="204"/>
      <c r="M36" s="204"/>
      <c r="N36" s="204"/>
      <c r="O36" s="204"/>
      <c r="P36" s="204"/>
    </row>
    <row r="37" spans="1:16" ht="16.5" thickBot="1" x14ac:dyDescent="0.3">
      <c r="A37" s="188"/>
      <c r="B37" s="188"/>
      <c r="C37" s="190" t="s">
        <v>151</v>
      </c>
      <c r="D37" s="190"/>
      <c r="E37" s="191" t="str">
        <f>IF('入力欄(基本情報)'!C18="","",'入力欄(基本情報)'!C18)</f>
        <v/>
      </c>
      <c r="F37" s="191"/>
      <c r="G37" s="191"/>
      <c r="H37" s="191"/>
      <c r="I37" s="191"/>
      <c r="J37" s="191"/>
      <c r="K37" s="191"/>
      <c r="L37" s="191"/>
      <c r="M37" s="191"/>
      <c r="N37" s="191"/>
      <c r="O37" s="191"/>
      <c r="P37" s="191"/>
    </row>
    <row r="38" spans="1:16" ht="16.5" thickBot="1" x14ac:dyDescent="0.3">
      <c r="A38" s="188"/>
      <c r="B38" s="188"/>
      <c r="C38" s="190" t="s">
        <v>152</v>
      </c>
      <c r="D38" s="190"/>
      <c r="E38" s="204" t="str">
        <f>IF('入力欄(基本情報)'!C19="","",'入力欄(基本情報)'!C19)</f>
        <v/>
      </c>
      <c r="F38" s="204"/>
      <c r="G38" s="204"/>
      <c r="H38" s="204"/>
      <c r="I38" s="204"/>
      <c r="J38" s="204"/>
      <c r="K38" s="204"/>
      <c r="L38" s="204"/>
      <c r="M38" s="204"/>
      <c r="N38" s="204"/>
      <c r="O38" s="204"/>
      <c r="P38" s="204"/>
    </row>
    <row r="39" spans="1:16" ht="16.5" thickBot="1" x14ac:dyDescent="0.3">
      <c r="A39" s="188"/>
      <c r="B39" s="188"/>
      <c r="C39" s="190" t="s">
        <v>153</v>
      </c>
      <c r="D39" s="190"/>
      <c r="E39" s="204" t="str">
        <f>IF('入力欄(基本情報)'!C25="","",'入力欄(基本情報)'!C25)</f>
        <v/>
      </c>
      <c r="F39" s="204"/>
      <c r="G39" s="204"/>
      <c r="H39" s="204"/>
      <c r="I39" s="204"/>
      <c r="J39" s="204"/>
      <c r="K39" s="204"/>
      <c r="L39" s="204"/>
      <c r="M39" s="204"/>
      <c r="N39" s="204"/>
      <c r="O39" s="204"/>
      <c r="P39" s="204"/>
    </row>
    <row r="40" spans="1:16" ht="16.5" thickBot="1" x14ac:dyDescent="0.3">
      <c r="A40" s="188"/>
      <c r="B40" s="188"/>
      <c r="C40" s="190" t="s">
        <v>154</v>
      </c>
      <c r="D40" s="190"/>
      <c r="E40" s="191" t="str">
        <f>IF('入力欄(基本情報)'!C20="","",'入力欄(基本情報)'!C20)</f>
        <v/>
      </c>
      <c r="F40" s="191"/>
      <c r="G40" s="191"/>
      <c r="H40" s="191"/>
      <c r="I40" s="191"/>
      <c r="J40" s="191"/>
      <c r="K40" s="191"/>
      <c r="L40" s="191"/>
      <c r="M40" s="191"/>
      <c r="N40" s="191"/>
      <c r="O40" s="191"/>
      <c r="P40" s="191"/>
    </row>
    <row r="41" spans="1:16" ht="16.5" thickBot="1" x14ac:dyDescent="0.3">
      <c r="A41" s="188"/>
      <c r="B41" s="188"/>
      <c r="C41" s="190" t="s">
        <v>155</v>
      </c>
      <c r="D41" s="190"/>
      <c r="E41" s="204" t="str">
        <f>IF('入力欄(基本情報)'!C21="","",'入力欄(基本情報)'!C21)</f>
        <v/>
      </c>
      <c r="F41" s="204"/>
      <c r="G41" s="204"/>
      <c r="H41" s="204"/>
      <c r="I41" s="204"/>
      <c r="J41" s="204"/>
      <c r="K41" s="204"/>
      <c r="L41" s="204"/>
      <c r="M41" s="204"/>
      <c r="N41" s="204"/>
      <c r="O41" s="204"/>
      <c r="P41" s="204"/>
    </row>
    <row r="42" spans="1:16" ht="16.5" thickBot="1" x14ac:dyDescent="0.3">
      <c r="A42" s="188"/>
      <c r="B42" s="188"/>
      <c r="C42" s="190" t="s">
        <v>156</v>
      </c>
      <c r="D42" s="190"/>
      <c r="E42" s="191" t="str">
        <f>IF('入力欄(基本情報)'!C22="","",'入力欄(基本情報)'!C22)</f>
        <v/>
      </c>
      <c r="F42" s="191"/>
      <c r="G42" s="191"/>
      <c r="H42" s="191"/>
      <c r="I42" s="191"/>
      <c r="J42" s="191"/>
      <c r="K42" s="191"/>
      <c r="L42" s="191"/>
      <c r="M42" s="191"/>
      <c r="N42" s="191"/>
      <c r="O42" s="191"/>
      <c r="P42" s="191"/>
    </row>
    <row r="43" spans="1:16" ht="16.5" thickBot="1" x14ac:dyDescent="0.3">
      <c r="A43" s="188"/>
      <c r="B43" s="188"/>
      <c r="C43" s="190" t="s">
        <v>157</v>
      </c>
      <c r="D43" s="190"/>
      <c r="E43" s="204" t="str">
        <f>IF('入力欄(基本情報)'!C23="","",'入力欄(基本情報)'!C23)</f>
        <v/>
      </c>
      <c r="F43" s="204"/>
      <c r="G43" s="204"/>
      <c r="H43" s="204"/>
      <c r="I43" s="204"/>
      <c r="J43" s="204"/>
      <c r="K43" s="204"/>
      <c r="L43" s="204"/>
      <c r="M43" s="204"/>
      <c r="N43" s="204"/>
      <c r="O43" s="204"/>
      <c r="P43" s="204"/>
    </row>
    <row r="44" spans="1:16" ht="16.5" thickBot="1" x14ac:dyDescent="0.3">
      <c r="A44" s="188"/>
      <c r="B44" s="188"/>
      <c r="C44" s="188"/>
      <c r="D44" s="188"/>
      <c r="E44" s="105" t="s">
        <v>12</v>
      </c>
      <c r="F44" s="105" t="s">
        <v>13</v>
      </c>
      <c r="G44" s="105" t="s">
        <v>14</v>
      </c>
      <c r="H44" s="105" t="s">
        <v>15</v>
      </c>
      <c r="I44" s="105" t="s">
        <v>16</v>
      </c>
      <c r="J44" s="105" t="s">
        <v>17</v>
      </c>
      <c r="K44" s="105" t="s">
        <v>18</v>
      </c>
      <c r="L44" s="105" t="s">
        <v>19</v>
      </c>
      <c r="M44" s="105" t="s">
        <v>20</v>
      </c>
      <c r="N44" s="105" t="s">
        <v>21</v>
      </c>
      <c r="O44" s="105" t="s">
        <v>22</v>
      </c>
      <c r="P44" s="105" t="s">
        <v>23</v>
      </c>
    </row>
    <row r="45" spans="1:16" ht="16.5" thickBot="1" x14ac:dyDescent="0.3">
      <c r="A45" s="192" t="s">
        <v>210</v>
      </c>
      <c r="B45" s="192"/>
      <c r="C45" s="192"/>
      <c r="D45" s="192"/>
      <c r="E45" s="110">
        <f>IF('入力欄(差替情報)'!D49="","",'入力欄(差替情報)'!D49)</f>
        <v>0</v>
      </c>
      <c r="F45" s="110">
        <f>IF('入力欄(差替情報)'!E49="","",'入力欄(差替情報)'!E49)</f>
        <v>0</v>
      </c>
      <c r="G45" s="110">
        <f>IF('入力欄(差替情報)'!F49="","",'入力欄(差替情報)'!F49)</f>
        <v>0</v>
      </c>
      <c r="H45" s="110">
        <f>IF('入力欄(差替情報)'!G49="","",'入力欄(差替情報)'!G49)</f>
        <v>0</v>
      </c>
      <c r="I45" s="110">
        <f>IF('入力欄(差替情報)'!H49="","",'入力欄(差替情報)'!H49)</f>
        <v>0</v>
      </c>
      <c r="J45" s="110">
        <f>IF('入力欄(差替情報)'!I49="","",'入力欄(差替情報)'!I49)</f>
        <v>0</v>
      </c>
      <c r="K45" s="110">
        <f>IF('入力欄(差替情報)'!J49="","",'入力欄(差替情報)'!J49)</f>
        <v>0</v>
      </c>
      <c r="L45" s="110">
        <f>IF('入力欄(差替情報)'!K49="","",'入力欄(差替情報)'!K49)</f>
        <v>0</v>
      </c>
      <c r="M45" s="110">
        <f>IF('入力欄(差替情報)'!L49="","",'入力欄(差替情報)'!L49)</f>
        <v>0</v>
      </c>
      <c r="N45" s="110">
        <f>IF('入力欄(差替情報)'!M49="","",'入力欄(差替情報)'!M49)</f>
        <v>0</v>
      </c>
      <c r="O45" s="110">
        <f>IF('入力欄(差替情報)'!N49="","",'入力欄(差替情報)'!N49)</f>
        <v>0</v>
      </c>
      <c r="P45" s="110">
        <f>IF('入力欄(差替情報)'!O49="","",'入力欄(差替情報)'!O49)</f>
        <v>0</v>
      </c>
    </row>
    <row r="46" spans="1:16" ht="16.5" thickBot="1" x14ac:dyDescent="0.3">
      <c r="A46" s="192" t="s">
        <v>158</v>
      </c>
      <c r="B46" s="192"/>
      <c r="C46" s="192"/>
      <c r="D46" s="192"/>
      <c r="E46" s="106"/>
      <c r="F46" s="106"/>
      <c r="G46" s="106"/>
      <c r="H46" s="106"/>
      <c r="I46" s="106"/>
      <c r="J46" s="106"/>
      <c r="K46" s="106"/>
      <c r="L46" s="106"/>
      <c r="M46" s="106"/>
      <c r="N46" s="106"/>
      <c r="O46" s="106"/>
      <c r="P46" s="106"/>
    </row>
    <row r="47" spans="1:16" ht="16.5" thickBot="1" x14ac:dyDescent="0.3">
      <c r="A47" s="192" t="s">
        <v>159</v>
      </c>
      <c r="B47" s="192"/>
      <c r="C47" s="192"/>
      <c r="D47" s="192"/>
      <c r="E47" s="111" t="e">
        <f>E50</f>
        <v>#DIV/0!</v>
      </c>
      <c r="F47" s="115" t="e">
        <f t="shared" ref="F47:P47" si="0">F50</f>
        <v>#DIV/0!</v>
      </c>
      <c r="G47" s="115" t="e">
        <f t="shared" si="0"/>
        <v>#DIV/0!</v>
      </c>
      <c r="H47" s="115" t="e">
        <f t="shared" si="0"/>
        <v>#DIV/0!</v>
      </c>
      <c r="I47" s="115" t="e">
        <f t="shared" si="0"/>
        <v>#DIV/0!</v>
      </c>
      <c r="J47" s="115" t="e">
        <f t="shared" si="0"/>
        <v>#DIV/0!</v>
      </c>
      <c r="K47" s="115" t="e">
        <f t="shared" si="0"/>
        <v>#DIV/0!</v>
      </c>
      <c r="L47" s="115" t="e">
        <f t="shared" si="0"/>
        <v>#DIV/0!</v>
      </c>
      <c r="M47" s="115" t="e">
        <f t="shared" si="0"/>
        <v>#DIV/0!</v>
      </c>
      <c r="N47" s="115" t="e">
        <f t="shared" si="0"/>
        <v>#DIV/0!</v>
      </c>
      <c r="O47" s="115" t="e">
        <f t="shared" si="0"/>
        <v>#DIV/0!</v>
      </c>
      <c r="P47" s="115" t="e">
        <f t="shared" si="0"/>
        <v>#DIV/0!</v>
      </c>
    </row>
    <row r="48" spans="1:16" ht="16.5" thickBot="1" x14ac:dyDescent="0.3">
      <c r="A48" s="192" t="s">
        <v>160</v>
      </c>
      <c r="B48" s="192"/>
      <c r="C48" s="192"/>
      <c r="D48" s="192"/>
      <c r="E48" s="111" t="e">
        <f>E28+E31</f>
        <v>#DIV/0!</v>
      </c>
      <c r="F48" s="111" t="e">
        <f t="shared" ref="F48:P48" si="1">F28+F31</f>
        <v>#DIV/0!</v>
      </c>
      <c r="G48" s="111" t="e">
        <f t="shared" si="1"/>
        <v>#DIV/0!</v>
      </c>
      <c r="H48" s="111" t="e">
        <f t="shared" si="1"/>
        <v>#DIV/0!</v>
      </c>
      <c r="I48" s="111" t="e">
        <f t="shared" si="1"/>
        <v>#DIV/0!</v>
      </c>
      <c r="J48" s="111" t="e">
        <f t="shared" si="1"/>
        <v>#DIV/0!</v>
      </c>
      <c r="K48" s="111" t="e">
        <f t="shared" si="1"/>
        <v>#DIV/0!</v>
      </c>
      <c r="L48" s="111" t="e">
        <f t="shared" si="1"/>
        <v>#DIV/0!</v>
      </c>
      <c r="M48" s="111" t="e">
        <f t="shared" si="1"/>
        <v>#DIV/0!</v>
      </c>
      <c r="N48" s="111" t="e">
        <f t="shared" si="1"/>
        <v>#DIV/0!</v>
      </c>
      <c r="O48" s="111" t="e">
        <f t="shared" si="1"/>
        <v>#DIV/0!</v>
      </c>
      <c r="P48" s="111" t="e">
        <f t="shared" si="1"/>
        <v>#DIV/0!</v>
      </c>
    </row>
    <row r="49" spans="1:16" ht="16.5" thickBot="1" x14ac:dyDescent="0.3">
      <c r="A49" s="192" t="s">
        <v>161</v>
      </c>
      <c r="B49" s="192"/>
      <c r="C49" s="192"/>
      <c r="D49" s="192"/>
      <c r="E49" s="205">
        <f>'入力欄(差替情報)'!D128+'入力欄(差替情報)'!D140</f>
        <v>0</v>
      </c>
      <c r="F49" s="205"/>
      <c r="G49" s="205"/>
      <c r="H49" s="205"/>
      <c r="I49" s="205"/>
      <c r="J49" s="205"/>
      <c r="K49" s="205"/>
      <c r="L49" s="205"/>
      <c r="M49" s="205"/>
      <c r="N49" s="205"/>
      <c r="O49" s="205"/>
      <c r="P49" s="205"/>
    </row>
    <row r="50" spans="1:16" ht="16.5" thickBot="1" x14ac:dyDescent="0.3">
      <c r="A50" s="192" t="s">
        <v>162</v>
      </c>
      <c r="B50" s="192"/>
      <c r="C50" s="192"/>
      <c r="D50" s="192"/>
      <c r="E50" s="111" t="e">
        <f>MAX(E45-E48,0)</f>
        <v>#DIV/0!</v>
      </c>
      <c r="F50" s="112" t="e">
        <f t="shared" ref="F50:P50" si="2">MAX(F45-F48,0)</f>
        <v>#DIV/0!</v>
      </c>
      <c r="G50" s="112" t="e">
        <f t="shared" si="2"/>
        <v>#DIV/0!</v>
      </c>
      <c r="H50" s="112" t="e">
        <f t="shared" si="2"/>
        <v>#DIV/0!</v>
      </c>
      <c r="I50" s="112" t="e">
        <f t="shared" si="2"/>
        <v>#DIV/0!</v>
      </c>
      <c r="J50" s="112" t="e">
        <f t="shared" si="2"/>
        <v>#DIV/0!</v>
      </c>
      <c r="K50" s="112" t="e">
        <f t="shared" si="2"/>
        <v>#DIV/0!</v>
      </c>
      <c r="L50" s="112" t="e">
        <f t="shared" si="2"/>
        <v>#DIV/0!</v>
      </c>
      <c r="M50" s="112" t="e">
        <f t="shared" si="2"/>
        <v>#DIV/0!</v>
      </c>
      <c r="N50" s="112" t="e">
        <f t="shared" si="2"/>
        <v>#DIV/0!</v>
      </c>
      <c r="O50" s="112" t="e">
        <f t="shared" si="2"/>
        <v>#DIV/0!</v>
      </c>
      <c r="P50" s="112" t="e">
        <f t="shared" si="2"/>
        <v>#DIV/0!</v>
      </c>
    </row>
    <row r="51" spans="1:16" ht="16.5" thickBot="1" x14ac:dyDescent="0.3">
      <c r="A51" s="192" t="s">
        <v>163</v>
      </c>
      <c r="B51" s="192"/>
      <c r="C51" s="192"/>
      <c r="D51" s="192"/>
      <c r="E51" s="205">
        <f>MAX('入力欄(差替情報)'!D50-E49,0)</f>
        <v>0</v>
      </c>
      <c r="F51" s="205"/>
      <c r="G51" s="205"/>
      <c r="H51" s="205"/>
      <c r="I51" s="205"/>
      <c r="J51" s="205"/>
      <c r="K51" s="205"/>
      <c r="L51" s="205"/>
      <c r="M51" s="205"/>
      <c r="N51" s="205"/>
      <c r="O51" s="205"/>
      <c r="P51" s="205"/>
    </row>
    <row r="52" spans="1:16" ht="16.5" thickBot="1" x14ac:dyDescent="0.3">
      <c r="A52" s="192" t="s">
        <v>164</v>
      </c>
      <c r="B52" s="192"/>
      <c r="C52" s="192"/>
      <c r="D52" s="192"/>
      <c r="E52" s="106"/>
      <c r="F52" s="106"/>
      <c r="G52" s="106"/>
      <c r="H52" s="106"/>
      <c r="I52" s="106"/>
      <c r="J52" s="106"/>
      <c r="K52" s="106"/>
      <c r="L52" s="106"/>
      <c r="M52" s="106"/>
      <c r="N52" s="106"/>
      <c r="O52" s="106"/>
      <c r="P52" s="106"/>
    </row>
    <row r="53" spans="1:16" ht="16.5" thickBot="1" x14ac:dyDescent="0.3">
      <c r="A53" s="192" t="s">
        <v>165</v>
      </c>
      <c r="B53" s="192"/>
      <c r="C53" s="192"/>
      <c r="D53" s="192"/>
      <c r="E53" s="206"/>
      <c r="F53" s="193"/>
      <c r="G53" s="193"/>
      <c r="H53" s="193"/>
      <c r="I53" s="193"/>
      <c r="J53" s="193"/>
      <c r="K53" s="193"/>
      <c r="L53" s="193"/>
      <c r="M53" s="193"/>
      <c r="N53" s="193"/>
      <c r="O53" s="193"/>
      <c r="P53" s="193"/>
    </row>
    <row r="54" spans="1:16" ht="16.5" thickBot="1" x14ac:dyDescent="0.3">
      <c r="A54" s="192" t="s">
        <v>166</v>
      </c>
      <c r="B54" s="192"/>
      <c r="C54" s="192"/>
      <c r="D54" s="192"/>
      <c r="E54" s="106"/>
      <c r="F54" s="106"/>
      <c r="G54" s="106"/>
      <c r="H54" s="106"/>
      <c r="I54" s="106"/>
      <c r="J54" s="106"/>
      <c r="K54" s="106"/>
      <c r="L54" s="106"/>
      <c r="M54" s="106"/>
      <c r="N54" s="106"/>
      <c r="O54" s="106"/>
      <c r="P54" s="106"/>
    </row>
    <row r="55" spans="1:16" ht="16.5" thickBot="1" x14ac:dyDescent="0.3">
      <c r="A55" s="192" t="s">
        <v>167</v>
      </c>
      <c r="B55" s="192"/>
      <c r="C55" s="192"/>
      <c r="D55" s="192"/>
      <c r="E55" s="206"/>
      <c r="F55" s="193"/>
      <c r="G55" s="193"/>
      <c r="H55" s="193"/>
      <c r="I55" s="193"/>
      <c r="J55" s="193"/>
      <c r="K55" s="193"/>
      <c r="L55" s="193"/>
      <c r="M55" s="193"/>
      <c r="N55" s="193"/>
      <c r="O55" s="193"/>
      <c r="P55" s="193"/>
    </row>
  </sheetData>
  <sheetProtection algorithmName="SHA-512" hashValue="VSWu5WDAgimGhFf2Dh2g7CBWw90Lz2MRZm9XO+RlULdxwdoBfs693LNE8wedHb7d0ywufXwMJ317fddUv2Omrg==" saltValue="LlbUDIIoQP0Nz5+Opl21sQ==" spinCount="100000" sheet="1" objects="1" scenarios="1"/>
  <mergeCells count="81">
    <mergeCell ref="A55:D55"/>
    <mergeCell ref="E55:P55"/>
    <mergeCell ref="A51:D51"/>
    <mergeCell ref="E51:P51"/>
    <mergeCell ref="A52:D52"/>
    <mergeCell ref="A53:D53"/>
    <mergeCell ref="E53:P53"/>
    <mergeCell ref="A54:D54"/>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C34:D34"/>
    <mergeCell ref="E34:P34"/>
    <mergeCell ref="C35:D35"/>
    <mergeCell ref="E35:P35"/>
    <mergeCell ref="C36:D36"/>
    <mergeCell ref="E36:P36"/>
    <mergeCell ref="E37:P37"/>
    <mergeCell ref="C38:D38"/>
    <mergeCell ref="E38:P38"/>
    <mergeCell ref="C39:D39"/>
    <mergeCell ref="E39:P39"/>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A21:D21"/>
    <mergeCell ref="E21:P21"/>
    <mergeCell ref="A22:D22"/>
    <mergeCell ref="E22:P22"/>
    <mergeCell ref="A23:D23"/>
    <mergeCell ref="E23:P23"/>
    <mergeCell ref="A18:D18"/>
    <mergeCell ref="E18:P18"/>
    <mergeCell ref="A19:D19"/>
    <mergeCell ref="E19:P19"/>
    <mergeCell ref="A20:D20"/>
    <mergeCell ref="E20:P20"/>
    <mergeCell ref="A15:D15"/>
    <mergeCell ref="E15:P15"/>
    <mergeCell ref="A16:D16"/>
    <mergeCell ref="E16:P16"/>
    <mergeCell ref="A17:D17"/>
    <mergeCell ref="E17:P17"/>
    <mergeCell ref="A12:D12"/>
    <mergeCell ref="E12:P12"/>
    <mergeCell ref="A13:D13"/>
    <mergeCell ref="E13:P13"/>
    <mergeCell ref="A14:D14"/>
    <mergeCell ref="E14:P14"/>
    <mergeCell ref="A1:D1"/>
    <mergeCell ref="A2:C2"/>
    <mergeCell ref="A4:Q4"/>
    <mergeCell ref="A6:Q6"/>
    <mergeCell ref="A11:D11"/>
    <mergeCell ref="E11:P11"/>
  </mergeCells>
  <phoneticPr fontId="2"/>
  <dataValidations count="7">
    <dataValidation type="list" allowBlank="1" showInputMessage="1" showErrorMessage="1" sqref="E23:P23" xr:uid="{0D1FC11B-E416-439C-82FA-FAAFFCE3F4A5}">
      <formula1>"北海道,東北,東京,中部,北陸,関西,中国,四国,九州"</formula1>
    </dataValidation>
    <dataValidation type="list" allowBlank="1" showInputMessage="1" showErrorMessage="1" sqref="E15:P15" xr:uid="{102B3EA3-D208-4992-AD3A-324412ABED75}">
      <formula1>"発電機トラブル,経済的な電源等差替"</formula1>
    </dataValidation>
    <dataValidation type="list" allowBlank="1" showInputMessage="1" showErrorMessage="1" error="リストより選択してください" sqref="E37:P37 E40:P40" xr:uid="{B082D4E5-6C77-4DDB-9B34-4E2D61D4C78C}">
      <formula1>"落札,非落札,非応札"</formula1>
    </dataValidation>
    <dataValidation type="list" allowBlank="1" showInputMessage="1" showErrorMessage="1" sqref="E42:P42" xr:uid="{3617D83F-5965-431E-8854-15D1EC2A1CEE}">
      <formula1>"落札,非落札,非応札"</formula1>
    </dataValidation>
    <dataValidation type="list" allowBlank="1" showInputMessage="1" showErrorMessage="1" error="リストより選択してください" sqref="E14:P14" xr:uid="{81936D69-A18A-4FCA-91D6-58540075DA4C}">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allowBlank="1" showInputMessage="1" showErrorMessage="1" error="リストより選択してください" sqref="E13:P13" xr:uid="{4990FB97-E945-40CE-B1ED-E062EF46109C}"/>
    <dataValidation type="list" allowBlank="1" showInputMessage="1" showErrorMessage="1" error="リストより選択してください" sqref="E12:P12" xr:uid="{E1BA3775-7C97-4BDA-B345-C153CD85FEDA}">
      <formula1>"差替先掲示板への掲載,電源等差替への申込"</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4">
    <tabColor rgb="FF0070C0"/>
  </sheetPr>
  <dimension ref="B2:C15"/>
  <sheetViews>
    <sheetView workbookViewId="0">
      <selection activeCell="E14" sqref="E14:P14"/>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111</v>
      </c>
    </row>
    <row r="3" spans="2:3" x14ac:dyDescent="0.25">
      <c r="B3" s="1" t="s">
        <v>98</v>
      </c>
      <c r="C3" s="63" t="s">
        <v>108</v>
      </c>
    </row>
    <row r="4" spans="2:3" x14ac:dyDescent="0.25">
      <c r="B4" s="1" t="s">
        <v>98</v>
      </c>
      <c r="C4" s="63" t="s">
        <v>109</v>
      </c>
    </row>
    <row r="5" spans="2:3" x14ac:dyDescent="0.25">
      <c r="C5" s="63" t="s">
        <v>110</v>
      </c>
    </row>
    <row r="7" spans="2:3" x14ac:dyDescent="0.25">
      <c r="B7" s="1" t="s">
        <v>99</v>
      </c>
    </row>
    <row r="8" spans="2:3" x14ac:dyDescent="0.25">
      <c r="C8" s="63" t="s">
        <v>100</v>
      </c>
    </row>
    <row r="9" spans="2:3" x14ac:dyDescent="0.25">
      <c r="C9" s="63" t="s">
        <v>101</v>
      </c>
    </row>
    <row r="10" spans="2:3" x14ac:dyDescent="0.25">
      <c r="C10" s="63" t="s">
        <v>102</v>
      </c>
    </row>
    <row r="11" spans="2:3" x14ac:dyDescent="0.25">
      <c r="C11" s="63" t="s">
        <v>103</v>
      </c>
    </row>
    <row r="12" spans="2:3" x14ac:dyDescent="0.25">
      <c r="C12" s="63" t="s">
        <v>107</v>
      </c>
    </row>
    <row r="13" spans="2:3" x14ac:dyDescent="0.25">
      <c r="C13" s="63" t="s">
        <v>104</v>
      </c>
    </row>
    <row r="14" spans="2:3" x14ac:dyDescent="0.25">
      <c r="C14" s="63" t="s">
        <v>105</v>
      </c>
    </row>
    <row r="15" spans="2:3" x14ac:dyDescent="0.25">
      <c r="C15" s="63" t="s">
        <v>106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F92B-096B-4E0A-A946-EF9FFD022684}">
  <sheetPr codeName="Sheet26">
    <tabColor rgb="FF0070C0"/>
  </sheetPr>
  <dimension ref="A1:AE112"/>
  <sheetViews>
    <sheetView topLeftCell="A88" workbookViewId="0">
      <selection activeCell="G116" sqref="G116"/>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9" x14ac:dyDescent="0.25">
      <c r="A1" s="47"/>
      <c r="J1" s="10" t="s">
        <v>36</v>
      </c>
      <c r="L1" s="8"/>
      <c r="M1" s="9" t="s">
        <v>78</v>
      </c>
    </row>
    <row r="2" spans="1:19" x14ac:dyDescent="0.25">
      <c r="B2" s="11" t="s">
        <v>27</v>
      </c>
      <c r="C2" s="11" t="s">
        <v>28</v>
      </c>
      <c r="D2" s="11" t="s">
        <v>29</v>
      </c>
      <c r="E2" s="11" t="s">
        <v>30</v>
      </c>
      <c r="F2" s="11" t="s">
        <v>31</v>
      </c>
      <c r="G2" s="11" t="s">
        <v>32</v>
      </c>
      <c r="H2" s="11" t="s">
        <v>33</v>
      </c>
      <c r="I2" s="11" t="s">
        <v>34</v>
      </c>
      <c r="J2" s="11" t="s">
        <v>35</v>
      </c>
    </row>
    <row r="3" spans="1:19" x14ac:dyDescent="0.25">
      <c r="A3" s="1" t="s">
        <v>37</v>
      </c>
    </row>
    <row r="4" spans="1:19" x14ac:dyDescent="0.25">
      <c r="A4" s="10" t="s">
        <v>12</v>
      </c>
      <c r="B4" s="19"/>
      <c r="C4" s="19"/>
      <c r="D4" s="19"/>
      <c r="E4" s="19"/>
      <c r="F4" s="19"/>
      <c r="G4" s="19"/>
      <c r="H4" s="19"/>
      <c r="I4" s="19"/>
      <c r="J4" s="19"/>
      <c r="L4" s="16"/>
      <c r="M4" s="16"/>
      <c r="N4" s="16"/>
      <c r="O4" s="16"/>
      <c r="P4" s="16"/>
      <c r="Q4" s="16"/>
      <c r="R4" s="16"/>
      <c r="S4" s="16"/>
    </row>
    <row r="5" spans="1:19" x14ac:dyDescent="0.25">
      <c r="A5" s="10" t="s">
        <v>13</v>
      </c>
      <c r="B5" s="19"/>
      <c r="C5" s="19"/>
      <c r="D5" s="19"/>
      <c r="E5" s="19"/>
      <c r="F5" s="19"/>
      <c r="G5" s="19"/>
      <c r="H5" s="19"/>
      <c r="I5" s="19"/>
      <c r="J5" s="19"/>
      <c r="L5" s="16"/>
      <c r="M5" s="16"/>
      <c r="N5" s="16"/>
      <c r="O5" s="16"/>
      <c r="P5" s="16"/>
      <c r="Q5" s="16"/>
      <c r="R5" s="16"/>
      <c r="S5" s="16"/>
    </row>
    <row r="6" spans="1:19" x14ac:dyDescent="0.25">
      <c r="A6" s="10" t="s">
        <v>14</v>
      </c>
      <c r="B6" s="19"/>
      <c r="C6" s="19"/>
      <c r="D6" s="19"/>
      <c r="E6" s="19"/>
      <c r="F6" s="19"/>
      <c r="G6" s="19"/>
      <c r="H6" s="19"/>
      <c r="I6" s="19"/>
      <c r="J6" s="19"/>
      <c r="L6" s="16"/>
      <c r="M6" s="16"/>
      <c r="N6" s="16"/>
      <c r="O6" s="16"/>
      <c r="P6" s="16"/>
      <c r="Q6" s="16"/>
      <c r="R6" s="16"/>
      <c r="S6" s="16"/>
    </row>
    <row r="7" spans="1:19" x14ac:dyDescent="0.25">
      <c r="A7" s="10" t="s">
        <v>15</v>
      </c>
      <c r="B7" s="19"/>
      <c r="C7" s="19"/>
      <c r="D7" s="19"/>
      <c r="E7" s="19"/>
      <c r="F7" s="19"/>
      <c r="G7" s="19"/>
      <c r="H7" s="19"/>
      <c r="I7" s="19"/>
      <c r="J7" s="19"/>
      <c r="L7" s="16"/>
      <c r="M7" s="16"/>
      <c r="N7" s="16"/>
      <c r="O7" s="16"/>
      <c r="P7" s="16"/>
      <c r="Q7" s="16"/>
      <c r="R7" s="16"/>
      <c r="S7" s="16"/>
    </row>
    <row r="8" spans="1:19" x14ac:dyDescent="0.25">
      <c r="A8" s="10" t="s">
        <v>16</v>
      </c>
      <c r="B8" s="19"/>
      <c r="C8" s="19"/>
      <c r="D8" s="19"/>
      <c r="E8" s="19"/>
      <c r="F8" s="19"/>
      <c r="G8" s="19"/>
      <c r="H8" s="19"/>
      <c r="I8" s="19"/>
      <c r="J8" s="19"/>
      <c r="L8" s="16"/>
      <c r="M8" s="16"/>
      <c r="N8" s="16"/>
      <c r="O8" s="16"/>
      <c r="P8" s="16"/>
      <c r="Q8" s="16"/>
      <c r="R8" s="16"/>
      <c r="S8" s="16"/>
    </row>
    <row r="9" spans="1:19" x14ac:dyDescent="0.25">
      <c r="A9" s="10" t="s">
        <v>17</v>
      </c>
      <c r="B9" s="19"/>
      <c r="C9" s="19"/>
      <c r="D9" s="19"/>
      <c r="E9" s="19"/>
      <c r="F9" s="19"/>
      <c r="G9" s="19"/>
      <c r="H9" s="19"/>
      <c r="I9" s="19"/>
      <c r="J9" s="19"/>
      <c r="L9" s="16"/>
      <c r="M9" s="16"/>
      <c r="N9" s="16"/>
      <c r="O9" s="16"/>
      <c r="P9" s="16"/>
      <c r="Q9" s="16"/>
      <c r="R9" s="16"/>
      <c r="S9" s="16"/>
    </row>
    <row r="10" spans="1:19" x14ac:dyDescent="0.25">
      <c r="A10" s="10" t="s">
        <v>18</v>
      </c>
      <c r="B10" s="19"/>
      <c r="C10" s="19"/>
      <c r="D10" s="19"/>
      <c r="E10" s="19"/>
      <c r="F10" s="19"/>
      <c r="G10" s="19"/>
      <c r="H10" s="19"/>
      <c r="I10" s="19"/>
      <c r="J10" s="19"/>
      <c r="L10" s="16"/>
      <c r="M10" s="16"/>
      <c r="N10" s="16"/>
      <c r="O10" s="16"/>
      <c r="P10" s="16"/>
      <c r="Q10" s="16"/>
      <c r="R10" s="16"/>
      <c r="S10" s="16"/>
    </row>
    <row r="11" spans="1:19" x14ac:dyDescent="0.25">
      <c r="A11" s="10" t="s">
        <v>19</v>
      </c>
      <c r="B11" s="19"/>
      <c r="C11" s="19"/>
      <c r="D11" s="19"/>
      <c r="E11" s="19"/>
      <c r="F11" s="19"/>
      <c r="G11" s="19"/>
      <c r="H11" s="19"/>
      <c r="I11" s="19"/>
      <c r="J11" s="19"/>
      <c r="L11" s="16"/>
      <c r="M11" s="16"/>
      <c r="N11" s="16"/>
      <c r="O11" s="16"/>
      <c r="P11" s="16"/>
      <c r="Q11" s="16"/>
      <c r="R11" s="16"/>
      <c r="S11" s="16"/>
    </row>
    <row r="12" spans="1:19" x14ac:dyDescent="0.25">
      <c r="A12" s="10" t="s">
        <v>20</v>
      </c>
      <c r="B12" s="19"/>
      <c r="C12" s="19"/>
      <c r="D12" s="19"/>
      <c r="E12" s="19"/>
      <c r="F12" s="19"/>
      <c r="G12" s="19"/>
      <c r="H12" s="19"/>
      <c r="I12" s="19"/>
      <c r="J12" s="19"/>
      <c r="L12" s="16"/>
      <c r="M12" s="16"/>
      <c r="N12" s="16"/>
      <c r="O12" s="16"/>
      <c r="P12" s="16"/>
      <c r="Q12" s="16"/>
      <c r="R12" s="16"/>
      <c r="S12" s="16"/>
    </row>
    <row r="13" spans="1:19" x14ac:dyDescent="0.25">
      <c r="A13" s="10" t="s">
        <v>21</v>
      </c>
      <c r="B13" s="19"/>
      <c r="C13" s="19"/>
      <c r="D13" s="19"/>
      <c r="E13" s="19"/>
      <c r="F13" s="19"/>
      <c r="G13" s="19"/>
      <c r="H13" s="19"/>
      <c r="I13" s="19"/>
      <c r="J13" s="19"/>
      <c r="L13" s="16"/>
      <c r="M13" s="16"/>
      <c r="N13" s="16"/>
      <c r="O13" s="16"/>
      <c r="P13" s="16"/>
      <c r="Q13" s="16"/>
      <c r="R13" s="16"/>
      <c r="S13" s="16"/>
    </row>
    <row r="14" spans="1:19" x14ac:dyDescent="0.25">
      <c r="A14" s="10" t="s">
        <v>22</v>
      </c>
      <c r="B14" s="19"/>
      <c r="C14" s="19"/>
      <c r="D14" s="19"/>
      <c r="E14" s="19"/>
      <c r="F14" s="19"/>
      <c r="G14" s="19"/>
      <c r="H14" s="19"/>
      <c r="I14" s="19"/>
      <c r="J14" s="19"/>
      <c r="L14" s="16"/>
      <c r="M14" s="16"/>
      <c r="N14" s="16"/>
      <c r="O14" s="16"/>
      <c r="P14" s="16"/>
      <c r="Q14" s="16"/>
      <c r="R14" s="16"/>
      <c r="S14" s="16"/>
    </row>
    <row r="15" spans="1:19" x14ac:dyDescent="0.25">
      <c r="A15" s="10" t="s">
        <v>23</v>
      </c>
      <c r="B15" s="19"/>
      <c r="C15" s="19"/>
      <c r="D15" s="19"/>
      <c r="E15" s="19"/>
      <c r="F15" s="19"/>
      <c r="G15" s="19"/>
      <c r="H15" s="19"/>
      <c r="I15" s="19"/>
      <c r="J15" s="19"/>
      <c r="L15" s="16"/>
      <c r="M15" s="16"/>
      <c r="N15" s="16"/>
      <c r="O15" s="16"/>
      <c r="P15" s="16"/>
      <c r="Q15" s="16"/>
      <c r="R15" s="16"/>
      <c r="S15" s="16"/>
    </row>
    <row r="16" spans="1:19" x14ac:dyDescent="0.25">
      <c r="B16" s="2"/>
      <c r="C16" s="2"/>
      <c r="D16" s="2"/>
      <c r="E16" s="2"/>
      <c r="F16" s="2"/>
      <c r="G16" s="2"/>
      <c r="H16" s="2"/>
      <c r="I16" s="2"/>
      <c r="J16" s="2"/>
      <c r="K16" s="2"/>
    </row>
    <row r="17" spans="1:23" x14ac:dyDescent="0.25">
      <c r="A17" s="1" t="s">
        <v>44</v>
      </c>
      <c r="B17" s="34">
        <f>'計算用(太陽光)'!B17</f>
        <v>171658.37207920791</v>
      </c>
      <c r="C17" s="2"/>
      <c r="D17" s="2"/>
      <c r="E17" s="2"/>
      <c r="F17" s="2"/>
      <c r="G17" s="2"/>
      <c r="H17" s="2"/>
      <c r="I17" s="2"/>
      <c r="J17" s="2"/>
      <c r="K17" s="2"/>
    </row>
    <row r="18" spans="1:23" x14ac:dyDescent="0.25">
      <c r="B18" s="2"/>
      <c r="C18" s="2"/>
      <c r="D18" s="2"/>
      <c r="E18" s="2"/>
      <c r="F18" s="2"/>
      <c r="G18" s="2"/>
      <c r="H18" s="2"/>
      <c r="I18" s="2"/>
      <c r="J18" s="2"/>
      <c r="K18" s="2"/>
    </row>
    <row r="19" spans="1:23"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
        <v>70</v>
      </c>
    </row>
    <row r="21" spans="1:23"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23" x14ac:dyDescent="0.25">
      <c r="L22" s="12"/>
    </row>
    <row r="23" spans="1:23" x14ac:dyDescent="0.25">
      <c r="A23" s="1" t="s">
        <v>77</v>
      </c>
      <c r="B23" s="22" t="s">
        <v>45</v>
      </c>
      <c r="N23" s="1" t="s">
        <v>79</v>
      </c>
    </row>
    <row r="24" spans="1:23" x14ac:dyDescent="0.25">
      <c r="A24" s="10" t="s">
        <v>12</v>
      </c>
      <c r="B24" s="35">
        <f>'計算用(太陽光)'!B24</f>
        <v>1.8114115461377693E-2</v>
      </c>
      <c r="C24" s="35">
        <f>'計算用(太陽光)'!C24</f>
        <v>3.511041903943319E-2</v>
      </c>
      <c r="D24" s="35">
        <f>'計算用(太陽光)'!D24</f>
        <v>1.6255508452962288E-2</v>
      </c>
      <c r="E24" s="35">
        <f>'計算用(太陽光)'!E24</f>
        <v>3.7268899095800695E-2</v>
      </c>
      <c r="F24" s="35">
        <f>'計算用(太陽光)'!F24</f>
        <v>5.9447355417126896E-2</v>
      </c>
      <c r="G24" s="35">
        <f>'計算用(太陽光)'!G24</f>
        <v>2.3000964276769818E-2</v>
      </c>
      <c r="H24" s="35">
        <f>'計算用(太陽光)'!H24</f>
        <v>2.4671797376209337E-2</v>
      </c>
      <c r="I24" s="35">
        <f>'計算用(太陽光)'!I24</f>
        <v>4.5040318434078581E-2</v>
      </c>
      <c r="J24" s="35">
        <f>'計算用(太陽光)'!J24</f>
        <v>7.9003636625876467E-3</v>
      </c>
      <c r="N24" s="35">
        <f>HLOOKUP('入力(太陽光)'!$E$13,$B$2:$J$35,23,0)</f>
        <v>1.8114115461377693E-2</v>
      </c>
      <c r="Q24" s="64"/>
      <c r="R24" s="64"/>
      <c r="S24" s="64"/>
      <c r="T24" s="64"/>
      <c r="U24" s="64"/>
      <c r="V24" s="64"/>
      <c r="W24" s="64"/>
    </row>
    <row r="25" spans="1:23" x14ac:dyDescent="0.25">
      <c r="A25" s="10" t="s">
        <v>13</v>
      </c>
      <c r="B25" s="35">
        <f>'計算用(太陽光)'!B25</f>
        <v>4.0738887508149239E-2</v>
      </c>
      <c r="C25" s="35">
        <f>'計算用(太陽光)'!C25</f>
        <v>0.15977250779640931</v>
      </c>
      <c r="D25" s="35">
        <f>'計算用(太陽光)'!D25</f>
        <v>0.10065069159589662</v>
      </c>
      <c r="E25" s="35">
        <f>'計算用(太陽光)'!E25</f>
        <v>0.11991175481287941</v>
      </c>
      <c r="F25" s="35">
        <f>'計算用(太陽光)'!F25</f>
        <v>0.21639237278754139</v>
      </c>
      <c r="G25" s="35">
        <f>'計算用(太陽光)'!G25</f>
        <v>0.13839316922183631</v>
      </c>
      <c r="H25" s="35">
        <f>'計算用(太陽光)'!H25</f>
        <v>0.1550325628673109</v>
      </c>
      <c r="I25" s="35">
        <f>'計算用(太陽光)'!I25</f>
        <v>0.17536809209138884</v>
      </c>
      <c r="J25" s="35">
        <f>'計算用(太陽光)'!J25</f>
        <v>4.4222884624490526E-2</v>
      </c>
      <c r="N25" s="35">
        <f>HLOOKUP('入力(太陽光)'!$E$13,$B$2:$J$35,24,0)</f>
        <v>4.0738887508149239E-2</v>
      </c>
      <c r="Q25" s="64"/>
      <c r="R25" s="64"/>
      <c r="S25" s="64"/>
      <c r="T25" s="64"/>
      <c r="U25" s="64"/>
      <c r="V25" s="64"/>
      <c r="W25" s="64"/>
    </row>
    <row r="26" spans="1:23" x14ac:dyDescent="0.25">
      <c r="A26" s="10" t="s">
        <v>14</v>
      </c>
      <c r="B26" s="35">
        <f>'計算用(太陽光)'!B26</f>
        <v>6.507852693064331E-2</v>
      </c>
      <c r="C26" s="35">
        <f>'計算用(太陽光)'!C26</f>
        <v>0.19805335501765126</v>
      </c>
      <c r="D26" s="35">
        <f>'計算用(太陽光)'!D26</f>
        <v>0.15734561562148294</v>
      </c>
      <c r="E26" s="35">
        <f>'計算用(太陽光)'!E26</f>
        <v>0.18087655303400427</v>
      </c>
      <c r="F26" s="35">
        <f>'計算用(太陽光)'!F26</f>
        <v>0.25886091817105816</v>
      </c>
      <c r="G26" s="35">
        <f>'計算用(太陽光)'!G26</f>
        <v>0.1881760763943339</v>
      </c>
      <c r="H26" s="35">
        <f>'計算用(太陽光)'!H26</f>
        <v>0.18668659060986656</v>
      </c>
      <c r="I26" s="35">
        <f>'計算用(太陽光)'!I26</f>
        <v>0.19911606830121836</v>
      </c>
      <c r="J26" s="35">
        <f>'計算用(太陽光)'!J26</f>
        <v>9.3439806813265885E-2</v>
      </c>
      <c r="N26" s="35">
        <f>HLOOKUP('入力(太陽光)'!$E$13,$B$2:$J$35,25,0)</f>
        <v>6.507852693064331E-2</v>
      </c>
      <c r="Q26" s="64"/>
      <c r="R26" s="64"/>
      <c r="S26" s="64"/>
      <c r="T26" s="64"/>
      <c r="U26" s="64"/>
      <c r="V26" s="64"/>
      <c r="W26" s="64"/>
    </row>
    <row r="27" spans="1:23" x14ac:dyDescent="0.25">
      <c r="A27" s="10" t="s">
        <v>15</v>
      </c>
      <c r="B27" s="35">
        <f>'計算用(太陽光)'!B27</f>
        <v>8.8085787103332341E-2</v>
      </c>
      <c r="C27" s="35">
        <f>'計算用(太陽光)'!C27</f>
        <v>0.19360528321655496</v>
      </c>
      <c r="D27" s="35">
        <f>'計算用(太陽光)'!D27</f>
        <v>0.2231978709278381</v>
      </c>
      <c r="E27" s="35">
        <f>'計算用(太陽光)'!E27</f>
        <v>0.23313110191203554</v>
      </c>
      <c r="F27" s="35">
        <f>'計算用(太陽光)'!F27</f>
        <v>0.27738237472972271</v>
      </c>
      <c r="G27" s="35">
        <f>'計算用(太陽光)'!G27</f>
        <v>0.23586844985077854</v>
      </c>
      <c r="H27" s="35">
        <f>'計算用(太陽光)'!H27</f>
        <v>0.27690143915822452</v>
      </c>
      <c r="I27" s="35">
        <f>'計算用(太陽光)'!I27</f>
        <v>0.27537642953438213</v>
      </c>
      <c r="J27" s="35">
        <f>'計算用(太陽光)'!J27</f>
        <v>0.10720086958171951</v>
      </c>
      <c r="N27" s="35">
        <f>HLOOKUP('入力(太陽光)'!$E$13,$B$2:$J$35,26,0)</f>
        <v>8.8085787103332341E-2</v>
      </c>
      <c r="Q27" s="64"/>
      <c r="R27" s="64"/>
      <c r="S27" s="64"/>
      <c r="T27" s="64"/>
      <c r="U27" s="64"/>
      <c r="V27" s="64"/>
      <c r="W27" s="64"/>
    </row>
    <row r="28" spans="1:23" x14ac:dyDescent="0.25">
      <c r="A28" s="10" t="s">
        <v>16</v>
      </c>
      <c r="B28" s="35">
        <f>'計算用(太陽光)'!B28</f>
        <v>8.3675362217805763E-2</v>
      </c>
      <c r="C28" s="35">
        <f>'計算用(太陽光)'!C28</f>
        <v>0.23574520502628216</v>
      </c>
      <c r="D28" s="35">
        <f>'計算用(太陽光)'!D28</f>
        <v>0.23633946698089361</v>
      </c>
      <c r="E28" s="35">
        <f>'計算用(太陽光)'!E28</f>
        <v>0.25385424570701259</v>
      </c>
      <c r="F28" s="35">
        <f>'計算用(太陽光)'!F28</f>
        <v>0.30563220344047715</v>
      </c>
      <c r="G28" s="35">
        <f>'計算用(太陽光)'!G28</f>
        <v>0.25709989180439891</v>
      </c>
      <c r="H28" s="35">
        <f>'計算用(太陽光)'!H28</f>
        <v>0.27774687665385273</v>
      </c>
      <c r="I28" s="35">
        <f>'計算用(太陽光)'!I28</f>
        <v>0.28952643879746287</v>
      </c>
      <c r="J28" s="35">
        <f>'計算用(太陽光)'!J28</f>
        <v>0.1177799722363604</v>
      </c>
      <c r="N28" s="35">
        <f>HLOOKUP('入力(太陽光)'!$E$13,$B$2:$J$35,27,0)</f>
        <v>8.3675362217805763E-2</v>
      </c>
      <c r="Q28" s="64"/>
      <c r="R28" s="64"/>
      <c r="S28" s="64"/>
      <c r="T28" s="64"/>
      <c r="U28" s="64"/>
      <c r="V28" s="64"/>
      <c r="W28" s="64"/>
    </row>
    <row r="29" spans="1:23" x14ac:dyDescent="0.25">
      <c r="A29" s="10" t="s">
        <v>17</v>
      </c>
      <c r="B29" s="35">
        <f>'計算用(太陽光)'!B29</f>
        <v>5.6528473689542738E-2</v>
      </c>
      <c r="C29" s="35">
        <f>'計算用(太陽光)'!C29</f>
        <v>0.15635526396831748</v>
      </c>
      <c r="D29" s="35">
        <f>'計算用(太陽光)'!D29</f>
        <v>0.15196194062561924</v>
      </c>
      <c r="E29" s="35">
        <f>'計算用(太陽光)'!E29</f>
        <v>0.15762430189114462</v>
      </c>
      <c r="F29" s="35">
        <f>'計算用(太陽光)'!F29</f>
        <v>0.21606417425716223</v>
      </c>
      <c r="G29" s="35">
        <f>'計算用(太陽光)'!G29</f>
        <v>0.16623173556504495</v>
      </c>
      <c r="H29" s="35">
        <f>'計算用(太陽光)'!H29</f>
        <v>0.16780079698227859</v>
      </c>
      <c r="I29" s="35">
        <f>'計算用(太陽光)'!I29</f>
        <v>0.20546127270208017</v>
      </c>
      <c r="J29" s="35">
        <f>'計算用(太陽光)'!J29</f>
        <v>8.5806882893013914E-2</v>
      </c>
      <c r="N29" s="35">
        <f>HLOOKUP('入力(太陽光)'!$E$13,$B$2:$J$35,28,0)</f>
        <v>5.6528473689542738E-2</v>
      </c>
      <c r="Q29" s="64"/>
      <c r="R29" s="64"/>
      <c r="S29" s="64"/>
      <c r="T29" s="64"/>
      <c r="U29" s="64"/>
      <c r="V29" s="64"/>
      <c r="W29" s="64"/>
    </row>
    <row r="30" spans="1:23" x14ac:dyDescent="0.25">
      <c r="A30" s="10" t="s">
        <v>18</v>
      </c>
      <c r="B30" s="35">
        <f>'計算用(太陽光)'!B30</f>
        <v>8.2731038549495456E-3</v>
      </c>
      <c r="C30" s="35">
        <f>'計算用(太陽光)'!C30</f>
        <v>0.11284910789339701</v>
      </c>
      <c r="D30" s="35">
        <f>'計算用(太陽光)'!D30</f>
        <v>0.1225660405851569</v>
      </c>
      <c r="E30" s="35">
        <f>'計算用(太陽光)'!E30</f>
        <v>0.12563428231893614</v>
      </c>
      <c r="F30" s="35">
        <f>'計算用(太陽光)'!F30</f>
        <v>0.16660182389284692</v>
      </c>
      <c r="G30" s="35">
        <f>'計算用(太陽光)'!G30</f>
        <v>0.13681657148120144</v>
      </c>
      <c r="H30" s="35">
        <f>'計算用(太陽光)'!H30</f>
        <v>0.14541709126913149</v>
      </c>
      <c r="I30" s="35">
        <f>'計算用(太陽光)'!I30</f>
        <v>0.17252111641632192</v>
      </c>
      <c r="J30" s="35">
        <f>'計算用(太陽光)'!J30</f>
        <v>6.1590215180535424E-2</v>
      </c>
      <c r="N30" s="35">
        <f>HLOOKUP('入力(太陽光)'!$E$13,$B$2:$J$35,29,0)</f>
        <v>8.2731038549495456E-3</v>
      </c>
      <c r="Q30" s="64"/>
      <c r="R30" s="64"/>
      <c r="S30" s="64"/>
      <c r="T30" s="64"/>
      <c r="U30" s="64"/>
      <c r="V30" s="64"/>
      <c r="W30" s="64"/>
    </row>
    <row r="31" spans="1:23" x14ac:dyDescent="0.25">
      <c r="A31" s="10" t="s">
        <v>19</v>
      </c>
      <c r="B31" s="35">
        <f>'計算用(太陽光)'!B31</f>
        <v>6.8679009184753198E-3</v>
      </c>
      <c r="C31" s="35">
        <f>'計算用(太陽光)'!C31</f>
        <v>1.4423093456435819E-2</v>
      </c>
      <c r="D31" s="35">
        <f>'計算用(太陽光)'!D31</f>
        <v>6.1601935847144379E-3</v>
      </c>
      <c r="E31" s="35">
        <f>'計算用(太陽光)'!E31</f>
        <v>6.6652421020645773E-3</v>
      </c>
      <c r="F31" s="35">
        <f>'計算用(太陽光)'!F31</f>
        <v>1.6423768626643027E-2</v>
      </c>
      <c r="G31" s="35">
        <f>'計算用(太陽光)'!G31</f>
        <v>6.9423252955007455E-3</v>
      </c>
      <c r="H31" s="35">
        <f>'計算用(太陽光)'!H31</f>
        <v>6.5997847282839913E-3</v>
      </c>
      <c r="I31" s="35">
        <f>'計算用(太陽光)'!I31</f>
        <v>1.2024626701864972E-2</v>
      </c>
      <c r="J31" s="35">
        <f>'計算用(太陽光)'!J31</f>
        <v>1.3563178935143494E-3</v>
      </c>
      <c r="N31" s="35">
        <f>HLOOKUP('入力(太陽光)'!$E$13,$B$2:$J$35,30,0)</f>
        <v>6.8679009184753198E-3</v>
      </c>
      <c r="Q31" s="64"/>
      <c r="R31" s="64"/>
      <c r="S31" s="64"/>
      <c r="T31" s="64"/>
      <c r="U31" s="64"/>
      <c r="V31" s="64"/>
      <c r="W31" s="64"/>
    </row>
    <row r="32" spans="1:23" x14ac:dyDescent="0.25">
      <c r="A32" s="10" t="s">
        <v>20</v>
      </c>
      <c r="B32" s="35">
        <f>'計算用(太陽光)'!B32</f>
        <v>4.4257467022537451E-3</v>
      </c>
      <c r="C32" s="35">
        <f>'計算用(太陽光)'!C32</f>
        <v>6.7229698116335404E-3</v>
      </c>
      <c r="D32" s="35">
        <f>'計算用(太陽光)'!D32</f>
        <v>4.6097355269144229E-3</v>
      </c>
      <c r="E32" s="35">
        <f>'計算用(太陽光)'!E32</f>
        <v>6.849998498547398E-2</v>
      </c>
      <c r="F32" s="35">
        <f>'計算用(太陽光)'!F32</f>
        <v>3.8421026519788785E-2</v>
      </c>
      <c r="G32" s="35">
        <f>'計算用(太陽光)'!G32</f>
        <v>5.2026720461288159E-2</v>
      </c>
      <c r="H32" s="35">
        <f>'計算用(太陽光)'!H32</f>
        <v>5.3137449611071218E-2</v>
      </c>
      <c r="I32" s="35">
        <f>'計算用(太陽光)'!I32</f>
        <v>5.840527123139181E-2</v>
      </c>
      <c r="J32" s="35">
        <f>'計算用(太陽光)'!J32</f>
        <v>1.3524138965265829E-2</v>
      </c>
      <c r="N32" s="35">
        <f>HLOOKUP('入力(太陽光)'!$E$13,$B$2:$J$35,31,0)</f>
        <v>4.4257467022537451E-3</v>
      </c>
      <c r="Q32" s="64"/>
      <c r="R32" s="64"/>
      <c r="S32" s="64"/>
      <c r="T32" s="64"/>
      <c r="U32" s="64"/>
      <c r="V32" s="64"/>
      <c r="W32" s="64"/>
    </row>
    <row r="33" spans="1:30" x14ac:dyDescent="0.25">
      <c r="A33" s="10" t="s">
        <v>21</v>
      </c>
      <c r="B33" s="35">
        <f>'計算用(太陽光)'!B33</f>
        <v>2.0953419336701168E-2</v>
      </c>
      <c r="C33" s="35">
        <f>'計算用(太陽光)'!C33</f>
        <v>4.739419505078743E-2</v>
      </c>
      <c r="D33" s="35">
        <f>'計算用(太陽光)'!D33</f>
        <v>2.7095330116180334E-2</v>
      </c>
      <c r="E33" s="35">
        <f>'計算用(太陽光)'!E33</f>
        <v>6.3177440918049416E-2</v>
      </c>
      <c r="F33" s="35">
        <f>'計算用(太陽光)'!F33</f>
        <v>2.8003453312837753E-2</v>
      </c>
      <c r="G33" s="35">
        <f>'計算用(太陽光)'!G33</f>
        <v>4.0791100119752732E-2</v>
      </c>
      <c r="H33" s="35">
        <f>'計算用(太陽光)'!H33</f>
        <v>4.4574650663743685E-2</v>
      </c>
      <c r="I33" s="35">
        <f>'計算用(太陽光)'!I33</f>
        <v>5.6748233858893569E-2</v>
      </c>
      <c r="J33" s="35">
        <f>'計算用(太陽光)'!J33</f>
        <v>1.9137762507079988E-2</v>
      </c>
      <c r="N33" s="35">
        <f>HLOOKUP('入力(太陽光)'!$E$13,$B$2:$J$35,32,0)</f>
        <v>2.0953419336701168E-2</v>
      </c>
      <c r="Q33" s="64"/>
      <c r="R33" s="64"/>
      <c r="S33" s="64"/>
      <c r="T33" s="64"/>
      <c r="U33" s="64"/>
      <c r="V33" s="64"/>
      <c r="W33" s="64"/>
    </row>
    <row r="34" spans="1:30" x14ac:dyDescent="0.25">
      <c r="A34" s="10" t="s">
        <v>22</v>
      </c>
      <c r="B34" s="35">
        <f>'計算用(太陽光)'!B34</f>
        <v>1.1774472115199693E-2</v>
      </c>
      <c r="C34" s="35">
        <f>'計算用(太陽光)'!C34</f>
        <v>1.7618719521436541E-2</v>
      </c>
      <c r="D34" s="35">
        <f>'計算用(太陽光)'!D34</f>
        <v>1.1337470686072939E-2</v>
      </c>
      <c r="E34" s="35">
        <f>'計算用(太陽光)'!E34</f>
        <v>3.7809225183773415E-2</v>
      </c>
      <c r="F34" s="35">
        <f>'計算用(太陽光)'!F34</f>
        <v>3.2855072174215787E-2</v>
      </c>
      <c r="G34" s="35">
        <f>'計算用(太陽光)'!G34</f>
        <v>4.1696434884700123E-2</v>
      </c>
      <c r="H34" s="35">
        <f>'計算用(太陽光)'!H34</f>
        <v>3.7095462146174783E-2</v>
      </c>
      <c r="I34" s="35">
        <f>'計算用(太陽光)'!I34</f>
        <v>4.6093881085110693E-2</v>
      </c>
      <c r="J34" s="35">
        <f>'計算用(太陽光)'!J34</f>
        <v>1.1941200908875509E-2</v>
      </c>
      <c r="N34" s="35">
        <f>HLOOKUP('入力(太陽光)'!$E$13,$B$2:$J$35,33,0)</f>
        <v>1.1774472115199693E-2</v>
      </c>
      <c r="Q34" s="1" t="s">
        <v>92</v>
      </c>
    </row>
    <row r="35" spans="1:30" x14ac:dyDescent="0.25">
      <c r="A35" s="10" t="s">
        <v>23</v>
      </c>
      <c r="B35" s="35">
        <f>'計算用(太陽光)'!B35</f>
        <v>8.4977504271876812E-3</v>
      </c>
      <c r="C35" s="35">
        <f>'計算用(太陽光)'!C35</f>
        <v>2.4557872509100114E-2</v>
      </c>
      <c r="D35" s="35">
        <f>'計算用(太陽光)'!D35</f>
        <v>1.2994567337020967E-2</v>
      </c>
      <c r="E35" s="35">
        <f>'計算用(太陽光)'!E35</f>
        <v>2.2738610770524526E-2</v>
      </c>
      <c r="F35" s="35">
        <f>'計算用(太陽光)'!F35</f>
        <v>5.9851830790018955E-2</v>
      </c>
      <c r="G35" s="35">
        <f>'計算用(太陽光)'!G35</f>
        <v>3.0330258691272909E-2</v>
      </c>
      <c r="H35" s="35">
        <f>'計算用(太陽光)'!H35</f>
        <v>3.1874570800461424E-2</v>
      </c>
      <c r="I35" s="35">
        <f>'計算用(太陽光)'!I35</f>
        <v>4.0847219062450167E-2</v>
      </c>
      <c r="J35" s="35">
        <f>'計算用(太陽光)'!J35</f>
        <v>7.9675247225273159E-3</v>
      </c>
      <c r="N35" s="35">
        <f>HLOOKUP('入力(太陽光)'!$E$13,$B$2:$J$35,34,0)</f>
        <v>8.4977504271876812E-3</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IF('入力欄(差替情報)'!$D$9=B$2,B24*'入力欄(差替情報)'!$D$14/1000,0)</f>
        <v>0</v>
      </c>
      <c r="C38" s="41">
        <f>IF('入力欄(差替情報)'!$D$9=C$2,C24*'入力欄(差替情報)'!$D$14/1000,0)</f>
        <v>0</v>
      </c>
      <c r="D38" s="41">
        <f>IF('入力欄(差替情報)'!$D$9=D$2,D24*'入力欄(差替情報)'!$D$14/1000,0)</f>
        <v>0</v>
      </c>
      <c r="E38" s="41">
        <f>IF('入力欄(差替情報)'!$D$9=E$2,E24*'入力欄(差替情報)'!$D$14/1000,0)</f>
        <v>0</v>
      </c>
      <c r="F38" s="41">
        <f>IF('入力欄(差替情報)'!$D$9=F$2,F24*'入力欄(差替情報)'!$D$14/1000,0)</f>
        <v>0</v>
      </c>
      <c r="G38" s="41">
        <f>IF('入力欄(差替情報)'!$D$9=G$2,G24*'入力欄(差替情報)'!$D$14/1000,0)</f>
        <v>0</v>
      </c>
      <c r="H38" s="41">
        <f>IF('入力欄(差替情報)'!$D$9=H$2,H24*'入力欄(差替情報)'!$D$14/1000,0)</f>
        <v>0</v>
      </c>
      <c r="I38" s="41">
        <f>IF('入力欄(差替情報)'!$D$9=I$2,I24*'入力欄(差替情報)'!$D$14/1000,0)</f>
        <v>0</v>
      </c>
      <c r="J38" s="41">
        <f>IF('入力欄(差替情報)'!$D$9=J$2,J24*'入力欄(差替情報)'!$D$14/1000,0)</f>
        <v>0</v>
      </c>
      <c r="K38" s="43">
        <f>SUM(B38:J38)</f>
        <v>0</v>
      </c>
      <c r="L38" s="44">
        <f>MIN($K$38:$K$49)</f>
        <v>0</v>
      </c>
      <c r="N38" s="39">
        <f>K38*1000</f>
        <v>0</v>
      </c>
      <c r="Q38" s="10" t="s">
        <v>12</v>
      </c>
      <c r="R38" s="41">
        <f>IF('入力欄(差替情報)'!$D$9=B$2,B24*'入力欄(差替情報)'!$D$14/1000,0)</f>
        <v>0</v>
      </c>
      <c r="S38" s="41">
        <f>IF('入力欄(差替情報)'!$D$9=C$2,C24*'入力欄(差替情報)'!$D$14/1000,0)</f>
        <v>0</v>
      </c>
      <c r="T38" s="41">
        <f>IF('入力欄(差替情報)'!$D$9=D$2,D24*'入力欄(差替情報)'!$D$14/1000,0)</f>
        <v>0</v>
      </c>
      <c r="U38" s="41">
        <f>IF('入力欄(差替情報)'!$D$9=E$2,E24*'入力欄(差替情報)'!$D$14/1000,0)</f>
        <v>0</v>
      </c>
      <c r="V38" s="41">
        <f>IF('入力欄(差替情報)'!$D$9=F$2,F24*'入力欄(差替情報)'!$D$14/1000,0)</f>
        <v>0</v>
      </c>
      <c r="W38" s="41">
        <f>IF('入力欄(差替情報)'!$D$9=G$2,G24*'入力欄(差替情報)'!$D$14/1000,0)</f>
        <v>0</v>
      </c>
      <c r="X38" s="41">
        <f>IF('入力欄(差替情報)'!$D$9=H$2,H24*'入力欄(差替情報)'!$D$14/1000,0)</f>
        <v>0</v>
      </c>
      <c r="Y38" s="41">
        <f>IF('入力欄(差替情報)'!$D$9=I$2,I24*'入力欄(差替情報)'!$D$14/1000,0)</f>
        <v>0</v>
      </c>
      <c r="Z38" s="41">
        <f>IF('入力欄(差替情報)'!$D$9=J$2,J24*'入力欄(差替情報)'!$D$14/1000,0)</f>
        <v>0</v>
      </c>
      <c r="AA38" s="43">
        <f>SUM(R38:Z38)</f>
        <v>0</v>
      </c>
      <c r="AB38" s="44">
        <f>MIN($AA$38:$AA$49)</f>
        <v>0</v>
      </c>
      <c r="AD38" s="39">
        <f>AA38*1000</f>
        <v>0</v>
      </c>
    </row>
    <row r="39" spans="1:30" x14ac:dyDescent="0.25">
      <c r="A39" s="10" t="s">
        <v>13</v>
      </c>
      <c r="B39" s="41">
        <f>IF('入力欄(差替情報)'!$D$9=B$2,B25*'入力欄(差替情報)'!$E$14/1000,0)</f>
        <v>0</v>
      </c>
      <c r="C39" s="41">
        <f>IF('入力欄(差替情報)'!$D$9=C$2,C25*'入力欄(差替情報)'!$E$14/1000,0)</f>
        <v>0</v>
      </c>
      <c r="D39" s="41">
        <f>IF('入力欄(差替情報)'!$D$9=D$2,D25*'入力欄(差替情報)'!$E$14/1000,0)</f>
        <v>0</v>
      </c>
      <c r="E39" s="41">
        <f>IF('入力欄(差替情報)'!$D$9=E$2,E25*'入力欄(差替情報)'!$E$14/1000,0)</f>
        <v>0</v>
      </c>
      <c r="F39" s="41">
        <f>IF('入力欄(差替情報)'!$D$9=F$2,F25*'入力欄(差替情報)'!$E$14/1000,0)</f>
        <v>0</v>
      </c>
      <c r="G39" s="41">
        <f>IF('入力欄(差替情報)'!$D$9=G$2,G25*'入力欄(差替情報)'!$E$14/1000,0)</f>
        <v>0</v>
      </c>
      <c r="H39" s="41">
        <f>IF('入力欄(差替情報)'!$D$9=H$2,H25*'入力欄(差替情報)'!$E$14/1000,0)</f>
        <v>0</v>
      </c>
      <c r="I39" s="41">
        <f>IF('入力欄(差替情報)'!$D$9=I$2,I25*'入力欄(差替情報)'!$E$14/1000,0)</f>
        <v>0</v>
      </c>
      <c r="J39" s="41">
        <f>IF('入力欄(差替情報)'!$D$9=J$2,J25*'入力欄(差替情報)'!$E$14/1000,0)</f>
        <v>0</v>
      </c>
      <c r="K39" s="43">
        <f t="shared" ref="K39:K49" si="1">SUM(B39:J39)</f>
        <v>0</v>
      </c>
      <c r="L39" s="44">
        <f t="shared" ref="L39:L49" si="2">MIN($K$38:$K$49)</f>
        <v>0</v>
      </c>
      <c r="N39" s="39">
        <f t="shared" ref="N39:N50" si="3">K39*1000</f>
        <v>0</v>
      </c>
      <c r="Q39" s="10" t="s">
        <v>13</v>
      </c>
      <c r="R39" s="41">
        <f>IF('入力欄(差替情報)'!$D$9=B$2,B25*'入力欄(差替情報)'!$E$14/1000,0)</f>
        <v>0</v>
      </c>
      <c r="S39" s="41">
        <f>IF('入力欄(差替情報)'!$D$9=C$2,C25*'入力欄(差替情報)'!$E$14/1000,0)</f>
        <v>0</v>
      </c>
      <c r="T39" s="41">
        <f>IF('入力欄(差替情報)'!$D$9=D$2,D25*'入力欄(差替情報)'!$E$14/1000,0)</f>
        <v>0</v>
      </c>
      <c r="U39" s="41">
        <f>IF('入力欄(差替情報)'!$D$9=E$2,E25*'入力欄(差替情報)'!$E$14/1000,0)</f>
        <v>0</v>
      </c>
      <c r="V39" s="41">
        <f>IF('入力欄(差替情報)'!$D$9=F$2,F25*'入力欄(差替情報)'!$E$14/1000,0)</f>
        <v>0</v>
      </c>
      <c r="W39" s="41">
        <f>IF('入力欄(差替情報)'!$D$9=G$2,G25*'入力欄(差替情報)'!$E$14/1000,0)</f>
        <v>0</v>
      </c>
      <c r="X39" s="41">
        <f>IF('入力欄(差替情報)'!$D$9=H$2,H25*'入力欄(差替情報)'!$E$14/1000,0)</f>
        <v>0</v>
      </c>
      <c r="Y39" s="41">
        <f>IF('入力欄(差替情報)'!$D$9=I$2,I25*'入力欄(差替情報)'!$E$14/1000,0)</f>
        <v>0</v>
      </c>
      <c r="Z39" s="41">
        <f>IF('入力欄(差替情報)'!$D$9=J$2,J25*'入力欄(差替情報)'!$E$14/1000,0)</f>
        <v>0</v>
      </c>
      <c r="AA39" s="43">
        <f t="shared" ref="AA39:AA48" si="4">SUM(R39:Z39)</f>
        <v>0</v>
      </c>
      <c r="AB39" s="44">
        <f t="shared" ref="AB39:AB49" si="5">MIN($AA$38:$AA$49)</f>
        <v>0</v>
      </c>
      <c r="AD39" s="39">
        <f t="shared" ref="AD39:AD49" si="6">AA39*1000</f>
        <v>0</v>
      </c>
    </row>
    <row r="40" spans="1:30" x14ac:dyDescent="0.25">
      <c r="A40" s="10" t="s">
        <v>14</v>
      </c>
      <c r="B40" s="41">
        <f>IF('入力欄(差替情報)'!$D$9=B$2,B26*'入力欄(差替情報)'!$F$14/1000,0)</f>
        <v>0</v>
      </c>
      <c r="C40" s="41">
        <f>IF('入力欄(差替情報)'!$D$9=C$2,C26*'入力欄(差替情報)'!$F$14/1000,0)</f>
        <v>0</v>
      </c>
      <c r="D40" s="41">
        <f>IF('入力欄(差替情報)'!$D$9=D$2,D26*'入力欄(差替情報)'!$F$14/1000,0)</f>
        <v>0</v>
      </c>
      <c r="E40" s="41">
        <f>IF('入力欄(差替情報)'!$D$9=E$2,E26*'入力欄(差替情報)'!$F$14/1000,0)</f>
        <v>0</v>
      </c>
      <c r="F40" s="41">
        <f>IF('入力欄(差替情報)'!$D$9=F$2,F26*'入力欄(差替情報)'!$F$14/1000,0)</f>
        <v>0</v>
      </c>
      <c r="G40" s="41">
        <f>IF('入力欄(差替情報)'!$D$9=G$2,G26*'入力欄(差替情報)'!$F$14/1000,0)</f>
        <v>0</v>
      </c>
      <c r="H40" s="41">
        <f>IF('入力欄(差替情報)'!$D$9=H$2,H26*'入力欄(差替情報)'!$F$14/1000,0)</f>
        <v>0</v>
      </c>
      <c r="I40" s="41">
        <f>IF('入力欄(差替情報)'!$D$9=I$2,I26*'入力欄(差替情報)'!$F$14/1000,0)</f>
        <v>0</v>
      </c>
      <c r="J40" s="41">
        <f>IF('入力欄(差替情報)'!$D$9=J$2,J26*'入力欄(差替情報)'!$F$14/1000,0)</f>
        <v>0</v>
      </c>
      <c r="K40" s="43">
        <f t="shared" si="1"/>
        <v>0</v>
      </c>
      <c r="L40" s="44">
        <f t="shared" si="2"/>
        <v>0</v>
      </c>
      <c r="N40" s="39">
        <f t="shared" si="3"/>
        <v>0</v>
      </c>
      <c r="Q40" s="10" t="s">
        <v>14</v>
      </c>
      <c r="R40" s="41">
        <f>IF('入力欄(差替情報)'!$D$9=B$2,B26*'入力欄(差替情報)'!$F$14/1000,0)</f>
        <v>0</v>
      </c>
      <c r="S40" s="41">
        <f>IF('入力欄(差替情報)'!$D$9=C$2,C26*'入力欄(差替情報)'!$F$14/1000,0)</f>
        <v>0</v>
      </c>
      <c r="T40" s="41">
        <f>IF('入力欄(差替情報)'!$D$9=D$2,D26*'入力欄(差替情報)'!$F$14/1000,0)</f>
        <v>0</v>
      </c>
      <c r="U40" s="41">
        <f>IF('入力欄(差替情報)'!$D$9=E$2,E26*'入力欄(差替情報)'!$F$14/1000,0)</f>
        <v>0</v>
      </c>
      <c r="V40" s="41">
        <f>IF('入力欄(差替情報)'!$D$9=F$2,F26*'入力欄(差替情報)'!$F$14/1000,0)</f>
        <v>0</v>
      </c>
      <c r="W40" s="41">
        <f>IF('入力欄(差替情報)'!$D$9=G$2,G26*'入力欄(差替情報)'!$F$14/1000,0)</f>
        <v>0</v>
      </c>
      <c r="X40" s="41">
        <f>IF('入力欄(差替情報)'!$D$9=H$2,H26*'入力欄(差替情報)'!$F$14/1000,0)</f>
        <v>0</v>
      </c>
      <c r="Y40" s="41">
        <f>IF('入力欄(差替情報)'!$D$9=I$2,I26*'入力欄(差替情報)'!$F$14/1000,0)</f>
        <v>0</v>
      </c>
      <c r="Z40" s="41">
        <f>IF('入力欄(差替情報)'!$D$9=J$2,J26*'入力欄(差替情報)'!$F$14/1000,0)</f>
        <v>0</v>
      </c>
      <c r="AA40" s="43">
        <f t="shared" si="4"/>
        <v>0</v>
      </c>
      <c r="AB40" s="44">
        <f>MIN($AA$38:$AA$49)</f>
        <v>0</v>
      </c>
      <c r="AD40" s="39">
        <f t="shared" si="6"/>
        <v>0</v>
      </c>
    </row>
    <row r="41" spans="1:30" x14ac:dyDescent="0.25">
      <c r="A41" s="10" t="s">
        <v>15</v>
      </c>
      <c r="B41" s="41">
        <f>IF('入力欄(差替情報)'!$D$9=B$2,B27*'入力欄(差替情報)'!$G$14/1000,0)</f>
        <v>0</v>
      </c>
      <c r="C41" s="41">
        <f>IF('入力欄(差替情報)'!$D$9=C$2,C27*'入力欄(差替情報)'!$G$14/1000,0)</f>
        <v>0</v>
      </c>
      <c r="D41" s="41">
        <f>IF('入力欄(差替情報)'!$D$9=D$2,D27*'入力欄(差替情報)'!$G$14/1000,0)</f>
        <v>0</v>
      </c>
      <c r="E41" s="41">
        <f>IF('入力欄(差替情報)'!$D$9=E$2,E27*'入力欄(差替情報)'!$G$14/1000,0)</f>
        <v>0</v>
      </c>
      <c r="F41" s="41">
        <f>IF('入力欄(差替情報)'!$D$9=F$2,F27*'入力欄(差替情報)'!$G$14/1000,0)</f>
        <v>0</v>
      </c>
      <c r="G41" s="41">
        <f>IF('入力欄(差替情報)'!$D$9=G$2,G27*'入力欄(差替情報)'!$G$14/1000,0)</f>
        <v>0</v>
      </c>
      <c r="H41" s="41">
        <f>IF('入力欄(差替情報)'!$D$9=H$2,H27*'入力欄(差替情報)'!$G$14/1000,0)</f>
        <v>0</v>
      </c>
      <c r="I41" s="41">
        <f>IF('入力欄(差替情報)'!$D$9=I$2,I27*'入力欄(差替情報)'!$G$14/1000,0)</f>
        <v>0</v>
      </c>
      <c r="J41" s="41">
        <f>IF('入力欄(差替情報)'!$D$9=J$2,J27*'入力欄(差替情報)'!$G$14/1000,0)</f>
        <v>0</v>
      </c>
      <c r="K41" s="43">
        <f t="shared" si="1"/>
        <v>0</v>
      </c>
      <c r="L41" s="44">
        <f t="shared" si="2"/>
        <v>0</v>
      </c>
      <c r="N41" s="39">
        <f t="shared" si="3"/>
        <v>0</v>
      </c>
      <c r="Q41" s="10" t="s">
        <v>15</v>
      </c>
      <c r="R41" s="41">
        <f>IF('入力欄(差替情報)'!$D$9=B$2,B27*'入力欄(差替情報)'!$G$14/1000,0)</f>
        <v>0</v>
      </c>
      <c r="S41" s="41">
        <f>IF('入力欄(差替情報)'!$D$9=C$2,C27*'入力欄(差替情報)'!$G$14/1000,0)</f>
        <v>0</v>
      </c>
      <c r="T41" s="41">
        <f>IF('入力欄(差替情報)'!$D$9=D$2,D27*'入力欄(差替情報)'!$G$14/1000,0)</f>
        <v>0</v>
      </c>
      <c r="U41" s="41">
        <f>IF('入力欄(差替情報)'!$D$9=E$2,E27*'入力欄(差替情報)'!$G$14/1000,0)</f>
        <v>0</v>
      </c>
      <c r="V41" s="41">
        <f>IF('入力欄(差替情報)'!$D$9=F$2,F27*'入力欄(差替情報)'!$G$14/1000,0)</f>
        <v>0</v>
      </c>
      <c r="W41" s="41">
        <f>IF('入力欄(差替情報)'!$D$9=G$2,G27*'入力欄(差替情報)'!$G$14/1000,0)</f>
        <v>0</v>
      </c>
      <c r="X41" s="41">
        <f>IF('入力欄(差替情報)'!$D$9=H$2,H27*'入力欄(差替情報)'!$G$14/1000,0)</f>
        <v>0</v>
      </c>
      <c r="Y41" s="41">
        <f>IF('入力欄(差替情報)'!$D$9=I$2,I27*'入力欄(差替情報)'!$G$14/1000,0)</f>
        <v>0</v>
      </c>
      <c r="Z41" s="41">
        <f>IF('入力欄(差替情報)'!$D$9=J$2,J27*'入力欄(差替情報)'!$G$14/1000,0)</f>
        <v>0</v>
      </c>
      <c r="AA41" s="43">
        <f t="shared" si="4"/>
        <v>0</v>
      </c>
      <c r="AB41" s="44">
        <f t="shared" si="5"/>
        <v>0</v>
      </c>
      <c r="AD41" s="39">
        <f t="shared" si="6"/>
        <v>0</v>
      </c>
    </row>
    <row r="42" spans="1:30" x14ac:dyDescent="0.25">
      <c r="A42" s="10" t="s">
        <v>16</v>
      </c>
      <c r="B42" s="41">
        <f>IF('入力欄(差替情報)'!$D$9=B$2,B28*'入力欄(差替情報)'!$H$14/1000,0)</f>
        <v>0</v>
      </c>
      <c r="C42" s="41">
        <f>IF('入力欄(差替情報)'!$D$9=C$2,C28*'入力欄(差替情報)'!$H$14/1000,0)</f>
        <v>0</v>
      </c>
      <c r="D42" s="41">
        <f>IF('入力欄(差替情報)'!$D$9=D$2,D28*'入力欄(差替情報)'!$H$14/1000,0)</f>
        <v>0</v>
      </c>
      <c r="E42" s="41">
        <f>IF('入力欄(差替情報)'!$D$9=E$2,E28*'入力欄(差替情報)'!$H$14/1000,0)</f>
        <v>0</v>
      </c>
      <c r="F42" s="41">
        <f>IF('入力欄(差替情報)'!$D$9=F$2,F28*'入力欄(差替情報)'!$H$14/1000,0)</f>
        <v>0</v>
      </c>
      <c r="G42" s="41">
        <f>IF('入力欄(差替情報)'!$D$9=G$2,G28*'入力欄(差替情報)'!$H$14/1000,0)</f>
        <v>0</v>
      </c>
      <c r="H42" s="41">
        <f>IF('入力欄(差替情報)'!$D$9=H$2,H28*'入力欄(差替情報)'!$H$14/1000,0)</f>
        <v>0</v>
      </c>
      <c r="I42" s="41">
        <f>IF('入力欄(差替情報)'!$D$9=I$2,I28*'入力欄(差替情報)'!$H$14/1000,0)</f>
        <v>0</v>
      </c>
      <c r="J42" s="41">
        <f>IF('入力欄(差替情報)'!$D$9=J$2,J28*'入力欄(差替情報)'!$H$14/1000,0)</f>
        <v>0</v>
      </c>
      <c r="K42" s="43">
        <f t="shared" si="1"/>
        <v>0</v>
      </c>
      <c r="L42" s="44">
        <f t="shared" si="2"/>
        <v>0</v>
      </c>
      <c r="N42" s="39">
        <f t="shared" si="3"/>
        <v>0</v>
      </c>
      <c r="Q42" s="10" t="s">
        <v>16</v>
      </c>
      <c r="R42" s="41">
        <f>IF('入力欄(差替情報)'!$D$9=B$2,B28*'入力欄(差替情報)'!$H$14/1000,0)</f>
        <v>0</v>
      </c>
      <c r="S42" s="41">
        <f>IF('入力欄(差替情報)'!$D$9=C$2,C28*'入力欄(差替情報)'!$H$14/1000,0)</f>
        <v>0</v>
      </c>
      <c r="T42" s="41">
        <f>IF('入力欄(差替情報)'!$D$9=D$2,D28*'入力欄(差替情報)'!$H$14/1000,0)</f>
        <v>0</v>
      </c>
      <c r="U42" s="41">
        <f>IF('入力欄(差替情報)'!$D$9=E$2,E28*'入力欄(差替情報)'!$H$14/1000,0)</f>
        <v>0</v>
      </c>
      <c r="V42" s="41">
        <f>IF('入力欄(差替情報)'!$D$9=F$2,F28*'入力欄(差替情報)'!$H$14/1000,0)</f>
        <v>0</v>
      </c>
      <c r="W42" s="41">
        <f>IF('入力欄(差替情報)'!$D$9=G$2,G28*'入力欄(差替情報)'!$H$14/1000,0)</f>
        <v>0</v>
      </c>
      <c r="X42" s="41">
        <f>IF('入力欄(差替情報)'!$D$9=H$2,H28*'入力欄(差替情報)'!$H$14/1000,0)</f>
        <v>0</v>
      </c>
      <c r="Y42" s="41">
        <f>IF('入力欄(差替情報)'!$D$9=I$2,I28*'入力欄(差替情報)'!$H$14/1000,0)</f>
        <v>0</v>
      </c>
      <c r="Z42" s="41">
        <f>IF('入力欄(差替情報)'!$D$9=J$2,J28*'入力欄(差替情報)'!$H$14/1000,0)</f>
        <v>0</v>
      </c>
      <c r="AA42" s="43">
        <f>SUM(R42:Z42)</f>
        <v>0</v>
      </c>
      <c r="AB42" s="44">
        <f t="shared" si="5"/>
        <v>0</v>
      </c>
      <c r="AD42" s="39">
        <f t="shared" si="6"/>
        <v>0</v>
      </c>
    </row>
    <row r="43" spans="1:30" x14ac:dyDescent="0.25">
      <c r="A43" s="10" t="s">
        <v>17</v>
      </c>
      <c r="B43" s="41">
        <f>IF('入力欄(差替情報)'!$D$9=B$2,B29*'入力欄(差替情報)'!$I$14/1000,0)</f>
        <v>0</v>
      </c>
      <c r="C43" s="41">
        <f>IF('入力欄(差替情報)'!$D$9=C$2,C29*'入力欄(差替情報)'!$I$14/1000,0)</f>
        <v>0</v>
      </c>
      <c r="D43" s="41">
        <f>IF('入力欄(差替情報)'!$D$9=D$2,D29*'入力欄(差替情報)'!$I$14/1000,0)</f>
        <v>0</v>
      </c>
      <c r="E43" s="41">
        <f>IF('入力欄(差替情報)'!$D$9=E$2,E29*'入力欄(差替情報)'!$I$14/1000,0)</f>
        <v>0</v>
      </c>
      <c r="F43" s="41">
        <f>IF('入力欄(差替情報)'!$D$9=F$2,F29*'入力欄(差替情報)'!$I$14/1000,0)</f>
        <v>0</v>
      </c>
      <c r="G43" s="41">
        <f>IF('入力欄(差替情報)'!$D$9=G$2,G29*'入力欄(差替情報)'!$I$14/1000,0)</f>
        <v>0</v>
      </c>
      <c r="H43" s="41">
        <f>IF('入力欄(差替情報)'!$D$9=H$2,H29*'入力欄(差替情報)'!$I$14/1000,0)</f>
        <v>0</v>
      </c>
      <c r="I43" s="41">
        <f>IF('入力欄(差替情報)'!$D$9=I$2,I29*'入力欄(差替情報)'!$I$14/1000,0)</f>
        <v>0</v>
      </c>
      <c r="J43" s="41">
        <f>IF('入力欄(差替情報)'!$D$9=J$2,J29*'入力欄(差替情報)'!$I$14/1000,0)</f>
        <v>0</v>
      </c>
      <c r="K43" s="43">
        <f t="shared" si="1"/>
        <v>0</v>
      </c>
      <c r="L43" s="44">
        <f t="shared" si="2"/>
        <v>0</v>
      </c>
      <c r="N43" s="39">
        <f t="shared" si="3"/>
        <v>0</v>
      </c>
      <c r="Q43" s="10" t="s">
        <v>17</v>
      </c>
      <c r="R43" s="41">
        <f>IF('入力欄(差替情報)'!$D$9=B$2,B29*'入力欄(差替情報)'!$I$14/1000,0)</f>
        <v>0</v>
      </c>
      <c r="S43" s="41">
        <f>IF('入力欄(差替情報)'!$D$9=C$2,C29*'入力欄(差替情報)'!$I$14/1000,0)</f>
        <v>0</v>
      </c>
      <c r="T43" s="41">
        <f>IF('入力欄(差替情報)'!$D$9=D$2,D29*'入力欄(差替情報)'!$I$14/1000,0)</f>
        <v>0</v>
      </c>
      <c r="U43" s="41">
        <f>IF('入力欄(差替情報)'!$D$9=E$2,E29*'入力欄(差替情報)'!$I$14/1000,0)</f>
        <v>0</v>
      </c>
      <c r="V43" s="41">
        <f>IF('入力欄(差替情報)'!$D$9=F$2,F29*'入力欄(差替情報)'!$I$14/1000,0)</f>
        <v>0</v>
      </c>
      <c r="W43" s="41">
        <f>IF('入力欄(差替情報)'!$D$9=G$2,G29*'入力欄(差替情報)'!$I$14/1000,0)</f>
        <v>0</v>
      </c>
      <c r="X43" s="41">
        <f>IF('入力欄(差替情報)'!$D$9=H$2,H29*'入力欄(差替情報)'!$I$14/1000,0)</f>
        <v>0</v>
      </c>
      <c r="Y43" s="41">
        <f>IF('入力欄(差替情報)'!$D$9=I$2,I29*'入力欄(差替情報)'!$I$14/1000,0)</f>
        <v>0</v>
      </c>
      <c r="Z43" s="41">
        <f>IF('入力欄(差替情報)'!$D$9=J$2,J29*'入力欄(差替情報)'!$I$14/1000,0)</f>
        <v>0</v>
      </c>
      <c r="AA43" s="43">
        <f t="shared" si="4"/>
        <v>0</v>
      </c>
      <c r="AB43" s="44">
        <f>MIN($AA$38:$AA$49)</f>
        <v>0</v>
      </c>
      <c r="AD43" s="39">
        <f t="shared" si="6"/>
        <v>0</v>
      </c>
    </row>
    <row r="44" spans="1:30" x14ac:dyDescent="0.25">
      <c r="A44" s="10" t="s">
        <v>18</v>
      </c>
      <c r="B44" s="41">
        <f>IF('入力欄(差替情報)'!$D$9=B$2,B30*'入力欄(差替情報)'!$J$14/1000,0)</f>
        <v>0</v>
      </c>
      <c r="C44" s="41">
        <f>IF('入力欄(差替情報)'!$D$9=C$2,C30*'入力欄(差替情報)'!$J$14/1000,0)</f>
        <v>0</v>
      </c>
      <c r="D44" s="41">
        <f>IF('入力欄(差替情報)'!$D$9=D$2,D30*'入力欄(差替情報)'!$J$14/1000,0)</f>
        <v>0</v>
      </c>
      <c r="E44" s="41">
        <f>IF('入力欄(差替情報)'!$D$9=E$2,E30*'入力欄(差替情報)'!$J$14/1000,0)</f>
        <v>0</v>
      </c>
      <c r="F44" s="41">
        <f>IF('入力欄(差替情報)'!$D$9=F$2,F30*'入力欄(差替情報)'!$J$14/1000,0)</f>
        <v>0</v>
      </c>
      <c r="G44" s="41">
        <f>IF('入力欄(差替情報)'!$D$9=G$2,G30*'入力欄(差替情報)'!$J$14/1000,0)</f>
        <v>0</v>
      </c>
      <c r="H44" s="41">
        <f>IF('入力欄(差替情報)'!$D$9=H$2,H30*'入力欄(差替情報)'!$J$14/1000,0)</f>
        <v>0</v>
      </c>
      <c r="I44" s="41">
        <f>IF('入力欄(差替情報)'!$D$9=I$2,I30*'入力欄(差替情報)'!$J$14/1000,0)</f>
        <v>0</v>
      </c>
      <c r="J44" s="41">
        <f>IF('入力欄(差替情報)'!$D$9=J$2,J30*'入力欄(差替情報)'!$J$14/1000,0)</f>
        <v>0</v>
      </c>
      <c r="K44" s="43">
        <f t="shared" si="1"/>
        <v>0</v>
      </c>
      <c r="L44" s="44">
        <f t="shared" si="2"/>
        <v>0</v>
      </c>
      <c r="N44" s="39">
        <f t="shared" si="3"/>
        <v>0</v>
      </c>
      <c r="Q44" s="10" t="s">
        <v>18</v>
      </c>
      <c r="R44" s="41">
        <f>IF('入力欄(差替情報)'!$D$9=B$2,B30*'入力欄(差替情報)'!$J$14/1000,0)</f>
        <v>0</v>
      </c>
      <c r="S44" s="41">
        <f>IF('入力欄(差替情報)'!$D$9=C$2,C30*'入力欄(差替情報)'!$J$14/1000,0)</f>
        <v>0</v>
      </c>
      <c r="T44" s="41">
        <f>IF('入力欄(差替情報)'!$D$9=D$2,D30*'入力欄(差替情報)'!$J$14/1000,0)</f>
        <v>0</v>
      </c>
      <c r="U44" s="41">
        <f>IF('入力欄(差替情報)'!$D$9=E$2,E30*'入力欄(差替情報)'!$J$14/1000,0)</f>
        <v>0</v>
      </c>
      <c r="V44" s="41">
        <f>IF('入力欄(差替情報)'!$D$9=F$2,F30*'入力欄(差替情報)'!$J$14/1000,0)</f>
        <v>0</v>
      </c>
      <c r="W44" s="41">
        <f>IF('入力欄(差替情報)'!$D$9=G$2,G30*'入力欄(差替情報)'!$J$14/1000,0)</f>
        <v>0</v>
      </c>
      <c r="X44" s="41">
        <f>IF('入力欄(差替情報)'!$D$9=H$2,H30*'入力欄(差替情報)'!$J$14/1000,0)</f>
        <v>0</v>
      </c>
      <c r="Y44" s="41">
        <f>IF('入力欄(差替情報)'!$D$9=I$2,I30*'入力欄(差替情報)'!$J$14/1000,0)</f>
        <v>0</v>
      </c>
      <c r="Z44" s="41">
        <f>IF('入力欄(差替情報)'!$D$9=J$2,J30*'入力欄(差替情報)'!$J$14/1000,0)</f>
        <v>0</v>
      </c>
      <c r="AA44" s="43">
        <f t="shared" si="4"/>
        <v>0</v>
      </c>
      <c r="AB44" s="44">
        <f t="shared" si="5"/>
        <v>0</v>
      </c>
      <c r="AD44" s="39">
        <f t="shared" si="6"/>
        <v>0</v>
      </c>
    </row>
    <row r="45" spans="1:30" x14ac:dyDescent="0.25">
      <c r="A45" s="10" t="s">
        <v>19</v>
      </c>
      <c r="B45" s="41">
        <f>IF('入力欄(差替情報)'!$D$9=B$2,B31*'入力欄(差替情報)'!$K$14/1000,0)</f>
        <v>0</v>
      </c>
      <c r="C45" s="41">
        <f>IF('入力欄(差替情報)'!$D$9=C$2,C31*'入力欄(差替情報)'!$K$14/1000,0)</f>
        <v>0</v>
      </c>
      <c r="D45" s="41">
        <f>IF('入力欄(差替情報)'!$D$9=D$2,D31*'入力欄(差替情報)'!$K$14/1000,0)</f>
        <v>0</v>
      </c>
      <c r="E45" s="41">
        <f>IF('入力欄(差替情報)'!$D$9=E$2,E31*'入力欄(差替情報)'!$K$14/1000,0)</f>
        <v>0</v>
      </c>
      <c r="F45" s="41">
        <f>IF('入力欄(差替情報)'!$D$9=F$2,F31*'入力欄(差替情報)'!$K$14/1000,0)</f>
        <v>0</v>
      </c>
      <c r="G45" s="41">
        <f>IF('入力欄(差替情報)'!$D$9=G$2,G31*'入力欄(差替情報)'!$K$14/1000,0)</f>
        <v>0</v>
      </c>
      <c r="H45" s="41">
        <f>IF('入力欄(差替情報)'!$D$9=H$2,H31*'入力欄(差替情報)'!$K$14/1000,0)</f>
        <v>0</v>
      </c>
      <c r="I45" s="41">
        <f>IF('入力欄(差替情報)'!$D$9=I$2,I31*'入力欄(差替情報)'!$K$14/1000,0)</f>
        <v>0</v>
      </c>
      <c r="J45" s="41">
        <f>IF('入力欄(差替情報)'!$D$9=J$2,J31*'入力欄(差替情報)'!$K$14/1000,0)</f>
        <v>0</v>
      </c>
      <c r="K45" s="43">
        <f t="shared" si="1"/>
        <v>0</v>
      </c>
      <c r="L45" s="44">
        <f t="shared" si="2"/>
        <v>0</v>
      </c>
      <c r="N45" s="39">
        <f t="shared" si="3"/>
        <v>0</v>
      </c>
      <c r="Q45" s="10" t="s">
        <v>19</v>
      </c>
      <c r="R45" s="41">
        <f>IF('入力欄(差替情報)'!$D$9=B$2,B31*'入力欄(差替情報)'!$K$14/1000,0)</f>
        <v>0</v>
      </c>
      <c r="S45" s="41">
        <f>IF('入力欄(差替情報)'!$D$9=C$2,C31*'入力欄(差替情報)'!$K$14/1000,0)</f>
        <v>0</v>
      </c>
      <c r="T45" s="41">
        <f>IF('入力欄(差替情報)'!$D$9=D$2,D31*'入力欄(差替情報)'!$K$14/1000,0)</f>
        <v>0</v>
      </c>
      <c r="U45" s="41">
        <f>IF('入力欄(差替情報)'!$D$9=E$2,E31*'入力欄(差替情報)'!$K$14/1000,0)</f>
        <v>0</v>
      </c>
      <c r="V45" s="41">
        <f>IF('入力欄(差替情報)'!$D$9=F$2,F31*'入力欄(差替情報)'!$K$14/1000,0)</f>
        <v>0</v>
      </c>
      <c r="W45" s="41">
        <f>IF('入力欄(差替情報)'!$D$9=G$2,G31*'入力欄(差替情報)'!$K$14/1000,0)</f>
        <v>0</v>
      </c>
      <c r="X45" s="41">
        <f>IF('入力欄(差替情報)'!$D$9=H$2,H31*'入力欄(差替情報)'!$K$14/1000,0)</f>
        <v>0</v>
      </c>
      <c r="Y45" s="41">
        <f>IF('入力欄(差替情報)'!$D$9=I$2,I31*'入力欄(差替情報)'!$K$14/1000,0)</f>
        <v>0</v>
      </c>
      <c r="Z45" s="41">
        <f>IF('入力欄(差替情報)'!$D$9=J$2,J31*'入力欄(差替情報)'!$K$14/1000,0)</f>
        <v>0</v>
      </c>
      <c r="AA45" s="43">
        <f t="shared" si="4"/>
        <v>0</v>
      </c>
      <c r="AB45" s="44">
        <f t="shared" si="5"/>
        <v>0</v>
      </c>
      <c r="AD45" s="39">
        <f t="shared" si="6"/>
        <v>0</v>
      </c>
    </row>
    <row r="46" spans="1:30" x14ac:dyDescent="0.25">
      <c r="A46" s="10" t="s">
        <v>20</v>
      </c>
      <c r="B46" s="41">
        <f>IF('入力欄(差替情報)'!$D$9=B$2,B32*'入力欄(差替情報)'!$L$14/1000,0)</f>
        <v>0</v>
      </c>
      <c r="C46" s="41">
        <f>IF('入力欄(差替情報)'!$D$9=C$2,C32*'入力欄(差替情報)'!$L$14/1000,0)</f>
        <v>0</v>
      </c>
      <c r="D46" s="41">
        <f>IF('入力欄(差替情報)'!$D$9=D$2,D32*'入力欄(差替情報)'!$L$14/1000,0)</f>
        <v>0</v>
      </c>
      <c r="E46" s="41">
        <f>IF('入力欄(差替情報)'!$D$9=E$2,E32*'入力欄(差替情報)'!$L$14/1000,0)</f>
        <v>0</v>
      </c>
      <c r="F46" s="41">
        <f>IF('入力欄(差替情報)'!$D$9=F$2,F32*'入力欄(差替情報)'!$L$14/1000,0)</f>
        <v>0</v>
      </c>
      <c r="G46" s="41">
        <f>IF('入力欄(差替情報)'!$D$9=G$2,G32*'入力欄(差替情報)'!$L$14/1000,0)</f>
        <v>0</v>
      </c>
      <c r="H46" s="41">
        <f>IF('入力欄(差替情報)'!$D$9=H$2,H32*'入力欄(差替情報)'!$L$14/1000,0)</f>
        <v>0</v>
      </c>
      <c r="I46" s="41">
        <f>IF('入力欄(差替情報)'!$D$9=I$2,I32*'入力欄(差替情報)'!$L$14/1000,0)</f>
        <v>0</v>
      </c>
      <c r="J46" s="41">
        <f>IF('入力欄(差替情報)'!$D$9=J$2,J32*'入力欄(差替情報)'!$L$14/1000,0)</f>
        <v>0</v>
      </c>
      <c r="K46" s="43">
        <f t="shared" si="1"/>
        <v>0</v>
      </c>
      <c r="L46" s="44">
        <f t="shared" si="2"/>
        <v>0</v>
      </c>
      <c r="N46" s="39">
        <f t="shared" si="3"/>
        <v>0</v>
      </c>
      <c r="Q46" s="10" t="s">
        <v>20</v>
      </c>
      <c r="R46" s="41">
        <f>IF('入力欄(差替情報)'!$D$9=B$2,B32*'入力欄(差替情報)'!$L$14/1000,0)</f>
        <v>0</v>
      </c>
      <c r="S46" s="41">
        <f>IF('入力欄(差替情報)'!$D$9=C$2,C32*'入力欄(差替情報)'!$L$14/1000,0)</f>
        <v>0</v>
      </c>
      <c r="T46" s="41">
        <f>IF('入力欄(差替情報)'!$D$9=D$2,D32*'入力欄(差替情報)'!$L$14/1000,0)</f>
        <v>0</v>
      </c>
      <c r="U46" s="41">
        <f>IF('入力欄(差替情報)'!$D$9=E$2,E32*'入力欄(差替情報)'!$L$14/1000,0)</f>
        <v>0</v>
      </c>
      <c r="V46" s="41">
        <f>IF('入力欄(差替情報)'!$D$9=F$2,F32*'入力欄(差替情報)'!$L$14/1000,0)</f>
        <v>0</v>
      </c>
      <c r="W46" s="41">
        <f>IF('入力欄(差替情報)'!$D$9=G$2,G32*'入力欄(差替情報)'!$L$14/1000,0)</f>
        <v>0</v>
      </c>
      <c r="X46" s="41">
        <f>IF('入力欄(差替情報)'!$D$9=H$2,H32*'入力欄(差替情報)'!$L$14/1000,0)</f>
        <v>0</v>
      </c>
      <c r="Y46" s="41">
        <f>IF('入力欄(差替情報)'!$D$9=I$2,I32*'入力欄(差替情報)'!$L$14/1000,0)</f>
        <v>0</v>
      </c>
      <c r="Z46" s="41">
        <f>IF('入力欄(差替情報)'!$D$9=J$2,J32*'入力欄(差替情報)'!$L$14/1000,0)</f>
        <v>0</v>
      </c>
      <c r="AA46" s="43">
        <f t="shared" si="4"/>
        <v>0</v>
      </c>
      <c r="AB46" s="44">
        <f>MIN($AA$38:$AA$49)</f>
        <v>0</v>
      </c>
      <c r="AD46" s="39">
        <f>AA46*1000</f>
        <v>0</v>
      </c>
    </row>
    <row r="47" spans="1:30" x14ac:dyDescent="0.25">
      <c r="A47" s="10" t="s">
        <v>21</v>
      </c>
      <c r="B47" s="41">
        <f>IF('入力欄(差替情報)'!$D$9=B$2,B33*'入力欄(差替情報)'!$M$14/1000,0)</f>
        <v>0</v>
      </c>
      <c r="C47" s="41">
        <f>IF('入力欄(差替情報)'!$D$9=C$2,C33*'入力欄(差替情報)'!$M$14/1000,0)</f>
        <v>0</v>
      </c>
      <c r="D47" s="41">
        <f>IF('入力欄(差替情報)'!$D$9=D$2,D33*'入力欄(差替情報)'!$M$14/1000,0)</f>
        <v>0</v>
      </c>
      <c r="E47" s="41">
        <f>IF('入力欄(差替情報)'!$D$9=E$2,E33*'入力欄(差替情報)'!$M$14/1000,0)</f>
        <v>0</v>
      </c>
      <c r="F47" s="41">
        <f>IF('入力欄(差替情報)'!$D$9=F$2,F33*'入力欄(差替情報)'!$M$14/1000,0)</f>
        <v>0</v>
      </c>
      <c r="G47" s="41">
        <f>IF('入力欄(差替情報)'!$D$9=G$2,G33*'入力欄(差替情報)'!$M$14/1000,0)</f>
        <v>0</v>
      </c>
      <c r="H47" s="41">
        <f>IF('入力欄(差替情報)'!$D$9=H$2,H33*'入力欄(差替情報)'!$M$14/1000,0)</f>
        <v>0</v>
      </c>
      <c r="I47" s="41">
        <f>IF('入力欄(差替情報)'!$D$9=I$2,I33*'入力欄(差替情報)'!$M$14/1000,0)</f>
        <v>0</v>
      </c>
      <c r="J47" s="41">
        <f>IF('入力欄(差替情報)'!$D$9=J$2,J33*'入力欄(差替情報)'!$M$14/1000,0)</f>
        <v>0</v>
      </c>
      <c r="K47" s="43">
        <f t="shared" si="1"/>
        <v>0</v>
      </c>
      <c r="L47" s="44">
        <f t="shared" si="2"/>
        <v>0</v>
      </c>
      <c r="N47" s="39">
        <f t="shared" si="3"/>
        <v>0</v>
      </c>
      <c r="Q47" s="10" t="s">
        <v>21</v>
      </c>
      <c r="R47" s="41">
        <f>IF('入力欄(差替情報)'!$D$9=B$2,B33*'入力欄(差替情報)'!$M$14/1000,0)</f>
        <v>0</v>
      </c>
      <c r="S47" s="41">
        <f>IF('入力欄(差替情報)'!$D$9=C$2,C33*'入力欄(差替情報)'!$M$14/1000,0)</f>
        <v>0</v>
      </c>
      <c r="T47" s="41">
        <f>IF('入力欄(差替情報)'!$D$9=D$2,D33*'入力欄(差替情報)'!$M$14/1000,0)</f>
        <v>0</v>
      </c>
      <c r="U47" s="41">
        <f>IF('入力欄(差替情報)'!$D$9=E$2,E33*'入力欄(差替情報)'!$M$14/1000,0)</f>
        <v>0</v>
      </c>
      <c r="V47" s="41">
        <f>IF('入力欄(差替情報)'!$D$9=F$2,F33*'入力欄(差替情報)'!$M$14/1000,0)</f>
        <v>0</v>
      </c>
      <c r="W47" s="41">
        <f>IF('入力欄(差替情報)'!$D$9=G$2,G33*'入力欄(差替情報)'!$M$14/1000,0)</f>
        <v>0</v>
      </c>
      <c r="X47" s="41">
        <f>IF('入力欄(差替情報)'!$D$9=H$2,H33*'入力欄(差替情報)'!$M$14/1000,0)</f>
        <v>0</v>
      </c>
      <c r="Y47" s="41">
        <f>IF('入力欄(差替情報)'!$D$9=I$2,I33*'入力欄(差替情報)'!$M$14/1000,0)</f>
        <v>0</v>
      </c>
      <c r="Z47" s="41">
        <f>IF('入力欄(差替情報)'!$D$9=J$2,J33*'入力欄(差替情報)'!$M$14/1000,0)</f>
        <v>0</v>
      </c>
      <c r="AA47" s="43">
        <f t="shared" si="4"/>
        <v>0</v>
      </c>
      <c r="AB47" s="44">
        <f t="shared" si="5"/>
        <v>0</v>
      </c>
      <c r="AD47" s="39">
        <f>AA47*1000</f>
        <v>0</v>
      </c>
    </row>
    <row r="48" spans="1:30" x14ac:dyDescent="0.25">
      <c r="A48" s="10" t="s">
        <v>22</v>
      </c>
      <c r="B48" s="41">
        <f>IF('入力欄(差替情報)'!$D$9=B$2,B34*'入力欄(差替情報)'!$N$14/1000,0)</f>
        <v>0</v>
      </c>
      <c r="C48" s="41">
        <f>IF('入力欄(差替情報)'!$D$9=C$2,C34*'入力欄(差替情報)'!$N$14/1000,0)</f>
        <v>0</v>
      </c>
      <c r="D48" s="41">
        <f>IF('入力欄(差替情報)'!$D$9=D$2,D34*'入力欄(差替情報)'!$N$14/1000,0)</f>
        <v>0</v>
      </c>
      <c r="E48" s="41">
        <f>IF('入力欄(差替情報)'!$D$9=E$2,E34*'入力欄(差替情報)'!$N$14/1000,0)</f>
        <v>0</v>
      </c>
      <c r="F48" s="41">
        <f>IF('入力欄(差替情報)'!$D$9=F$2,F34*'入力欄(差替情報)'!$N$14/1000,0)</f>
        <v>0</v>
      </c>
      <c r="G48" s="41">
        <f>IF('入力欄(差替情報)'!$D$9=G$2,G34*'入力欄(差替情報)'!$N$14/1000,0)</f>
        <v>0</v>
      </c>
      <c r="H48" s="41">
        <f>IF('入力欄(差替情報)'!$D$9=H$2,H34*'入力欄(差替情報)'!$N$14/1000,0)</f>
        <v>0</v>
      </c>
      <c r="I48" s="41">
        <f>IF('入力欄(差替情報)'!$D$9=I$2,I34*'入力欄(差替情報)'!$N$14/1000,0)</f>
        <v>0</v>
      </c>
      <c r="J48" s="41">
        <f>IF('入力欄(差替情報)'!$D$9=J$2,J34*'入力欄(差替情報)'!$N$14/1000,0)</f>
        <v>0</v>
      </c>
      <c r="K48" s="43">
        <f t="shared" si="1"/>
        <v>0</v>
      </c>
      <c r="L48" s="44">
        <f t="shared" si="2"/>
        <v>0</v>
      </c>
      <c r="N48" s="39">
        <f t="shared" si="3"/>
        <v>0</v>
      </c>
      <c r="Q48" s="10" t="s">
        <v>22</v>
      </c>
      <c r="R48" s="41">
        <f>IF('入力欄(差替情報)'!$D$9=B$2,B34*'入力欄(差替情報)'!$N$14/1000,0)</f>
        <v>0</v>
      </c>
      <c r="S48" s="41">
        <f>IF('入力欄(差替情報)'!$D$9=C$2,C34*'入力欄(差替情報)'!$N$14/1000,0)</f>
        <v>0</v>
      </c>
      <c r="T48" s="41">
        <f>IF('入力欄(差替情報)'!$D$9=D$2,D34*'入力欄(差替情報)'!$N$14/1000,0)</f>
        <v>0</v>
      </c>
      <c r="U48" s="41">
        <f>IF('入力欄(差替情報)'!$D$9=E$2,E34*'入力欄(差替情報)'!$N$14/1000,0)</f>
        <v>0</v>
      </c>
      <c r="V48" s="41">
        <f>IF('入力欄(差替情報)'!$D$9=F$2,F34*'入力欄(差替情報)'!$N$14/1000,0)</f>
        <v>0</v>
      </c>
      <c r="W48" s="41">
        <f>IF('入力欄(差替情報)'!$D$9=G$2,G34*'入力欄(差替情報)'!$N$14/1000,0)</f>
        <v>0</v>
      </c>
      <c r="X48" s="41">
        <f>IF('入力欄(差替情報)'!$D$9=H$2,H34*'入力欄(差替情報)'!$N$14/1000,0)</f>
        <v>0</v>
      </c>
      <c r="Y48" s="41">
        <f>IF('入力欄(差替情報)'!$D$9=I$2,I34*'入力欄(差替情報)'!$N$14/1000,0)</f>
        <v>0</v>
      </c>
      <c r="Z48" s="41">
        <f>IF('入力欄(差替情報)'!$D$9=J$2,J34*'入力欄(差替情報)'!$N$14/1000,0)</f>
        <v>0</v>
      </c>
      <c r="AA48" s="43">
        <f t="shared" si="4"/>
        <v>0</v>
      </c>
      <c r="AB48" s="44">
        <f t="shared" si="5"/>
        <v>0</v>
      </c>
      <c r="AD48" s="39">
        <f t="shared" si="6"/>
        <v>0</v>
      </c>
    </row>
    <row r="49" spans="1:30" x14ac:dyDescent="0.25">
      <c r="A49" s="10" t="s">
        <v>23</v>
      </c>
      <c r="B49" s="41">
        <f>IF('入力欄(差替情報)'!$D$9=B$2,B35*'入力欄(差替情報)'!$O$14/1000,0)</f>
        <v>0</v>
      </c>
      <c r="C49" s="41">
        <f>IF('入力欄(差替情報)'!$D$9=C$2,C35*'入力欄(差替情報)'!$O$14/1000,0)</f>
        <v>0</v>
      </c>
      <c r="D49" s="41">
        <f>IF('入力欄(差替情報)'!$D$9=D$2,D35*'入力欄(差替情報)'!$O$14/1000,0)</f>
        <v>0</v>
      </c>
      <c r="E49" s="41">
        <f>IF('入力欄(差替情報)'!$D$9=E$2,E35*'入力欄(差替情報)'!$O$14/1000,0)</f>
        <v>0</v>
      </c>
      <c r="F49" s="41">
        <f>IF('入力欄(差替情報)'!$D$9=F$2,F35*'入力欄(差替情報)'!$O$14/1000,0)</f>
        <v>0</v>
      </c>
      <c r="G49" s="41">
        <f>IF('入力欄(差替情報)'!$D$9=G$2,G35*'入力欄(差替情報)'!$O$14/1000,0)</f>
        <v>0</v>
      </c>
      <c r="H49" s="41">
        <f>IF('入力欄(差替情報)'!$D$9=H$2,H35*'入力欄(差替情報)'!$O$14/1000,0)</f>
        <v>0</v>
      </c>
      <c r="I49" s="41">
        <f>IF('入力欄(差替情報)'!$D$9=I$2,I35*'入力欄(差替情報)'!$O$14/1000,0)</f>
        <v>0</v>
      </c>
      <c r="J49" s="41">
        <f>IF('入力欄(差替情報)'!$D$9=J$2,J35*'入力欄(差替情報)'!$O$14/1000,0)</f>
        <v>0</v>
      </c>
      <c r="K49" s="43">
        <f t="shared" si="1"/>
        <v>0</v>
      </c>
      <c r="L49" s="44">
        <f t="shared" si="2"/>
        <v>0</v>
      </c>
      <c r="N49" s="39">
        <f t="shared" si="3"/>
        <v>0</v>
      </c>
      <c r="Q49" s="10" t="s">
        <v>23</v>
      </c>
      <c r="R49" s="41">
        <f>IF('入力欄(差替情報)'!$D$9=B$2,B35*'入力欄(差替情報)'!$O$14/1000,0)</f>
        <v>0</v>
      </c>
      <c r="S49" s="41">
        <f>IF('入力欄(差替情報)'!$D$9=C$2,C35*'入力欄(差替情報)'!$O$14/1000,0)</f>
        <v>0</v>
      </c>
      <c r="T49" s="41">
        <f>IF('入力欄(差替情報)'!$D$9=D$2,D35*'入力欄(差替情報)'!$O$14/1000,0)</f>
        <v>0</v>
      </c>
      <c r="U49" s="41">
        <f>IF('入力欄(差替情報)'!$D$9=E$2,E35*'入力欄(差替情報)'!$O$14/1000,0)</f>
        <v>0</v>
      </c>
      <c r="V49" s="41">
        <f>IF('入力欄(差替情報)'!$D$9=F$2,F35*'入力欄(差替情報)'!$O$14/1000,0)</f>
        <v>0</v>
      </c>
      <c r="W49" s="41">
        <f>IF('入力欄(差替情報)'!$D$9=G$2,G35*'入力欄(差替情報)'!$O$14/1000,0)</f>
        <v>0</v>
      </c>
      <c r="X49" s="41">
        <f>IF('入力欄(差替情報)'!$D$9=H$2,H35*'入力欄(差替情報)'!$O$14/1000,0)</f>
        <v>0</v>
      </c>
      <c r="Y49" s="41">
        <f>IF('入力欄(差替情報)'!$D$9=I$2,I35*'入力欄(差替情報)'!$O$14/1000,0)</f>
        <v>0</v>
      </c>
      <c r="Z49" s="41">
        <f>IF('入力欄(差替情報)'!$D$9=J$2,J35*'入力欄(差替情報)'!$O$14/1000,0)</f>
        <v>0</v>
      </c>
      <c r="AA49" s="43">
        <f>SUM(R49:Z49)</f>
        <v>0</v>
      </c>
      <c r="AB49" s="44">
        <f t="shared" si="5"/>
        <v>0</v>
      </c>
      <c r="AD49" s="39">
        <f t="shared" si="6"/>
        <v>0</v>
      </c>
    </row>
    <row r="50" spans="1:30" x14ac:dyDescent="0.25">
      <c r="B50" s="10"/>
      <c r="C50" s="10"/>
      <c r="D50" s="10"/>
      <c r="E50" s="10"/>
      <c r="F50" s="10"/>
      <c r="G50" s="10"/>
      <c r="H50" s="10"/>
      <c r="I50" s="10"/>
      <c r="J50" s="10"/>
      <c r="K50" s="65"/>
      <c r="N50" s="1">
        <f t="shared" si="3"/>
        <v>0</v>
      </c>
      <c r="R50" s="10"/>
      <c r="S50" s="10"/>
      <c r="T50" s="10"/>
      <c r="U50" s="10"/>
      <c r="V50" s="10"/>
      <c r="W50" s="10"/>
      <c r="X50" s="10"/>
      <c r="Y50" s="10"/>
      <c r="Z50" s="10"/>
      <c r="AA50" s="65"/>
    </row>
    <row r="51" spans="1:30" x14ac:dyDescent="0.25">
      <c r="A51" s="1" t="s">
        <v>55</v>
      </c>
      <c r="K51" s="2"/>
      <c r="Q51" s="1" t="s">
        <v>55</v>
      </c>
      <c r="AA51" s="2"/>
    </row>
    <row r="52" spans="1:30" x14ac:dyDescent="0.25">
      <c r="A52" s="10" t="s">
        <v>12</v>
      </c>
      <c r="B52" s="126">
        <f>'計算用(太陽光)'!B52</f>
        <v>4882.9799999999996</v>
      </c>
      <c r="C52" s="126">
        <f>'計算用(太陽光)'!C52</f>
        <v>12191.044</v>
      </c>
      <c r="D52" s="126">
        <f>'計算用(太陽光)'!D52</f>
        <v>40434.097999999998</v>
      </c>
      <c r="E52" s="126">
        <f>'計算用(太陽光)'!E52</f>
        <v>18452.13</v>
      </c>
      <c r="F52" s="126">
        <f>'計算用(太陽光)'!F52</f>
        <v>4502.1979999999994</v>
      </c>
      <c r="G52" s="126">
        <f>'計算用(太陽光)'!G52</f>
        <v>16728.849999999999</v>
      </c>
      <c r="H52" s="126">
        <f>'計算用(太陽光)'!H52</f>
        <v>6653.5279999999993</v>
      </c>
      <c r="I52" s="126">
        <f>'計算用(太陽光)'!I52</f>
        <v>4734.33</v>
      </c>
      <c r="J52" s="126">
        <f>'計算用(太陽光)'!J52</f>
        <v>12042.17</v>
      </c>
      <c r="K52" s="16"/>
      <c r="L52" s="16"/>
      <c r="Q52" s="10" t="s">
        <v>12</v>
      </c>
      <c r="R52" s="13">
        <f>B52</f>
        <v>4882.9799999999996</v>
      </c>
      <c r="S52" s="13">
        <f t="shared" ref="S52:W63" si="7">C52</f>
        <v>12191.044</v>
      </c>
      <c r="T52" s="13">
        <f t="shared" si="7"/>
        <v>40434.097999999998</v>
      </c>
      <c r="U52" s="13">
        <f t="shared" si="7"/>
        <v>18452.13</v>
      </c>
      <c r="V52" s="13">
        <f t="shared" si="7"/>
        <v>4502.1979999999994</v>
      </c>
      <c r="W52" s="13">
        <f>G52</f>
        <v>16728.849999999999</v>
      </c>
      <c r="X52" s="13">
        <f t="shared" ref="X52:Z63" si="8">H52</f>
        <v>6653.5279999999993</v>
      </c>
      <c r="Y52" s="13">
        <f t="shared" si="8"/>
        <v>4734.33</v>
      </c>
      <c r="Z52" s="13">
        <f>J52</f>
        <v>12042.17</v>
      </c>
      <c r="AA52" s="16"/>
      <c r="AB52" s="16"/>
    </row>
    <row r="53" spans="1:30" x14ac:dyDescent="0.25">
      <c r="A53" s="10" t="s">
        <v>13</v>
      </c>
      <c r="B53" s="126">
        <f>'計算用(太陽光)'!B53</f>
        <v>4365.3500000000004</v>
      </c>
      <c r="C53" s="126">
        <f>'計算用(太陽光)'!C53</f>
        <v>11318.501999999999</v>
      </c>
      <c r="D53" s="126">
        <f>'計算用(太陽光)'!D53</f>
        <v>39135.901999999995</v>
      </c>
      <c r="E53" s="126">
        <f>'計算用(太陽光)'!E53</f>
        <v>18493.689999999999</v>
      </c>
      <c r="F53" s="126">
        <f>'計算用(太陽光)'!F53</f>
        <v>4144.4780000000001</v>
      </c>
      <c r="G53" s="126">
        <f>'計算用(太陽光)'!G53</f>
        <v>17299.169999999998</v>
      </c>
      <c r="H53" s="126">
        <f>'計算用(太陽光)'!H53</f>
        <v>6702.1839999999993</v>
      </c>
      <c r="I53" s="126">
        <f>'計算用(太陽光)'!I53</f>
        <v>4837.5700000000006</v>
      </c>
      <c r="J53" s="126">
        <f>'計算用(太陽光)'!J53</f>
        <v>13276.37</v>
      </c>
      <c r="K53" s="16"/>
      <c r="L53" s="16"/>
      <c r="Q53" s="10" t="s">
        <v>13</v>
      </c>
      <c r="R53" s="13">
        <f t="shared" ref="R53:R63" si="9">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8"/>
        <v>6702.1839999999993</v>
      </c>
      <c r="Y53" s="13">
        <f t="shared" si="8"/>
        <v>4837.5700000000006</v>
      </c>
      <c r="Z53" s="13">
        <f t="shared" si="8"/>
        <v>13276.37</v>
      </c>
      <c r="AA53" s="16"/>
      <c r="AB53" s="16"/>
    </row>
    <row r="54" spans="1:30" x14ac:dyDescent="0.25">
      <c r="A54" s="10" t="s">
        <v>14</v>
      </c>
      <c r="B54" s="126">
        <f>'計算用(太陽光)'!B54</f>
        <v>4439.29</v>
      </c>
      <c r="C54" s="126">
        <f>'計算用(太陽光)'!C54</f>
        <v>12353.976000000001</v>
      </c>
      <c r="D54" s="126">
        <f>'計算用(太陽光)'!D54</f>
        <v>45490.090000000004</v>
      </c>
      <c r="E54" s="126">
        <f>'計算用(太陽光)'!E54</f>
        <v>20831.38</v>
      </c>
      <c r="F54" s="126">
        <f>'計算用(太陽光)'!F54</f>
        <v>4816.7479999999996</v>
      </c>
      <c r="G54" s="126">
        <f>'計算用(太陽光)'!G54</f>
        <v>20024.21</v>
      </c>
      <c r="H54" s="126">
        <f>'計算用(太陽光)'!H54</f>
        <v>7753.8459999999995</v>
      </c>
      <c r="I54" s="126">
        <f>'計算用(太陽光)'!I54</f>
        <v>5634</v>
      </c>
      <c r="J54" s="126">
        <f>'計算用(太陽光)'!J54</f>
        <v>14944.912</v>
      </c>
      <c r="K54" s="16"/>
      <c r="L54" s="16"/>
      <c r="Q54" s="10" t="s">
        <v>14</v>
      </c>
      <c r="R54" s="13">
        <f t="shared" si="9"/>
        <v>4439.29</v>
      </c>
      <c r="S54" s="13">
        <f t="shared" si="7"/>
        <v>12353.976000000001</v>
      </c>
      <c r="T54" s="13">
        <f t="shared" si="7"/>
        <v>45490.090000000004</v>
      </c>
      <c r="U54" s="13">
        <f t="shared" si="7"/>
        <v>20831.38</v>
      </c>
      <c r="V54" s="13">
        <f t="shared" si="7"/>
        <v>4816.7479999999996</v>
      </c>
      <c r="W54" s="13">
        <f>G54</f>
        <v>20024.21</v>
      </c>
      <c r="X54" s="13">
        <f t="shared" si="8"/>
        <v>7753.8459999999995</v>
      </c>
      <c r="Y54" s="13">
        <f t="shared" si="8"/>
        <v>5634</v>
      </c>
      <c r="Z54" s="13">
        <f t="shared" si="8"/>
        <v>14944.912</v>
      </c>
      <c r="AA54" s="16"/>
      <c r="AB54" s="16"/>
    </row>
    <row r="55" spans="1:30" x14ac:dyDescent="0.25">
      <c r="A55" s="10" t="s">
        <v>15</v>
      </c>
      <c r="B55" s="126">
        <f>'計算用(太陽光)'!B55</f>
        <v>5054.2900000000009</v>
      </c>
      <c r="C55" s="126">
        <f>'計算用(太陽光)'!C55</f>
        <v>14781.866</v>
      </c>
      <c r="D55" s="126">
        <f>'計算用(太陽光)'!D55</f>
        <v>58456.866000000002</v>
      </c>
      <c r="E55" s="126">
        <f>'計算用(太陽光)'!E55</f>
        <v>25059.99</v>
      </c>
      <c r="F55" s="126">
        <f>'計算用(太陽光)'!F55</f>
        <v>5859.0679999999993</v>
      </c>
      <c r="G55" s="126">
        <f>'計算用(太陽光)'!G55</f>
        <v>25850.940000000002</v>
      </c>
      <c r="H55" s="126">
        <f>'計算用(太陽光)'!H55</f>
        <v>9729.6859999999997</v>
      </c>
      <c r="I55" s="126">
        <f>'計算用(太陽光)'!I55</f>
        <v>7005.63</v>
      </c>
      <c r="J55" s="126">
        <f>'計算用(太陽光)'!J55</f>
        <v>18967.018</v>
      </c>
      <c r="K55" s="16"/>
      <c r="L55" s="16"/>
      <c r="Q55" s="10" t="s">
        <v>15</v>
      </c>
      <c r="R55" s="13">
        <f t="shared" si="9"/>
        <v>5054.2900000000009</v>
      </c>
      <c r="S55" s="13">
        <f t="shared" si="7"/>
        <v>14781.866</v>
      </c>
      <c r="T55" s="13">
        <f t="shared" si="7"/>
        <v>58456.866000000002</v>
      </c>
      <c r="U55" s="13">
        <f t="shared" si="7"/>
        <v>25059.99</v>
      </c>
      <c r="V55" s="13">
        <f t="shared" si="7"/>
        <v>5859.0679999999993</v>
      </c>
      <c r="W55" s="13">
        <f t="shared" si="7"/>
        <v>25850.940000000002</v>
      </c>
      <c r="X55" s="13">
        <f t="shared" si="8"/>
        <v>9729.6859999999997</v>
      </c>
      <c r="Y55" s="13">
        <f t="shared" si="8"/>
        <v>7005.63</v>
      </c>
      <c r="Z55" s="13">
        <f t="shared" si="8"/>
        <v>18967.018</v>
      </c>
      <c r="AA55" s="16"/>
      <c r="AB55" s="16"/>
    </row>
    <row r="56" spans="1:30" x14ac:dyDescent="0.25">
      <c r="A56" s="10" t="s">
        <v>16</v>
      </c>
      <c r="B56" s="126">
        <f>'計算用(太陽光)'!B56</f>
        <v>5165.21</v>
      </c>
      <c r="C56" s="126">
        <f>'計算用(太陽光)'!C56</f>
        <v>15050.112000000001</v>
      </c>
      <c r="D56" s="126">
        <f>'計算用(太陽光)'!D56</f>
        <v>58456.437999999995</v>
      </c>
      <c r="E56" s="126">
        <f>'計算用(太陽光)'!E56</f>
        <v>25059.99</v>
      </c>
      <c r="F56" s="126">
        <f>'計算用(太陽光)'!F56</f>
        <v>5859.0679999999993</v>
      </c>
      <c r="G56" s="126">
        <f>'計算用(太陽光)'!G56</f>
        <v>25850.940000000002</v>
      </c>
      <c r="H56" s="126">
        <f>'計算用(太陽光)'!H56</f>
        <v>9729.6859999999997</v>
      </c>
      <c r="I56" s="126">
        <f>'計算用(太陽光)'!I56</f>
        <v>7005.63</v>
      </c>
      <c r="J56" s="126">
        <f>'計算用(太陽光)'!J56</f>
        <v>18967.018</v>
      </c>
      <c r="K56" s="16"/>
      <c r="L56" s="16"/>
      <c r="Q56" s="10" t="s">
        <v>16</v>
      </c>
      <c r="R56" s="13">
        <f t="shared" si="9"/>
        <v>5165.21</v>
      </c>
      <c r="S56" s="13">
        <f t="shared" si="7"/>
        <v>15050.112000000001</v>
      </c>
      <c r="T56" s="13">
        <f t="shared" si="7"/>
        <v>58456.437999999995</v>
      </c>
      <c r="U56" s="13">
        <f t="shared" si="7"/>
        <v>25059.99</v>
      </c>
      <c r="V56" s="13">
        <f t="shared" si="7"/>
        <v>5859.0679999999993</v>
      </c>
      <c r="W56" s="13">
        <f t="shared" si="7"/>
        <v>25850.940000000002</v>
      </c>
      <c r="X56" s="13">
        <f t="shared" si="8"/>
        <v>9729.6859999999997</v>
      </c>
      <c r="Y56" s="13">
        <f t="shared" si="8"/>
        <v>7005.63</v>
      </c>
      <c r="Z56" s="13">
        <f t="shared" si="8"/>
        <v>18967.018</v>
      </c>
      <c r="AA56" s="16"/>
      <c r="AB56" s="16"/>
    </row>
    <row r="57" spans="1:30" x14ac:dyDescent="0.25">
      <c r="A57" s="10" t="s">
        <v>17</v>
      </c>
      <c r="B57" s="126">
        <f>'計算用(太陽光)'!B57</f>
        <v>4795.4699999999993</v>
      </c>
      <c r="C57" s="126">
        <f>'計算用(太陽光)'!C57</f>
        <v>13325.706</v>
      </c>
      <c r="D57" s="126">
        <f>'計算用(太陽光)'!D57</f>
        <v>49386.400000000001</v>
      </c>
      <c r="E57" s="126">
        <f>'計算用(太陽光)'!E57</f>
        <v>22493.73</v>
      </c>
      <c r="F57" s="126">
        <f>'計算用(太陽光)'!F57</f>
        <v>5180.6379999999999</v>
      </c>
      <c r="G57" s="126">
        <f>'計算用(太陽光)'!G57</f>
        <v>21631.99</v>
      </c>
      <c r="H57" s="126">
        <f>'計算用(太陽光)'!H57</f>
        <v>8503.5080000000016</v>
      </c>
      <c r="I57" s="126">
        <f>'計算用(太陽光)'!I57</f>
        <v>6209.2</v>
      </c>
      <c r="J57" s="126">
        <f>'計算用(太陽光)'!J57</f>
        <v>16541.284</v>
      </c>
      <c r="K57" s="16"/>
      <c r="L57" s="16"/>
      <c r="Q57" s="10" t="s">
        <v>17</v>
      </c>
      <c r="R57" s="13">
        <f t="shared" si="9"/>
        <v>4795.4699999999993</v>
      </c>
      <c r="S57" s="13">
        <f t="shared" si="7"/>
        <v>13325.706</v>
      </c>
      <c r="T57" s="13">
        <f t="shared" si="7"/>
        <v>49386.400000000001</v>
      </c>
      <c r="U57" s="13">
        <f t="shared" si="7"/>
        <v>22493.73</v>
      </c>
      <c r="V57" s="13">
        <f t="shared" si="7"/>
        <v>5180.6379999999999</v>
      </c>
      <c r="W57" s="13">
        <f t="shared" si="7"/>
        <v>21631.99</v>
      </c>
      <c r="X57" s="13">
        <f t="shared" si="8"/>
        <v>8503.5080000000016</v>
      </c>
      <c r="Y57" s="13">
        <f t="shared" si="8"/>
        <v>6209.2</v>
      </c>
      <c r="Z57" s="13">
        <f t="shared" si="8"/>
        <v>16541.284</v>
      </c>
      <c r="AA57" s="16"/>
      <c r="AB57" s="16"/>
    </row>
    <row r="58" spans="1:30" x14ac:dyDescent="0.25">
      <c r="A58" s="10" t="s">
        <v>18</v>
      </c>
      <c r="B58" s="126">
        <f>'計算用(太陽光)'!B58</f>
        <v>4796.71</v>
      </c>
      <c r="C58" s="126">
        <f>'計算用(太陽光)'!C58</f>
        <v>11823.253999999999</v>
      </c>
      <c r="D58" s="126">
        <f>'計算用(太陽光)'!D58</f>
        <v>41641.480000000003</v>
      </c>
      <c r="E58" s="126">
        <f>'計算用(太陽光)'!E58</f>
        <v>19304.09</v>
      </c>
      <c r="F58" s="126">
        <f>'計算用(太陽光)'!F58</f>
        <v>4280.1680000000006</v>
      </c>
      <c r="G58" s="126">
        <f>'計算用(太陽光)'!G58</f>
        <v>17903.539999999997</v>
      </c>
      <c r="H58" s="126">
        <f>'計算用(太陽光)'!H58</f>
        <v>7087.0280000000002</v>
      </c>
      <c r="I58" s="126">
        <f>'計算用(太陽光)'!I58</f>
        <v>5250.54</v>
      </c>
      <c r="J58" s="126">
        <f>'計算用(太陽光)'!J58</f>
        <v>13855.031999999999</v>
      </c>
      <c r="K58" s="16"/>
      <c r="L58" s="16"/>
      <c r="Q58" s="10" t="s">
        <v>18</v>
      </c>
      <c r="R58" s="13">
        <f t="shared" si="9"/>
        <v>4796.71</v>
      </c>
      <c r="S58" s="13">
        <f t="shared" si="7"/>
        <v>11823.253999999999</v>
      </c>
      <c r="T58" s="13">
        <f t="shared" si="7"/>
        <v>41641.480000000003</v>
      </c>
      <c r="U58" s="13">
        <f t="shared" si="7"/>
        <v>19304.09</v>
      </c>
      <c r="V58" s="13">
        <f t="shared" si="7"/>
        <v>4280.1680000000006</v>
      </c>
      <c r="W58" s="13">
        <f t="shared" si="7"/>
        <v>17903.539999999997</v>
      </c>
      <c r="X58" s="13">
        <f t="shared" si="8"/>
        <v>7087.0280000000002</v>
      </c>
      <c r="Y58" s="13">
        <f t="shared" si="8"/>
        <v>5250.54</v>
      </c>
      <c r="Z58" s="13">
        <f t="shared" si="8"/>
        <v>13855.031999999999</v>
      </c>
      <c r="AA58" s="16"/>
      <c r="AB58" s="16"/>
    </row>
    <row r="59" spans="1:30" x14ac:dyDescent="0.25">
      <c r="A59" s="10" t="s">
        <v>19</v>
      </c>
      <c r="B59" s="126">
        <f>'計算用(太陽光)'!B59</f>
        <v>5499.2</v>
      </c>
      <c r="C59" s="126">
        <f>'計算用(太陽光)'!C59</f>
        <v>13296.031999999999</v>
      </c>
      <c r="D59" s="126">
        <f>'計算用(太陽光)'!D59</f>
        <v>42908.483999999997</v>
      </c>
      <c r="E59" s="126">
        <f>'計算用(太陽光)'!E59</f>
        <v>19220.97</v>
      </c>
      <c r="F59" s="126">
        <f>'計算用(太陽光)'!F59</f>
        <v>4631.7179999999998</v>
      </c>
      <c r="G59" s="126">
        <f>'計算用(太陽光)'!G59</f>
        <v>17667.050000000003</v>
      </c>
      <c r="H59" s="126">
        <f>'計算用(太陽光)'!H59</f>
        <v>7441.5259999999998</v>
      </c>
      <c r="I59" s="126">
        <f>'計算用(太陽光)'!I59</f>
        <v>4985.0600000000004</v>
      </c>
      <c r="J59" s="126">
        <f>'計算用(太陽光)'!J59</f>
        <v>14262.492</v>
      </c>
      <c r="K59" s="16"/>
      <c r="L59" s="16"/>
      <c r="Q59" s="10" t="s">
        <v>19</v>
      </c>
      <c r="R59" s="13">
        <f t="shared" si="9"/>
        <v>5499.2</v>
      </c>
      <c r="S59" s="13">
        <f t="shared" si="7"/>
        <v>13296.031999999999</v>
      </c>
      <c r="T59" s="13">
        <f t="shared" si="7"/>
        <v>42908.483999999997</v>
      </c>
      <c r="U59" s="13">
        <f t="shared" si="7"/>
        <v>19220.97</v>
      </c>
      <c r="V59" s="13">
        <f t="shared" si="7"/>
        <v>4631.7179999999998</v>
      </c>
      <c r="W59" s="13">
        <f t="shared" si="7"/>
        <v>17667.050000000003</v>
      </c>
      <c r="X59" s="13">
        <f t="shared" si="8"/>
        <v>7441.5259999999998</v>
      </c>
      <c r="Y59" s="13">
        <f t="shared" si="8"/>
        <v>4985.0600000000004</v>
      </c>
      <c r="Z59" s="13">
        <f t="shared" si="8"/>
        <v>14262.492</v>
      </c>
      <c r="AA59" s="16"/>
      <c r="AB59" s="16"/>
    </row>
    <row r="60" spans="1:30" x14ac:dyDescent="0.25">
      <c r="A60" s="10" t="s">
        <v>20</v>
      </c>
      <c r="B60" s="126">
        <f>'計算用(太陽光)'!B60</f>
        <v>5941.65</v>
      </c>
      <c r="C60" s="126">
        <f>'計算用(太陽光)'!C60</f>
        <v>14882.905999999999</v>
      </c>
      <c r="D60" s="126">
        <f>'計算用(太陽光)'!D60</f>
        <v>47319.77</v>
      </c>
      <c r="E60" s="126">
        <f>'計算用(太陽光)'!E60</f>
        <v>22233.99</v>
      </c>
      <c r="F60" s="126">
        <f>'計算用(太陽光)'!F60</f>
        <v>5532.1880000000001</v>
      </c>
      <c r="G60" s="126">
        <f>'計算用(太陽光)'!G60</f>
        <v>21890.87</v>
      </c>
      <c r="H60" s="126">
        <f>'計算用(太陽光)'!H60</f>
        <v>9157.5540000000001</v>
      </c>
      <c r="I60" s="126">
        <f>'計算用(太陽光)'!I60</f>
        <v>6740.15</v>
      </c>
      <c r="J60" s="126">
        <f>'計算用(太陽光)'!J60</f>
        <v>17124.042000000001</v>
      </c>
      <c r="K60" s="16"/>
      <c r="L60" s="16"/>
      <c r="Q60" s="10" t="s">
        <v>20</v>
      </c>
      <c r="R60" s="13">
        <f t="shared" si="9"/>
        <v>5941.65</v>
      </c>
      <c r="S60" s="13">
        <f t="shared" si="7"/>
        <v>14882.905999999999</v>
      </c>
      <c r="T60" s="13">
        <f t="shared" si="7"/>
        <v>47319.77</v>
      </c>
      <c r="U60" s="13">
        <f t="shared" si="7"/>
        <v>22233.99</v>
      </c>
      <c r="V60" s="13">
        <f t="shared" si="7"/>
        <v>5532.1880000000001</v>
      </c>
      <c r="W60" s="13">
        <f t="shared" si="7"/>
        <v>21890.87</v>
      </c>
      <c r="X60" s="13">
        <f t="shared" si="8"/>
        <v>9157.5540000000001</v>
      </c>
      <c r="Y60" s="13">
        <f t="shared" si="8"/>
        <v>6740.15</v>
      </c>
      <c r="Z60" s="13">
        <f t="shared" si="8"/>
        <v>17124.042000000001</v>
      </c>
      <c r="AA60" s="16"/>
      <c r="AB60" s="16"/>
    </row>
    <row r="61" spans="1:30" x14ac:dyDescent="0.25">
      <c r="A61" s="10" t="s">
        <v>21</v>
      </c>
      <c r="B61" s="126">
        <f>'計算用(太陽光)'!B61</f>
        <v>6188.14</v>
      </c>
      <c r="C61" s="126">
        <f>'計算用(太陽光)'!C61</f>
        <v>15447.464</v>
      </c>
      <c r="D61" s="126">
        <f>'計算用(太陽光)'!D61</f>
        <v>51542.244000000006</v>
      </c>
      <c r="E61" s="126">
        <f>'計算用(太陽光)'!E61</f>
        <v>24083.359999999997</v>
      </c>
      <c r="F61" s="126">
        <f>'計算用(太陽光)'!F61</f>
        <v>6007.0879999999997</v>
      </c>
      <c r="G61" s="126">
        <f>'計算用(太陽光)'!G61</f>
        <v>23522.980000000003</v>
      </c>
      <c r="H61" s="126">
        <f>'計算用(太陽光)'!H61</f>
        <v>9316.2019999999993</v>
      </c>
      <c r="I61" s="126">
        <f>'計算用(太陽光)'!I61</f>
        <v>6740.15</v>
      </c>
      <c r="J61" s="126">
        <f>'計算用(太陽光)'!J61</f>
        <v>17947.671999999999</v>
      </c>
      <c r="K61" s="16"/>
      <c r="L61" s="16"/>
      <c r="Q61" s="10" t="s">
        <v>21</v>
      </c>
      <c r="R61" s="13">
        <f t="shared" si="9"/>
        <v>6188.14</v>
      </c>
      <c r="S61" s="13">
        <f t="shared" si="7"/>
        <v>15447.464</v>
      </c>
      <c r="T61" s="13">
        <f t="shared" si="7"/>
        <v>51542.244000000006</v>
      </c>
      <c r="U61" s="13">
        <f t="shared" si="7"/>
        <v>24083.359999999997</v>
      </c>
      <c r="V61" s="13">
        <f t="shared" si="7"/>
        <v>6007.0879999999997</v>
      </c>
      <c r="W61" s="13">
        <f t="shared" si="7"/>
        <v>23522.980000000003</v>
      </c>
      <c r="X61" s="13">
        <f t="shared" si="8"/>
        <v>9316.2019999999993</v>
      </c>
      <c r="Y61" s="13">
        <f t="shared" si="8"/>
        <v>6740.15</v>
      </c>
      <c r="Z61" s="13">
        <f t="shared" si="8"/>
        <v>17947.671999999999</v>
      </c>
      <c r="AA61" s="16"/>
      <c r="AB61" s="16"/>
    </row>
    <row r="62" spans="1:30" x14ac:dyDescent="0.25">
      <c r="A62" s="10" t="s">
        <v>22</v>
      </c>
      <c r="B62" s="126">
        <f>'計算用(太陽光)'!B62</f>
        <v>6163.4900000000007</v>
      </c>
      <c r="C62" s="126">
        <f>'計算用(太陽光)'!C62</f>
        <v>15378.876</v>
      </c>
      <c r="D62" s="126">
        <f>'計算用(太陽光)'!D62</f>
        <v>51545.24</v>
      </c>
      <c r="E62" s="126">
        <f>'計算用(太陽光)'!E62</f>
        <v>24083.359999999997</v>
      </c>
      <c r="F62" s="126">
        <f>'計算用(太陽光)'!F62</f>
        <v>6007.0879999999997</v>
      </c>
      <c r="G62" s="126">
        <f>'計算用(太陽光)'!G62</f>
        <v>23522.980000000003</v>
      </c>
      <c r="H62" s="126">
        <f>'計算用(太陽光)'!H62</f>
        <v>9316.2939999999999</v>
      </c>
      <c r="I62" s="126">
        <f>'計算用(太陽光)'!I62</f>
        <v>6740.15</v>
      </c>
      <c r="J62" s="126">
        <f>'計算用(太陽光)'!J62</f>
        <v>17947.671999999999</v>
      </c>
      <c r="K62" s="16"/>
      <c r="L62" s="16"/>
      <c r="Q62" s="10" t="s">
        <v>22</v>
      </c>
      <c r="R62" s="13">
        <f t="shared" si="9"/>
        <v>6163.4900000000007</v>
      </c>
      <c r="S62" s="13">
        <f t="shared" si="7"/>
        <v>15378.876</v>
      </c>
      <c r="T62" s="13">
        <f t="shared" si="7"/>
        <v>51545.24</v>
      </c>
      <c r="U62" s="13">
        <f t="shared" si="7"/>
        <v>24083.359999999997</v>
      </c>
      <c r="V62" s="13">
        <f t="shared" si="7"/>
        <v>6007.0879999999997</v>
      </c>
      <c r="W62" s="13">
        <f t="shared" si="7"/>
        <v>23522.980000000003</v>
      </c>
      <c r="X62" s="13">
        <f t="shared" si="8"/>
        <v>9316.2939999999999</v>
      </c>
      <c r="Y62" s="13">
        <f t="shared" si="8"/>
        <v>6740.15</v>
      </c>
      <c r="Z62" s="13">
        <f t="shared" si="8"/>
        <v>17947.671999999999</v>
      </c>
      <c r="AA62" s="16"/>
      <c r="AB62" s="16"/>
    </row>
    <row r="63" spans="1:30" x14ac:dyDescent="0.25">
      <c r="A63" s="10" t="s">
        <v>23</v>
      </c>
      <c r="B63" s="126">
        <f>'計算用(太陽光)'!B63</f>
        <v>5596.57</v>
      </c>
      <c r="C63" s="126">
        <f>'計算用(太陽光)'!C63</f>
        <v>14184.276</v>
      </c>
      <c r="D63" s="126">
        <f>'計算用(太陽光)'!D63</f>
        <v>45362.928</v>
      </c>
      <c r="E63" s="126">
        <f>'計算用(太陽光)'!E63</f>
        <v>20945.66</v>
      </c>
      <c r="F63" s="126">
        <f>'計算用(太陽光)'!F63</f>
        <v>5137.4579999999996</v>
      </c>
      <c r="G63" s="126">
        <f>'計算用(太陽光)'!G63</f>
        <v>19580.420000000002</v>
      </c>
      <c r="H63" s="126">
        <f>'計算用(太陽光)'!H63</f>
        <v>7909.8679999999995</v>
      </c>
      <c r="I63" s="126">
        <f>'計算用(太陽光)'!I63</f>
        <v>5560.2599999999993</v>
      </c>
      <c r="J63" s="126">
        <f>'計算用(太陽光)'!J63</f>
        <v>14833.806</v>
      </c>
      <c r="K63" s="16"/>
      <c r="L63" s="16"/>
      <c r="Q63" s="10" t="s">
        <v>23</v>
      </c>
      <c r="R63" s="13">
        <f t="shared" si="9"/>
        <v>5596.57</v>
      </c>
      <c r="S63" s="13">
        <f t="shared" si="7"/>
        <v>14184.276</v>
      </c>
      <c r="T63" s="13">
        <f t="shared" si="7"/>
        <v>45362.928</v>
      </c>
      <c r="U63" s="13">
        <f t="shared" si="7"/>
        <v>20945.66</v>
      </c>
      <c r="V63" s="13">
        <f t="shared" si="7"/>
        <v>5137.4579999999996</v>
      </c>
      <c r="W63" s="13">
        <f t="shared" si="7"/>
        <v>19580.420000000002</v>
      </c>
      <c r="X63" s="13">
        <f t="shared" si="8"/>
        <v>7909.8679999999995</v>
      </c>
      <c r="Y63" s="13">
        <f t="shared" si="8"/>
        <v>5560.2599999999993</v>
      </c>
      <c r="Z63" s="13">
        <f t="shared" si="8"/>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4882.9799999999996</v>
      </c>
      <c r="C66" s="13">
        <f t="shared" ref="C66:J67" si="10">C52-C38</f>
        <v>12191.044</v>
      </c>
      <c r="D66" s="13">
        <f t="shared" si="10"/>
        <v>40434.097999999998</v>
      </c>
      <c r="E66" s="13">
        <f t="shared" si="10"/>
        <v>18452.13</v>
      </c>
      <c r="F66" s="13">
        <f t="shared" si="10"/>
        <v>4502.1979999999994</v>
      </c>
      <c r="G66" s="13">
        <f t="shared" si="10"/>
        <v>16728.849999999999</v>
      </c>
      <c r="H66" s="13">
        <f t="shared" si="10"/>
        <v>6653.5279999999993</v>
      </c>
      <c r="I66" s="13">
        <f t="shared" si="10"/>
        <v>4734.33</v>
      </c>
      <c r="J66" s="30">
        <f>J52-J38</f>
        <v>12042.17</v>
      </c>
      <c r="K66" s="29">
        <f>SUM($B66:$J66)</f>
        <v>120621.32799999999</v>
      </c>
      <c r="L66" s="16"/>
      <c r="Q66" s="10" t="s">
        <v>12</v>
      </c>
      <c r="R66" s="13">
        <f>R52-R38</f>
        <v>4882.9799999999996</v>
      </c>
      <c r="S66" s="13">
        <f t="shared" ref="S66:Z67" si="11">S52-S38</f>
        <v>12191.044</v>
      </c>
      <c r="T66" s="13">
        <f t="shared" si="11"/>
        <v>40434.097999999998</v>
      </c>
      <c r="U66" s="13">
        <f t="shared" si="11"/>
        <v>18452.13</v>
      </c>
      <c r="V66" s="13">
        <f t="shared" si="11"/>
        <v>4502.1979999999994</v>
      </c>
      <c r="W66" s="13">
        <f t="shared" si="11"/>
        <v>16728.849999999999</v>
      </c>
      <c r="X66" s="13">
        <f t="shared" si="11"/>
        <v>6653.5279999999993</v>
      </c>
      <c r="Y66" s="13">
        <f t="shared" si="11"/>
        <v>4734.33</v>
      </c>
      <c r="Z66" s="30">
        <f t="shared" si="11"/>
        <v>12042.17</v>
      </c>
      <c r="AA66" s="29">
        <f>SUM($R66:$Z66)</f>
        <v>120621.32799999999</v>
      </c>
      <c r="AB66" s="16"/>
    </row>
    <row r="67" spans="1:31" x14ac:dyDescent="0.25">
      <c r="A67" s="10" t="s">
        <v>13</v>
      </c>
      <c r="B67" s="13">
        <f>B53-B39</f>
        <v>4365.3500000000004</v>
      </c>
      <c r="C67" s="13">
        <f t="shared" si="10"/>
        <v>11318.501999999999</v>
      </c>
      <c r="D67" s="13">
        <f t="shared" si="10"/>
        <v>39135.901999999995</v>
      </c>
      <c r="E67" s="13">
        <f t="shared" si="10"/>
        <v>18493.689999999999</v>
      </c>
      <c r="F67" s="13">
        <f t="shared" si="10"/>
        <v>4144.4780000000001</v>
      </c>
      <c r="G67" s="13">
        <f t="shared" si="10"/>
        <v>17299.169999999998</v>
      </c>
      <c r="H67" s="13">
        <f t="shared" si="10"/>
        <v>6702.1839999999993</v>
      </c>
      <c r="I67" s="13">
        <f t="shared" si="10"/>
        <v>4837.5700000000006</v>
      </c>
      <c r="J67" s="30">
        <f t="shared" si="10"/>
        <v>13276.37</v>
      </c>
      <c r="K67" s="29">
        <f t="shared" ref="K67:K77" si="12">SUM($B67:$J67)</f>
        <v>119573.21599999999</v>
      </c>
      <c r="L67" s="16"/>
      <c r="Q67" s="10" t="s">
        <v>13</v>
      </c>
      <c r="R67" s="13">
        <f>R53-R39</f>
        <v>4365.3500000000004</v>
      </c>
      <c r="S67" s="13">
        <f t="shared" si="11"/>
        <v>11318.501999999999</v>
      </c>
      <c r="T67" s="13">
        <f t="shared" si="11"/>
        <v>39135.901999999995</v>
      </c>
      <c r="U67" s="13">
        <f t="shared" si="11"/>
        <v>18493.689999999999</v>
      </c>
      <c r="V67" s="13">
        <f t="shared" si="11"/>
        <v>4144.4780000000001</v>
      </c>
      <c r="W67" s="13">
        <f t="shared" si="11"/>
        <v>17299.169999999998</v>
      </c>
      <c r="X67" s="13">
        <f t="shared" si="11"/>
        <v>6702.1839999999993</v>
      </c>
      <c r="Y67" s="13">
        <f t="shared" si="11"/>
        <v>4837.5700000000006</v>
      </c>
      <c r="Z67" s="30">
        <f t="shared" si="11"/>
        <v>13276.37</v>
      </c>
      <c r="AA67" s="29">
        <f t="shared" ref="AA67:AA76" si="13">SUM($R67:$Z67)</f>
        <v>119573.21599999999</v>
      </c>
      <c r="AB67" s="16"/>
    </row>
    <row r="68" spans="1:31" x14ac:dyDescent="0.25">
      <c r="A68" s="10" t="s">
        <v>14</v>
      </c>
      <c r="B68" s="13">
        <f t="shared" ref="B68:J77" si="14">B54-B40</f>
        <v>4439.29</v>
      </c>
      <c r="C68" s="13">
        <f t="shared" si="14"/>
        <v>12353.976000000001</v>
      </c>
      <c r="D68" s="13">
        <f t="shared" si="14"/>
        <v>45490.090000000004</v>
      </c>
      <c r="E68" s="13">
        <f t="shared" si="14"/>
        <v>20831.38</v>
      </c>
      <c r="F68" s="13">
        <f t="shared" si="14"/>
        <v>4816.7479999999996</v>
      </c>
      <c r="G68" s="13">
        <f t="shared" si="14"/>
        <v>20024.21</v>
      </c>
      <c r="H68" s="13">
        <f t="shared" si="14"/>
        <v>7753.8459999999995</v>
      </c>
      <c r="I68" s="13">
        <f t="shared" si="14"/>
        <v>5634</v>
      </c>
      <c r="J68" s="30">
        <f t="shared" si="14"/>
        <v>14944.912</v>
      </c>
      <c r="K68" s="29">
        <f t="shared" si="12"/>
        <v>136288.45199999999</v>
      </c>
      <c r="L68" s="16"/>
      <c r="Q68" s="10" t="s">
        <v>14</v>
      </c>
      <c r="R68" s="13">
        <f t="shared" ref="R68:Z77" si="15">R54-R40</f>
        <v>4439.29</v>
      </c>
      <c r="S68" s="13">
        <f t="shared" si="15"/>
        <v>12353.976000000001</v>
      </c>
      <c r="T68" s="13">
        <f t="shared" si="15"/>
        <v>45490.090000000004</v>
      </c>
      <c r="U68" s="13">
        <f t="shared" si="15"/>
        <v>20831.38</v>
      </c>
      <c r="V68" s="13">
        <f>V54-V40</f>
        <v>4816.7479999999996</v>
      </c>
      <c r="W68" s="13">
        <f>W54-W40</f>
        <v>20024.21</v>
      </c>
      <c r="X68" s="13">
        <f>X54-X40</f>
        <v>7753.8459999999995</v>
      </c>
      <c r="Y68" s="13">
        <f t="shared" si="15"/>
        <v>5634</v>
      </c>
      <c r="Z68" s="30">
        <f t="shared" si="15"/>
        <v>14944.912</v>
      </c>
      <c r="AA68" s="29">
        <f t="shared" si="13"/>
        <v>136288.45199999999</v>
      </c>
      <c r="AB68" s="16"/>
    </row>
    <row r="69" spans="1:31" x14ac:dyDescent="0.25">
      <c r="A69" s="10" t="s">
        <v>15</v>
      </c>
      <c r="B69" s="13">
        <f t="shared" si="14"/>
        <v>5054.2900000000009</v>
      </c>
      <c r="C69" s="13">
        <f t="shared" si="14"/>
        <v>14781.866</v>
      </c>
      <c r="D69" s="13">
        <f t="shared" si="14"/>
        <v>58456.866000000002</v>
      </c>
      <c r="E69" s="13">
        <f t="shared" si="14"/>
        <v>25059.99</v>
      </c>
      <c r="F69" s="13">
        <f t="shared" si="14"/>
        <v>5859.0679999999993</v>
      </c>
      <c r="G69" s="13">
        <f t="shared" si="14"/>
        <v>25850.940000000002</v>
      </c>
      <c r="H69" s="13">
        <f t="shared" si="14"/>
        <v>9729.6859999999997</v>
      </c>
      <c r="I69" s="13">
        <f t="shared" si="14"/>
        <v>7005.63</v>
      </c>
      <c r="J69" s="30">
        <f>J55-J41</f>
        <v>18967.018</v>
      </c>
      <c r="K69" s="29">
        <f t="shared" si="12"/>
        <v>170765.35400000002</v>
      </c>
      <c r="L69" s="16"/>
      <c r="Q69" s="10" t="s">
        <v>15</v>
      </c>
      <c r="R69" s="13">
        <f t="shared" si="15"/>
        <v>5054.2900000000009</v>
      </c>
      <c r="S69" s="13">
        <f t="shared" si="15"/>
        <v>14781.866</v>
      </c>
      <c r="T69" s="13">
        <f t="shared" si="15"/>
        <v>58456.866000000002</v>
      </c>
      <c r="U69" s="13">
        <f t="shared" si="15"/>
        <v>25059.99</v>
      </c>
      <c r="V69" s="13">
        <f t="shared" si="15"/>
        <v>5859.0679999999993</v>
      </c>
      <c r="W69" s="13">
        <f t="shared" si="15"/>
        <v>25850.940000000002</v>
      </c>
      <c r="X69" s="13">
        <f t="shared" si="15"/>
        <v>9729.6859999999997</v>
      </c>
      <c r="Y69" s="13">
        <f t="shared" si="15"/>
        <v>7005.63</v>
      </c>
      <c r="Z69" s="30">
        <f t="shared" si="15"/>
        <v>18967.018</v>
      </c>
      <c r="AA69" s="29">
        <f t="shared" si="13"/>
        <v>170765.35400000002</v>
      </c>
      <c r="AB69" s="16"/>
    </row>
    <row r="70" spans="1:31" x14ac:dyDescent="0.25">
      <c r="A70" s="10" t="s">
        <v>16</v>
      </c>
      <c r="B70" s="13">
        <f t="shared" si="14"/>
        <v>5165.21</v>
      </c>
      <c r="C70" s="13">
        <f t="shared" si="14"/>
        <v>15050.112000000001</v>
      </c>
      <c r="D70" s="13">
        <f t="shared" si="14"/>
        <v>58456.437999999995</v>
      </c>
      <c r="E70" s="13">
        <f t="shared" si="14"/>
        <v>25059.99</v>
      </c>
      <c r="F70" s="13">
        <f t="shared" si="14"/>
        <v>5859.0679999999993</v>
      </c>
      <c r="G70" s="13">
        <f t="shared" si="14"/>
        <v>25850.940000000002</v>
      </c>
      <c r="H70" s="13">
        <f t="shared" si="14"/>
        <v>9729.6859999999997</v>
      </c>
      <c r="I70" s="13">
        <f t="shared" si="14"/>
        <v>7005.63</v>
      </c>
      <c r="J70" s="30">
        <f t="shared" si="14"/>
        <v>18967.018</v>
      </c>
      <c r="K70" s="29">
        <f t="shared" si="12"/>
        <v>171144.092</v>
      </c>
      <c r="L70" s="16"/>
      <c r="Q70" s="10" t="s">
        <v>16</v>
      </c>
      <c r="R70" s="13">
        <f t="shared" si="15"/>
        <v>5165.21</v>
      </c>
      <c r="S70" s="13">
        <f t="shared" si="15"/>
        <v>15050.112000000001</v>
      </c>
      <c r="T70" s="13">
        <f t="shared" si="15"/>
        <v>58456.437999999995</v>
      </c>
      <c r="U70" s="13">
        <f t="shared" si="15"/>
        <v>25059.99</v>
      </c>
      <c r="V70" s="13">
        <f t="shared" si="15"/>
        <v>5859.0679999999993</v>
      </c>
      <c r="W70" s="13">
        <f>W56-W42</f>
        <v>25850.940000000002</v>
      </c>
      <c r="X70" s="13">
        <f t="shared" si="15"/>
        <v>9729.6859999999997</v>
      </c>
      <c r="Y70" s="13">
        <f t="shared" si="15"/>
        <v>7005.63</v>
      </c>
      <c r="Z70" s="30">
        <f t="shared" si="15"/>
        <v>18967.018</v>
      </c>
      <c r="AA70" s="29">
        <f t="shared" si="13"/>
        <v>171144.092</v>
      </c>
      <c r="AB70" s="16"/>
    </row>
    <row r="71" spans="1:31" x14ac:dyDescent="0.25">
      <c r="A71" s="10" t="s">
        <v>17</v>
      </c>
      <c r="B71" s="13">
        <f t="shared" si="14"/>
        <v>4795.4699999999993</v>
      </c>
      <c r="C71" s="13">
        <f t="shared" si="14"/>
        <v>13325.706</v>
      </c>
      <c r="D71" s="13">
        <f t="shared" si="14"/>
        <v>49386.400000000001</v>
      </c>
      <c r="E71" s="13">
        <f t="shared" si="14"/>
        <v>22493.73</v>
      </c>
      <c r="F71" s="13">
        <f t="shared" si="14"/>
        <v>5180.6379999999999</v>
      </c>
      <c r="G71" s="13">
        <f t="shared" si="14"/>
        <v>21631.99</v>
      </c>
      <c r="H71" s="13">
        <f t="shared" si="14"/>
        <v>8503.5080000000016</v>
      </c>
      <c r="I71" s="13">
        <f t="shared" si="14"/>
        <v>6209.2</v>
      </c>
      <c r="J71" s="30">
        <f t="shared" si="14"/>
        <v>16541.284</v>
      </c>
      <c r="K71" s="29">
        <f t="shared" si="12"/>
        <v>148067.92600000004</v>
      </c>
      <c r="L71" s="16"/>
      <c r="Q71" s="10" t="s">
        <v>17</v>
      </c>
      <c r="R71" s="13">
        <f t="shared" si="15"/>
        <v>4795.4699999999993</v>
      </c>
      <c r="S71" s="13">
        <f t="shared" si="15"/>
        <v>13325.706</v>
      </c>
      <c r="T71" s="13">
        <f t="shared" si="15"/>
        <v>49386.400000000001</v>
      </c>
      <c r="U71" s="13">
        <f t="shared" si="15"/>
        <v>22493.73</v>
      </c>
      <c r="V71" s="13">
        <f t="shared" si="15"/>
        <v>5180.6379999999999</v>
      </c>
      <c r="W71" s="13">
        <f t="shared" si="15"/>
        <v>21631.99</v>
      </c>
      <c r="X71" s="13">
        <f t="shared" si="15"/>
        <v>8503.5080000000016</v>
      </c>
      <c r="Y71" s="13">
        <f t="shared" si="15"/>
        <v>6209.2</v>
      </c>
      <c r="Z71" s="30">
        <f t="shared" si="15"/>
        <v>16541.284</v>
      </c>
      <c r="AA71" s="29">
        <f t="shared" si="13"/>
        <v>148067.92600000004</v>
      </c>
      <c r="AB71" s="16"/>
    </row>
    <row r="72" spans="1:31" x14ac:dyDescent="0.25">
      <c r="A72" s="10" t="s">
        <v>18</v>
      </c>
      <c r="B72" s="13">
        <f t="shared" si="14"/>
        <v>4796.71</v>
      </c>
      <c r="C72" s="13">
        <f t="shared" si="14"/>
        <v>11823.253999999999</v>
      </c>
      <c r="D72" s="13">
        <f t="shared" si="14"/>
        <v>41641.480000000003</v>
      </c>
      <c r="E72" s="13">
        <f t="shared" si="14"/>
        <v>19304.09</v>
      </c>
      <c r="F72" s="13">
        <f t="shared" si="14"/>
        <v>4280.1680000000006</v>
      </c>
      <c r="G72" s="13">
        <f t="shared" si="14"/>
        <v>17903.539999999997</v>
      </c>
      <c r="H72" s="13">
        <f t="shared" si="14"/>
        <v>7087.0280000000002</v>
      </c>
      <c r="I72" s="13">
        <f t="shared" si="14"/>
        <v>5250.54</v>
      </c>
      <c r="J72" s="30">
        <f t="shared" si="14"/>
        <v>13855.031999999999</v>
      </c>
      <c r="K72" s="29">
        <f t="shared" si="12"/>
        <v>125941.842</v>
      </c>
      <c r="L72" s="16"/>
      <c r="Q72" s="10" t="s">
        <v>18</v>
      </c>
      <c r="R72" s="13">
        <f t="shared" si="15"/>
        <v>4796.71</v>
      </c>
      <c r="S72" s="13">
        <f t="shared" si="15"/>
        <v>11823.253999999999</v>
      </c>
      <c r="T72" s="13">
        <f t="shared" si="15"/>
        <v>41641.480000000003</v>
      </c>
      <c r="U72" s="13">
        <f t="shared" si="15"/>
        <v>19304.09</v>
      </c>
      <c r="V72" s="13">
        <f t="shared" si="15"/>
        <v>4280.1680000000006</v>
      </c>
      <c r="W72" s="13">
        <f t="shared" si="15"/>
        <v>17903.539999999997</v>
      </c>
      <c r="X72" s="13">
        <f t="shared" si="15"/>
        <v>7087.0280000000002</v>
      </c>
      <c r="Y72" s="13">
        <f t="shared" si="15"/>
        <v>5250.54</v>
      </c>
      <c r="Z72" s="30">
        <f t="shared" si="15"/>
        <v>13855.031999999999</v>
      </c>
      <c r="AA72" s="29">
        <f t="shared" si="13"/>
        <v>125941.842</v>
      </c>
      <c r="AB72" s="16"/>
    </row>
    <row r="73" spans="1:31" x14ac:dyDescent="0.25">
      <c r="A73" s="10" t="s">
        <v>19</v>
      </c>
      <c r="B73" s="13">
        <f t="shared" si="14"/>
        <v>5499.2</v>
      </c>
      <c r="C73" s="13">
        <f t="shared" si="14"/>
        <v>13296.031999999999</v>
      </c>
      <c r="D73" s="13">
        <f t="shared" si="14"/>
        <v>42908.483999999997</v>
      </c>
      <c r="E73" s="13">
        <f t="shared" si="14"/>
        <v>19220.97</v>
      </c>
      <c r="F73" s="13">
        <f t="shared" si="14"/>
        <v>4631.7179999999998</v>
      </c>
      <c r="G73" s="13">
        <f t="shared" si="14"/>
        <v>17667.050000000003</v>
      </c>
      <c r="H73" s="13">
        <f t="shared" si="14"/>
        <v>7441.5259999999998</v>
      </c>
      <c r="I73" s="13">
        <f t="shared" si="14"/>
        <v>4985.0600000000004</v>
      </c>
      <c r="J73" s="30">
        <f t="shared" si="14"/>
        <v>14262.492</v>
      </c>
      <c r="K73" s="29">
        <f t="shared" si="12"/>
        <v>129912.53199999999</v>
      </c>
      <c r="L73" s="16"/>
      <c r="Q73" s="10" t="s">
        <v>19</v>
      </c>
      <c r="R73" s="13">
        <f t="shared" si="15"/>
        <v>5499.2</v>
      </c>
      <c r="S73" s="13">
        <f t="shared" si="15"/>
        <v>13296.031999999999</v>
      </c>
      <c r="T73" s="13">
        <f t="shared" si="15"/>
        <v>42908.483999999997</v>
      </c>
      <c r="U73" s="13">
        <f t="shared" si="15"/>
        <v>19220.97</v>
      </c>
      <c r="V73" s="13">
        <f t="shared" si="15"/>
        <v>4631.7179999999998</v>
      </c>
      <c r="W73" s="13">
        <f t="shared" si="15"/>
        <v>17667.050000000003</v>
      </c>
      <c r="X73" s="13">
        <f t="shared" si="15"/>
        <v>7441.5259999999998</v>
      </c>
      <c r="Y73" s="13">
        <f t="shared" si="15"/>
        <v>4985.0600000000004</v>
      </c>
      <c r="Z73" s="30">
        <f t="shared" si="15"/>
        <v>14262.492</v>
      </c>
      <c r="AA73" s="29">
        <f t="shared" si="13"/>
        <v>129912.53199999999</v>
      </c>
      <c r="AB73" s="16"/>
    </row>
    <row r="74" spans="1:31" x14ac:dyDescent="0.25">
      <c r="A74" s="10" t="s">
        <v>20</v>
      </c>
      <c r="B74" s="13">
        <f t="shared" si="14"/>
        <v>5941.65</v>
      </c>
      <c r="C74" s="13">
        <f t="shared" si="14"/>
        <v>14882.905999999999</v>
      </c>
      <c r="D74" s="13">
        <f t="shared" si="14"/>
        <v>47319.77</v>
      </c>
      <c r="E74" s="13">
        <f t="shared" si="14"/>
        <v>22233.99</v>
      </c>
      <c r="F74" s="13">
        <f t="shared" si="14"/>
        <v>5532.1880000000001</v>
      </c>
      <c r="G74" s="13">
        <f t="shared" si="14"/>
        <v>21890.87</v>
      </c>
      <c r="H74" s="13">
        <f t="shared" si="14"/>
        <v>9157.5540000000001</v>
      </c>
      <c r="I74" s="13">
        <f t="shared" si="14"/>
        <v>6740.15</v>
      </c>
      <c r="J74" s="30">
        <f t="shared" si="14"/>
        <v>17124.042000000001</v>
      </c>
      <c r="K74" s="29">
        <f t="shared" si="12"/>
        <v>150823.12</v>
      </c>
      <c r="L74" s="16"/>
      <c r="Q74" s="10" t="s">
        <v>20</v>
      </c>
      <c r="R74" s="13">
        <f t="shared" si="15"/>
        <v>5941.65</v>
      </c>
      <c r="S74" s="13">
        <f t="shared" si="15"/>
        <v>14882.905999999999</v>
      </c>
      <c r="T74" s="13">
        <f t="shared" si="15"/>
        <v>47319.77</v>
      </c>
      <c r="U74" s="13">
        <f t="shared" si="15"/>
        <v>22233.99</v>
      </c>
      <c r="V74" s="13">
        <f t="shared" si="15"/>
        <v>5532.1880000000001</v>
      </c>
      <c r="W74" s="13">
        <f t="shared" si="15"/>
        <v>21890.87</v>
      </c>
      <c r="X74" s="13">
        <f t="shared" si="15"/>
        <v>9157.5540000000001</v>
      </c>
      <c r="Y74" s="13">
        <f t="shared" si="15"/>
        <v>6740.15</v>
      </c>
      <c r="Z74" s="30">
        <f t="shared" si="15"/>
        <v>17124.042000000001</v>
      </c>
      <c r="AA74" s="29">
        <f t="shared" si="13"/>
        <v>150823.12</v>
      </c>
      <c r="AB74" s="16"/>
    </row>
    <row r="75" spans="1:31" x14ac:dyDescent="0.25">
      <c r="A75" s="10" t="s">
        <v>21</v>
      </c>
      <c r="B75" s="13">
        <f t="shared" si="14"/>
        <v>6188.14</v>
      </c>
      <c r="C75" s="13">
        <f t="shared" si="14"/>
        <v>15447.464</v>
      </c>
      <c r="D75" s="13">
        <f t="shared" si="14"/>
        <v>51542.244000000006</v>
      </c>
      <c r="E75" s="13">
        <f t="shared" si="14"/>
        <v>24083.359999999997</v>
      </c>
      <c r="F75" s="13">
        <f t="shared" si="14"/>
        <v>6007.0879999999997</v>
      </c>
      <c r="G75" s="13">
        <f t="shared" si="14"/>
        <v>23522.980000000003</v>
      </c>
      <c r="H75" s="13">
        <f t="shared" si="14"/>
        <v>9316.2019999999993</v>
      </c>
      <c r="I75" s="13">
        <f t="shared" si="14"/>
        <v>6740.15</v>
      </c>
      <c r="J75" s="30">
        <f t="shared" si="14"/>
        <v>17947.671999999999</v>
      </c>
      <c r="K75" s="29">
        <f t="shared" si="12"/>
        <v>160795.29999999999</v>
      </c>
      <c r="L75" s="16"/>
      <c r="Q75" s="10" t="s">
        <v>21</v>
      </c>
      <c r="R75" s="13">
        <f t="shared" si="15"/>
        <v>6188.14</v>
      </c>
      <c r="S75" s="13">
        <f t="shared" si="15"/>
        <v>15447.464</v>
      </c>
      <c r="T75" s="13">
        <f t="shared" si="15"/>
        <v>51542.244000000006</v>
      </c>
      <c r="U75" s="13">
        <f t="shared" si="15"/>
        <v>24083.359999999997</v>
      </c>
      <c r="V75" s="13">
        <f t="shared" si="15"/>
        <v>6007.0879999999997</v>
      </c>
      <c r="W75" s="13">
        <f t="shared" si="15"/>
        <v>23522.980000000003</v>
      </c>
      <c r="X75" s="13">
        <f t="shared" si="15"/>
        <v>9316.2019999999993</v>
      </c>
      <c r="Y75" s="13">
        <f t="shared" si="15"/>
        <v>6740.15</v>
      </c>
      <c r="Z75" s="30">
        <f t="shared" si="15"/>
        <v>17947.671999999999</v>
      </c>
      <c r="AA75" s="29">
        <f t="shared" si="13"/>
        <v>160795.29999999999</v>
      </c>
      <c r="AB75" s="16"/>
    </row>
    <row r="76" spans="1:31" x14ac:dyDescent="0.25">
      <c r="A76" s="10" t="s">
        <v>22</v>
      </c>
      <c r="B76" s="13">
        <f t="shared" si="14"/>
        <v>6163.4900000000007</v>
      </c>
      <c r="C76" s="13">
        <f t="shared" si="14"/>
        <v>15378.876</v>
      </c>
      <c r="D76" s="13">
        <f t="shared" si="14"/>
        <v>51545.24</v>
      </c>
      <c r="E76" s="13">
        <f t="shared" si="14"/>
        <v>24083.359999999997</v>
      </c>
      <c r="F76" s="13">
        <f t="shared" si="14"/>
        <v>6007.0879999999997</v>
      </c>
      <c r="G76" s="13">
        <f t="shared" si="14"/>
        <v>23522.980000000003</v>
      </c>
      <c r="H76" s="13">
        <f t="shared" si="14"/>
        <v>9316.2939999999999</v>
      </c>
      <c r="I76" s="13">
        <f t="shared" si="14"/>
        <v>6740.15</v>
      </c>
      <c r="J76" s="30">
        <f t="shared" si="14"/>
        <v>17947.671999999999</v>
      </c>
      <c r="K76" s="29">
        <f t="shared" si="12"/>
        <v>160705.15</v>
      </c>
      <c r="L76" s="16"/>
      <c r="Q76" s="10" t="s">
        <v>22</v>
      </c>
      <c r="R76" s="13">
        <f t="shared" si="15"/>
        <v>6163.4900000000007</v>
      </c>
      <c r="S76" s="13">
        <f t="shared" si="15"/>
        <v>15378.876</v>
      </c>
      <c r="T76" s="13">
        <f t="shared" si="15"/>
        <v>51545.24</v>
      </c>
      <c r="U76" s="13">
        <f t="shared" si="15"/>
        <v>24083.359999999997</v>
      </c>
      <c r="V76" s="13">
        <f t="shared" si="15"/>
        <v>6007.0879999999997</v>
      </c>
      <c r="W76" s="13">
        <f t="shared" si="15"/>
        <v>23522.980000000003</v>
      </c>
      <c r="X76" s="13">
        <f t="shared" si="15"/>
        <v>9316.2939999999999</v>
      </c>
      <c r="Y76" s="13">
        <f t="shared" si="15"/>
        <v>6740.15</v>
      </c>
      <c r="Z76" s="30">
        <f>Z62-Z48</f>
        <v>17947.671999999999</v>
      </c>
      <c r="AA76" s="29">
        <f t="shared" si="13"/>
        <v>160705.15</v>
      </c>
      <c r="AB76" s="16"/>
    </row>
    <row r="77" spans="1:31" x14ac:dyDescent="0.25">
      <c r="A77" s="10" t="s">
        <v>23</v>
      </c>
      <c r="B77" s="13">
        <f t="shared" si="14"/>
        <v>5596.57</v>
      </c>
      <c r="C77" s="13">
        <f t="shared" si="14"/>
        <v>14184.276</v>
      </c>
      <c r="D77" s="13">
        <f t="shared" si="14"/>
        <v>45362.928</v>
      </c>
      <c r="E77" s="13">
        <f t="shared" si="14"/>
        <v>20945.66</v>
      </c>
      <c r="F77" s="13">
        <f t="shared" si="14"/>
        <v>5137.4579999999996</v>
      </c>
      <c r="G77" s="13">
        <f t="shared" si="14"/>
        <v>19580.420000000002</v>
      </c>
      <c r="H77" s="13">
        <f t="shared" si="14"/>
        <v>7909.8679999999995</v>
      </c>
      <c r="I77" s="13">
        <f t="shared" si="14"/>
        <v>5560.2599999999993</v>
      </c>
      <c r="J77" s="30">
        <f t="shared" si="14"/>
        <v>14833.806</v>
      </c>
      <c r="K77" s="29">
        <f t="shared" si="12"/>
        <v>139111.24599999998</v>
      </c>
      <c r="L77" s="16"/>
      <c r="Q77" s="10" t="s">
        <v>23</v>
      </c>
      <c r="R77" s="13">
        <f t="shared" si="15"/>
        <v>5596.57</v>
      </c>
      <c r="S77" s="13">
        <f t="shared" si="15"/>
        <v>14184.276</v>
      </c>
      <c r="T77" s="13">
        <f t="shared" si="15"/>
        <v>45362.928</v>
      </c>
      <c r="U77" s="13">
        <f t="shared" si="15"/>
        <v>20945.66</v>
      </c>
      <c r="V77" s="13">
        <f t="shared" si="15"/>
        <v>5137.4579999999996</v>
      </c>
      <c r="W77" s="13">
        <f t="shared" si="15"/>
        <v>19580.420000000002</v>
      </c>
      <c r="X77" s="13">
        <f t="shared" si="15"/>
        <v>7909.8679999999995</v>
      </c>
      <c r="Y77" s="13">
        <f t="shared" si="15"/>
        <v>5560.2599999999993</v>
      </c>
      <c r="Z77" s="30">
        <f t="shared" si="15"/>
        <v>14833.806</v>
      </c>
      <c r="AA77" s="29">
        <f>SUM($R77:$Z77)</f>
        <v>139111.24599999998</v>
      </c>
      <c r="AB77" s="16"/>
    </row>
    <row r="79" spans="1:31"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C82" s="16"/>
      <c r="L82" s="16"/>
      <c r="M82" s="16"/>
      <c r="O82" s="20"/>
      <c r="Q82" s="10" t="s">
        <v>12</v>
      </c>
      <c r="R82" s="26">
        <f>$R$79-AA66</f>
        <v>51037.044079207917</v>
      </c>
      <c r="S82" s="16"/>
      <c r="AB82" s="16"/>
      <c r="AC82" s="16"/>
      <c r="AE82" s="20"/>
    </row>
    <row r="83" spans="1:31" x14ac:dyDescent="0.25">
      <c r="A83" s="10" t="s">
        <v>13</v>
      </c>
      <c r="B83" s="13">
        <f t="shared" ref="B83:B92" si="16">$B$79-K67</f>
        <v>52085.156079207925</v>
      </c>
      <c r="L83" s="16"/>
      <c r="M83" s="16"/>
      <c r="O83" s="20"/>
      <c r="Q83" s="10" t="s">
        <v>13</v>
      </c>
      <c r="R83" s="26">
        <f>$R$79-AA67</f>
        <v>52085.156079207925</v>
      </c>
      <c r="AB83" s="16"/>
      <c r="AC83" s="16"/>
      <c r="AE83" s="20"/>
    </row>
    <row r="84" spans="1:31" x14ac:dyDescent="0.25">
      <c r="A84" s="10" t="s">
        <v>14</v>
      </c>
      <c r="B84" s="13">
        <f t="shared" si="16"/>
        <v>35369.920079207921</v>
      </c>
      <c r="L84" s="16"/>
      <c r="M84" s="16"/>
      <c r="O84" s="20"/>
      <c r="Q84" s="10" t="s">
        <v>14</v>
      </c>
      <c r="R84" s="26">
        <f>$R$79-AA68</f>
        <v>35369.920079207921</v>
      </c>
      <c r="AB84" s="16"/>
      <c r="AC84" s="16"/>
      <c r="AE84" s="20"/>
    </row>
    <row r="85" spans="1:31" x14ac:dyDescent="0.25">
      <c r="A85" s="10" t="s">
        <v>15</v>
      </c>
      <c r="B85" s="13">
        <f t="shared" si="16"/>
        <v>893.01807920788997</v>
      </c>
      <c r="L85" s="16"/>
      <c r="M85" s="16"/>
      <c r="O85" s="20"/>
      <c r="Q85" s="10" t="s">
        <v>15</v>
      </c>
      <c r="R85" s="26">
        <f>$R$79-AA69</f>
        <v>893.01807920788997</v>
      </c>
      <c r="AB85" s="16"/>
      <c r="AC85" s="16"/>
      <c r="AE85" s="20"/>
    </row>
    <row r="86" spans="1:31" x14ac:dyDescent="0.25">
      <c r="A86" s="10" t="s">
        <v>16</v>
      </c>
      <c r="B86" s="13">
        <f t="shared" si="16"/>
        <v>514.28007920790697</v>
      </c>
      <c r="L86" s="16"/>
      <c r="M86" s="16"/>
      <c r="O86" s="20"/>
      <c r="Q86" s="10" t="s">
        <v>16</v>
      </c>
      <c r="R86" s="26">
        <f t="shared" ref="R86:R92" si="17">$R$79-AA70</f>
        <v>514.28007920790697</v>
      </c>
      <c r="AB86" s="16"/>
      <c r="AC86" s="16"/>
      <c r="AE86" s="20"/>
    </row>
    <row r="87" spans="1:31" x14ac:dyDescent="0.25">
      <c r="A87" s="10" t="s">
        <v>17</v>
      </c>
      <c r="B87" s="13">
        <f t="shared" si="16"/>
        <v>23590.446079207875</v>
      </c>
      <c r="L87" s="16"/>
      <c r="M87" s="16"/>
      <c r="O87" s="20"/>
      <c r="Q87" s="10" t="s">
        <v>17</v>
      </c>
      <c r="R87" s="26">
        <f t="shared" si="17"/>
        <v>23590.446079207875</v>
      </c>
      <c r="AB87" s="16"/>
      <c r="AC87" s="16"/>
      <c r="AE87" s="20"/>
    </row>
    <row r="88" spans="1:31" x14ac:dyDescent="0.25">
      <c r="A88" s="10" t="s">
        <v>18</v>
      </c>
      <c r="B88" s="13">
        <f t="shared" si="16"/>
        <v>45716.530079207907</v>
      </c>
      <c r="L88" s="16"/>
      <c r="M88" s="16"/>
      <c r="O88" s="20"/>
      <c r="Q88" s="10" t="s">
        <v>18</v>
      </c>
      <c r="R88" s="26">
        <f t="shared" si="17"/>
        <v>45716.530079207907</v>
      </c>
      <c r="AB88" s="16"/>
      <c r="AC88" s="16"/>
      <c r="AE88" s="20"/>
    </row>
    <row r="89" spans="1:31" x14ac:dyDescent="0.25">
      <c r="A89" s="10" t="s">
        <v>19</v>
      </c>
      <c r="B89" s="13">
        <f t="shared" si="16"/>
        <v>41745.840079207919</v>
      </c>
      <c r="L89" s="16"/>
      <c r="M89" s="16"/>
      <c r="O89" s="20"/>
      <c r="Q89" s="10" t="s">
        <v>19</v>
      </c>
      <c r="R89" s="26">
        <f t="shared" si="17"/>
        <v>41745.840079207919</v>
      </c>
      <c r="AB89" s="16"/>
      <c r="AC89" s="16"/>
      <c r="AE89" s="20"/>
    </row>
    <row r="90" spans="1:31" x14ac:dyDescent="0.25">
      <c r="A90" s="10" t="s">
        <v>20</v>
      </c>
      <c r="B90" s="13">
        <f>$B$79-K74</f>
        <v>20835.252079207916</v>
      </c>
      <c r="L90" s="16"/>
      <c r="M90" s="16"/>
      <c r="O90" s="20"/>
      <c r="Q90" s="10" t="s">
        <v>20</v>
      </c>
      <c r="R90" s="26">
        <f>$R$79-AA74</f>
        <v>20835.252079207916</v>
      </c>
      <c r="AB90" s="16"/>
      <c r="AC90" s="16"/>
      <c r="AE90" s="20"/>
    </row>
    <row r="91" spans="1:31" x14ac:dyDescent="0.25">
      <c r="A91" s="10" t="s">
        <v>21</v>
      </c>
      <c r="B91" s="13">
        <f t="shared" si="16"/>
        <v>10863.072079207923</v>
      </c>
      <c r="L91" s="16"/>
      <c r="M91" s="16"/>
      <c r="O91" s="20"/>
      <c r="Q91" s="10" t="s">
        <v>21</v>
      </c>
      <c r="R91" s="26">
        <f t="shared" si="17"/>
        <v>10863.072079207923</v>
      </c>
      <c r="AB91" s="16"/>
      <c r="AC91" s="16"/>
      <c r="AE91" s="20"/>
    </row>
    <row r="92" spans="1:31" x14ac:dyDescent="0.25">
      <c r="A92" s="10" t="s">
        <v>22</v>
      </c>
      <c r="B92" s="13">
        <f t="shared" si="16"/>
        <v>10953.222079207917</v>
      </c>
      <c r="L92" s="16"/>
      <c r="M92" s="16"/>
      <c r="O92" s="20"/>
      <c r="Q92" s="10" t="s">
        <v>22</v>
      </c>
      <c r="R92" s="26">
        <f t="shared" si="17"/>
        <v>10953.222079207917</v>
      </c>
      <c r="AB92" s="16"/>
      <c r="AC92" s="16"/>
      <c r="AE92" s="20"/>
    </row>
    <row r="93" spans="1:31" x14ac:dyDescent="0.25">
      <c r="A93" s="10" t="s">
        <v>23</v>
      </c>
      <c r="B93" s="13">
        <f>$B$79-K77</f>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50">
        <f>(SUM($B$82:$B$93)-$D$97*$B$79)/(12-$D$97)</f>
        <v>-1.1526269487815329E-11</v>
      </c>
      <c r="D96" s="1" t="s">
        <v>41</v>
      </c>
      <c r="Q96" s="1" t="s">
        <v>58</v>
      </c>
      <c r="R96" s="50">
        <f>(SUM($R$82:$R$93)-$T$97*$R$79)/(12-$T$97)</f>
        <v>-1.1526269487815329E-11</v>
      </c>
      <c r="T96" s="1" t="s">
        <v>41</v>
      </c>
    </row>
    <row r="97" spans="1:22" x14ac:dyDescent="0.25">
      <c r="A97" s="1" t="s">
        <v>40</v>
      </c>
      <c r="D97" s="17">
        <v>1.9</v>
      </c>
      <c r="Q97" s="1" t="s">
        <v>40</v>
      </c>
      <c r="T97" s="17">
        <f>D97</f>
        <v>1.9</v>
      </c>
    </row>
    <row r="98" spans="1:22" ht="16.5" thickBot="1" x14ac:dyDescent="0.3"/>
    <row r="99" spans="1:22" ht="16.5" thickBot="1" x14ac:dyDescent="0.3">
      <c r="A99" s="1" t="s">
        <v>59</v>
      </c>
      <c r="B99" s="66" t="e">
        <f>'入力欄(差替情報)'!$D$11*'計算用(太陽光-差替元差替可能容量)'!$B$101</f>
        <v>#N/A</v>
      </c>
      <c r="F99" s="16"/>
      <c r="Q99" s="1" t="s">
        <v>59</v>
      </c>
      <c r="R99" s="66">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R99/#REF!</f>
        <v>#REF!</v>
      </c>
      <c r="S101" s="1" t="s">
        <v>93</v>
      </c>
    </row>
    <row r="103" spans="1:22" x14ac:dyDescent="0.25">
      <c r="C103" s="23" t="s">
        <v>229</v>
      </c>
    </row>
    <row r="104" spans="1:22" x14ac:dyDescent="0.25">
      <c r="B104" s="11" t="s">
        <v>27</v>
      </c>
      <c r="C104" s="129">
        <v>4.0892430323322744E-2</v>
      </c>
      <c r="D104" s="1">
        <v>4.0892430323322744E-2</v>
      </c>
    </row>
    <row r="105" spans="1:22" x14ac:dyDescent="0.25">
      <c r="B105" s="11" t="s">
        <v>28</v>
      </c>
      <c r="C105" s="129">
        <v>0.11903049428786673</v>
      </c>
      <c r="D105" s="1">
        <v>0.11903049428786673</v>
      </c>
    </row>
    <row r="106" spans="1:22" x14ac:dyDescent="0.25">
      <c r="B106" s="11" t="s">
        <v>29</v>
      </c>
      <c r="C106" s="129">
        <v>0.10599152792482698</v>
      </c>
      <c r="D106" s="1">
        <v>0.10599152792482698</v>
      </c>
    </row>
    <row r="107" spans="1:22" x14ac:dyDescent="0.25">
      <c r="B107" s="11" t="s">
        <v>30</v>
      </c>
      <c r="C107" s="129">
        <v>0.12942491512195015</v>
      </c>
      <c r="D107" s="1">
        <v>0.12942491512195015</v>
      </c>
    </row>
    <row r="108" spans="1:22" x14ac:dyDescent="0.25">
      <c r="B108" s="11" t="s">
        <v>31</v>
      </c>
      <c r="C108" s="129">
        <v>0.16593429446726776</v>
      </c>
      <c r="D108" s="1">
        <v>0.16593429446726776</v>
      </c>
    </row>
    <row r="109" spans="1:22" x14ac:dyDescent="0.25">
      <c r="B109" s="11" t="s">
        <v>32</v>
      </c>
      <c r="C109" s="129">
        <v>0.1304330394105814</v>
      </c>
      <c r="D109" s="1">
        <v>0.1304330394105814</v>
      </c>
    </row>
    <row r="110" spans="1:22" x14ac:dyDescent="0.25">
      <c r="B110" s="11" t="s">
        <v>33</v>
      </c>
      <c r="C110" s="129">
        <v>0.13936030424421902</v>
      </c>
      <c r="D110" s="1">
        <v>0.13936030424421902</v>
      </c>
    </row>
    <row r="111" spans="1:22" x14ac:dyDescent="0.25">
      <c r="B111" s="11" t="s">
        <v>34</v>
      </c>
      <c r="C111" s="129">
        <v>0.15609197705114977</v>
      </c>
      <c r="D111" s="1">
        <v>0.15609197705114977</v>
      </c>
    </row>
    <row r="112" spans="1:22" x14ac:dyDescent="0.25">
      <c r="B112" s="11" t="s">
        <v>35</v>
      </c>
      <c r="C112" s="129">
        <v>5.6620588117746888E-2</v>
      </c>
      <c r="D112" s="1">
        <v>5.6620588117746888E-2</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14214-A53E-4832-915F-AD46B2969270}">
  <sheetPr codeName="Sheet27">
    <tabColor rgb="FF0070C0"/>
  </sheetPr>
  <dimension ref="A1:AD112"/>
  <sheetViews>
    <sheetView topLeftCell="A89" workbookViewId="0">
      <selection activeCell="G116" sqref="G116"/>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2" width="9" style="1"/>
    <col min="23" max="23" width="9.5" style="1" bestFit="1" customWidth="1"/>
    <col min="24" max="26" width="9" style="1"/>
    <col min="27" max="27" width="10.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c r="C4" s="19"/>
      <c r="D4" s="19"/>
      <c r="E4" s="19"/>
      <c r="F4" s="19"/>
      <c r="G4" s="19"/>
      <c r="H4" s="19"/>
      <c r="I4" s="19"/>
      <c r="J4" s="19"/>
    </row>
    <row r="5" spans="1:13" x14ac:dyDescent="0.25">
      <c r="A5" s="10" t="s">
        <v>13</v>
      </c>
      <c r="B5" s="19"/>
      <c r="C5" s="19"/>
      <c r="D5" s="19"/>
      <c r="E5" s="19"/>
      <c r="F5" s="19"/>
      <c r="G5" s="19"/>
      <c r="H5" s="19"/>
      <c r="I5" s="19"/>
      <c r="J5" s="19"/>
    </row>
    <row r="6" spans="1:13" x14ac:dyDescent="0.25">
      <c r="A6" s="10" t="s">
        <v>14</v>
      </c>
      <c r="B6" s="19"/>
      <c r="C6" s="19"/>
      <c r="D6" s="19"/>
      <c r="E6" s="19"/>
      <c r="F6" s="19"/>
      <c r="G6" s="19"/>
      <c r="H6" s="19"/>
      <c r="I6" s="19"/>
      <c r="J6" s="19"/>
    </row>
    <row r="7" spans="1:13" x14ac:dyDescent="0.25">
      <c r="A7" s="10" t="s">
        <v>15</v>
      </c>
      <c r="B7" s="19"/>
      <c r="C7" s="19"/>
      <c r="D7" s="19"/>
      <c r="E7" s="19"/>
      <c r="F7" s="19"/>
      <c r="G7" s="19"/>
      <c r="H7" s="19"/>
      <c r="I7" s="19"/>
      <c r="J7" s="19"/>
    </row>
    <row r="8" spans="1:13" x14ac:dyDescent="0.25">
      <c r="A8" s="10" t="s">
        <v>16</v>
      </c>
      <c r="B8" s="19"/>
      <c r="C8" s="19"/>
      <c r="D8" s="19"/>
      <c r="E8" s="19"/>
      <c r="F8" s="19"/>
      <c r="G8" s="19"/>
      <c r="H8" s="19"/>
      <c r="I8" s="19"/>
      <c r="J8" s="19"/>
    </row>
    <row r="9" spans="1:13" x14ac:dyDescent="0.25">
      <c r="A9" s="10" t="s">
        <v>17</v>
      </c>
      <c r="B9" s="19"/>
      <c r="C9" s="19"/>
      <c r="D9" s="19"/>
      <c r="E9" s="19"/>
      <c r="F9" s="19"/>
      <c r="G9" s="19"/>
      <c r="H9" s="19"/>
      <c r="I9" s="19"/>
      <c r="J9" s="19"/>
    </row>
    <row r="10" spans="1:13" x14ac:dyDescent="0.25">
      <c r="A10" s="10" t="s">
        <v>18</v>
      </c>
      <c r="B10" s="19"/>
      <c r="C10" s="19"/>
      <c r="D10" s="19"/>
      <c r="E10" s="19"/>
      <c r="F10" s="19"/>
      <c r="G10" s="19"/>
      <c r="H10" s="19"/>
      <c r="I10" s="19"/>
      <c r="J10" s="19"/>
    </row>
    <row r="11" spans="1:13" x14ac:dyDescent="0.25">
      <c r="A11" s="10" t="s">
        <v>19</v>
      </c>
      <c r="B11" s="19"/>
      <c r="C11" s="19"/>
      <c r="D11" s="19"/>
      <c r="E11" s="19"/>
      <c r="F11" s="19"/>
      <c r="G11" s="19"/>
      <c r="H11" s="19"/>
      <c r="I11" s="19"/>
      <c r="J11" s="19"/>
    </row>
    <row r="12" spans="1:13" x14ac:dyDescent="0.25">
      <c r="A12" s="10" t="s">
        <v>20</v>
      </c>
      <c r="B12" s="19"/>
      <c r="C12" s="19"/>
      <c r="D12" s="19"/>
      <c r="E12" s="19"/>
      <c r="F12" s="19"/>
      <c r="G12" s="19"/>
      <c r="H12" s="19"/>
      <c r="I12" s="19"/>
      <c r="J12" s="19"/>
    </row>
    <row r="13" spans="1:13" x14ac:dyDescent="0.25">
      <c r="A13" s="10" t="s">
        <v>21</v>
      </c>
      <c r="B13" s="19"/>
      <c r="C13" s="19"/>
      <c r="D13" s="19"/>
      <c r="E13" s="19"/>
      <c r="F13" s="19"/>
      <c r="G13" s="19"/>
      <c r="H13" s="19"/>
      <c r="I13" s="19"/>
      <c r="J13" s="19"/>
    </row>
    <row r="14" spans="1:13" x14ac:dyDescent="0.25">
      <c r="A14" s="10" t="s">
        <v>22</v>
      </c>
      <c r="B14" s="19"/>
      <c r="C14" s="19"/>
      <c r="D14" s="19"/>
      <c r="E14" s="19"/>
      <c r="F14" s="19"/>
      <c r="G14" s="19"/>
      <c r="H14" s="19"/>
      <c r="I14" s="19"/>
      <c r="J14" s="19"/>
    </row>
    <row r="15" spans="1:13" x14ac:dyDescent="0.25">
      <c r="A15" s="10" t="s">
        <v>23</v>
      </c>
      <c r="B15" s="19"/>
      <c r="C15" s="19"/>
      <c r="D15" s="19"/>
      <c r="E15" s="19"/>
      <c r="F15" s="19"/>
      <c r="G15" s="19"/>
      <c r="H15" s="19"/>
      <c r="I15" s="19"/>
      <c r="J15" s="19"/>
    </row>
    <row r="16" spans="1:13" x14ac:dyDescent="0.25">
      <c r="B16" s="2"/>
      <c r="C16" s="2"/>
      <c r="D16" s="2"/>
      <c r="E16" s="2"/>
      <c r="F16" s="2"/>
      <c r="G16" s="2"/>
      <c r="H16" s="2"/>
      <c r="I16" s="2"/>
      <c r="J16" s="2"/>
      <c r="K16" s="2"/>
    </row>
    <row r="17" spans="1:14" x14ac:dyDescent="0.25">
      <c r="A17" s="1" t="s">
        <v>44</v>
      </c>
      <c r="B17" s="34">
        <f>'計算用(太陽光-差替元差替可能容量)'!B17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'計算用(太陽光-差替元差替可能容量)'!B19</f>
        <v>0</v>
      </c>
      <c r="C19" s="35">
        <f>'計算用(太陽光-差替元差替可能容量)'!C19</f>
        <v>0</v>
      </c>
      <c r="D19" s="35">
        <f>'計算用(太陽光-差替元差替可能容量)'!D19</f>
        <v>0</v>
      </c>
      <c r="E19" s="35">
        <f>'計算用(太陽光-差替元差替可能容量)'!E19</f>
        <v>0</v>
      </c>
      <c r="F19" s="35">
        <f>'計算用(太陽光-差替元差替可能容量)'!F19</f>
        <v>0</v>
      </c>
      <c r="G19" s="35">
        <f>'計算用(太陽光-差替元差替可能容量)'!G19</f>
        <v>0</v>
      </c>
      <c r="H19" s="35">
        <f>'計算用(太陽光-差替元差替可能容量)'!H19</f>
        <v>0</v>
      </c>
      <c r="I19" s="35">
        <f>'計算用(太陽光-差替元差替可能容量)'!I19</f>
        <v>0</v>
      </c>
      <c r="J19" s="35">
        <f>'計算用(太陽光-差替元差替可能容量)'!J19</f>
        <v>0</v>
      </c>
      <c r="K19" s="1" t="str">
        <f>'計算用(太陽光-差替元差替可能容量)'!K19</f>
        <v>←容量市場調達量(再エネなし)を正として、補正係数kWで年間kWを算出</v>
      </c>
    </row>
    <row r="21" spans="1:14" x14ac:dyDescent="0.25">
      <c r="A21" s="1" t="s">
        <v>53</v>
      </c>
      <c r="B21" s="35">
        <f>'計算用(太陽光-差替元差替可能容量)'!B21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35">
        <f>'計算用(風力)'!B24</f>
        <v>0.22504822172588201</v>
      </c>
      <c r="C24" s="35">
        <f>'計算用(風力)'!C24</f>
        <v>0.32922393155215551</v>
      </c>
      <c r="D24" s="35">
        <f>'計算用(風力)'!D24</f>
        <v>0.37770415662955781</v>
      </c>
      <c r="E24" s="35">
        <f>'計算用(風力)'!E24</f>
        <v>0.26086282035774183</v>
      </c>
      <c r="F24" s="35">
        <f>'計算用(風力)'!F24</f>
        <v>0.16963592662022683</v>
      </c>
      <c r="G24" s="35">
        <f>'計算用(風力)'!G24</f>
        <v>0.22534854175967056</v>
      </c>
      <c r="H24" s="35">
        <f>'計算用(風力)'!H24</f>
        <v>0.18091519203699852</v>
      </c>
      <c r="I24" s="35">
        <f>'計算用(風力)'!I24</f>
        <v>0.24809404531131374</v>
      </c>
      <c r="J24" s="35">
        <f>'計算用(風力)'!J24</f>
        <v>0.17094156368385502</v>
      </c>
      <c r="N24" s="35">
        <f>HLOOKUP('入力(風力)'!$E$13,$B$2:$J$35,23,0)</f>
        <v>0.22504822172588201</v>
      </c>
    </row>
    <row r="25" spans="1:14" x14ac:dyDescent="0.25">
      <c r="A25" s="10" t="s">
        <v>13</v>
      </c>
      <c r="B25" s="35">
        <f>'計算用(風力)'!B25</f>
        <v>0.16194068803021519</v>
      </c>
      <c r="C25" s="35">
        <f>'計算用(風力)'!C25</f>
        <v>0.18600035493029338</v>
      </c>
      <c r="D25" s="35">
        <f>'計算用(風力)'!D25</f>
        <v>0.13416382894588091</v>
      </c>
      <c r="E25" s="35">
        <f>'計算用(風力)'!E25</f>
        <v>7.4387869376218677E-2</v>
      </c>
      <c r="F25" s="35">
        <f>'計算用(風力)'!F25</f>
        <v>0.12561000421414165</v>
      </c>
      <c r="G25" s="35">
        <f>'計算用(風力)'!G25</f>
        <v>0.20172443696976897</v>
      </c>
      <c r="H25" s="35">
        <f>'計算用(風力)'!H25</f>
        <v>0.13317997045246366</v>
      </c>
      <c r="I25" s="35">
        <f>'計算用(風力)'!I25</f>
        <v>0.20261769711720881</v>
      </c>
      <c r="J25" s="35">
        <f>'計算用(風力)'!J25</f>
        <v>8.7565939779549351E-2</v>
      </c>
      <c r="N25" s="35">
        <f>HLOOKUP('入力(風力)'!$E$13,$B$2:$J$35,24,0)</f>
        <v>0.16194068803021519</v>
      </c>
    </row>
    <row r="26" spans="1:14" x14ac:dyDescent="0.25">
      <c r="A26" s="10" t="s">
        <v>14</v>
      </c>
      <c r="B26" s="35">
        <f>'計算用(風力)'!B26</f>
        <v>0.14983102495829648</v>
      </c>
      <c r="C26" s="35">
        <f>'計算用(風力)'!C26</f>
        <v>0.12078999397906257</v>
      </c>
      <c r="D26" s="35">
        <f>'計算用(風力)'!D26</f>
        <v>0.12069472798980219</v>
      </c>
      <c r="E26" s="35">
        <f>'計算用(風力)'!E26</f>
        <v>0.12227571235774992</v>
      </c>
      <c r="F26" s="35">
        <f>'計算用(風力)'!F26</f>
        <v>6.7343012471440089E-2</v>
      </c>
      <c r="G26" s="35">
        <f>'計算用(風力)'!G26</f>
        <v>0.17921977763978597</v>
      </c>
      <c r="H26" s="35">
        <f>'計算用(風力)'!H26</f>
        <v>0.10346589172721847</v>
      </c>
      <c r="I26" s="35">
        <f>'計算用(風力)'!I26</f>
        <v>0.1810348814731812</v>
      </c>
      <c r="J26" s="35">
        <f>'計算用(風力)'!J26</f>
        <v>0.12689853501249501</v>
      </c>
      <c r="N26" s="35">
        <f>HLOOKUP('入力(風力)'!$E$13,$B$2:$J$35,25,0)</f>
        <v>0.14983102495829648</v>
      </c>
    </row>
    <row r="27" spans="1:14" x14ac:dyDescent="0.25">
      <c r="A27" s="10" t="s">
        <v>15</v>
      </c>
      <c r="B27" s="35">
        <f>'計算用(風力)'!B27</f>
        <v>0.11950638723425287</v>
      </c>
      <c r="C27" s="35">
        <f>'計算用(風力)'!C27</f>
        <v>9.2843874589965486E-2</v>
      </c>
      <c r="D27" s="35">
        <f>'計算用(風力)'!D27</f>
        <v>0.14595096642667171</v>
      </c>
      <c r="E27" s="35">
        <f>'計算用(風力)'!E27</f>
        <v>0.13046832598548358</v>
      </c>
      <c r="F27" s="35">
        <f>'計算用(風力)'!F27</f>
        <v>8.8944124187063767E-2</v>
      </c>
      <c r="G27" s="35">
        <f>'計算用(風力)'!G27</f>
        <v>9.8653609677104237E-2</v>
      </c>
      <c r="H27" s="35">
        <f>'計算用(風力)'!H27</f>
        <v>7.7219574480180825E-2</v>
      </c>
      <c r="I27" s="35">
        <f>'計算用(風力)'!I27</f>
        <v>0.11179308704688286</v>
      </c>
      <c r="J27" s="35">
        <f>'計算用(風力)'!J27</f>
        <v>6.3799264016800292E-2</v>
      </c>
      <c r="N27" s="35">
        <f>HLOOKUP('入力(風力)'!$E$13,$B$2:$J$35,26,0)</f>
        <v>0.11950638723425287</v>
      </c>
    </row>
    <row r="28" spans="1:14" x14ac:dyDescent="0.25">
      <c r="A28" s="10" t="s">
        <v>16</v>
      </c>
      <c r="B28" s="35">
        <f>'計算用(風力)'!B28</f>
        <v>8.9696775103214443E-2</v>
      </c>
      <c r="C28" s="35">
        <f>'計算用(風力)'!C28</f>
        <v>0.12405721332299878</v>
      </c>
      <c r="D28" s="35">
        <f>'計算用(風力)'!D28</f>
        <v>7.1947243712895223E-2</v>
      </c>
      <c r="E28" s="35">
        <f>'計算用(風力)'!E28</f>
        <v>0.12328219012290233</v>
      </c>
      <c r="F28" s="35">
        <f>'計算用(風力)'!F28</f>
        <v>9.0028204941654491E-2</v>
      </c>
      <c r="G28" s="35">
        <f>'計算用(風力)'!G28</f>
        <v>0.12567426255059025</v>
      </c>
      <c r="H28" s="35">
        <f>'計算用(風力)'!H28</f>
        <v>9.5955638169247445E-2</v>
      </c>
      <c r="I28" s="35">
        <f>'計算用(風力)'!I28</f>
        <v>0.14944154628568013</v>
      </c>
      <c r="J28" s="35">
        <f>'計算用(風力)'!J28</f>
        <v>7.8355334755855946E-2</v>
      </c>
      <c r="N28" s="35">
        <f>HLOOKUP('入力(風力)'!$E$13,$B$2:$J$35,27,0)</f>
        <v>8.9696775103214443E-2</v>
      </c>
    </row>
    <row r="29" spans="1:14" x14ac:dyDescent="0.25">
      <c r="A29" s="10" t="s">
        <v>17</v>
      </c>
      <c r="B29" s="35">
        <f>'計算用(風力)'!B29</f>
        <v>0.13505983519159856</v>
      </c>
      <c r="C29" s="35">
        <f>'計算用(風力)'!C29</f>
        <v>0.14329378048273805</v>
      </c>
      <c r="D29" s="35">
        <f>'計算用(風力)'!D29</f>
        <v>0.1774807998666964</v>
      </c>
      <c r="E29" s="35">
        <f>'計算用(風力)'!E29</f>
        <v>0.1253030480591027</v>
      </c>
      <c r="F29" s="35">
        <f>'計算用(風力)'!F29</f>
        <v>0.11337551169359593</v>
      </c>
      <c r="G29" s="35">
        <f>'計算用(風力)'!G29</f>
        <v>0.15824181926993347</v>
      </c>
      <c r="H29" s="35">
        <f>'計算用(風力)'!H29</f>
        <v>0.1010969233023568</v>
      </c>
      <c r="I29" s="35">
        <f>'計算用(風力)'!I29</f>
        <v>0.17419348664634979</v>
      </c>
      <c r="J29" s="35">
        <f>'計算用(風力)'!J29</f>
        <v>7.8963792093111038E-2</v>
      </c>
      <c r="N29" s="35">
        <f>HLOOKUP('入力(風力)'!$E$13,$B$2:$J$35,28,0)</f>
        <v>0.13505983519159856</v>
      </c>
    </row>
    <row r="30" spans="1:14" x14ac:dyDescent="0.25">
      <c r="A30" s="10" t="s">
        <v>18</v>
      </c>
      <c r="B30" s="35">
        <f>'計算用(風力)'!B30</f>
        <v>0.16159831054892743</v>
      </c>
      <c r="C30" s="35">
        <f>'計算用(風力)'!C30</f>
        <v>0.21303397549505929</v>
      </c>
      <c r="D30" s="35">
        <f>'計算用(風力)'!D30</f>
        <v>0.26588267525935344</v>
      </c>
      <c r="E30" s="35">
        <f>'計算用(風力)'!E30</f>
        <v>0.16826117827864456</v>
      </c>
      <c r="F30" s="35">
        <f>'計算用(風力)'!F30</f>
        <v>0.13316372508830338</v>
      </c>
      <c r="G30" s="35">
        <f>'計算用(風力)'!G30</f>
        <v>0.16524095795163729</v>
      </c>
      <c r="H30" s="35">
        <f>'計算用(風力)'!H30</f>
        <v>0.13397469451227556</v>
      </c>
      <c r="I30" s="35">
        <f>'計算用(風力)'!I30</f>
        <v>0.20596148888638963</v>
      </c>
      <c r="J30" s="35">
        <f>'計算用(風力)'!J30</f>
        <v>0.13355439753100221</v>
      </c>
      <c r="N30" s="35">
        <f>HLOOKUP('入力(風力)'!$E$13,$B$2:$J$35,29,0)</f>
        <v>0.16159831054892743</v>
      </c>
    </row>
    <row r="31" spans="1:14" x14ac:dyDescent="0.25">
      <c r="A31" s="10" t="s">
        <v>19</v>
      </c>
      <c r="B31" s="35">
        <f>'計算用(風力)'!B31</f>
        <v>0.24891767201196038</v>
      </c>
      <c r="C31" s="35">
        <f>'計算用(風力)'!C31</f>
        <v>0.30110205200326551</v>
      </c>
      <c r="D31" s="35">
        <f>'計算用(風力)'!D31</f>
        <v>0.17422956472715057</v>
      </c>
      <c r="E31" s="35">
        <f>'計算用(風力)'!E31</f>
        <v>0.28196320149776066</v>
      </c>
      <c r="F31" s="35">
        <f>'計算用(風力)'!F31</f>
        <v>0.21578597883730244</v>
      </c>
      <c r="G31" s="35">
        <f>'計算用(風力)'!G31</f>
        <v>0.23787869348963703</v>
      </c>
      <c r="H31" s="35">
        <f>'計算用(風力)'!H31</f>
        <v>0.17672587672249221</v>
      </c>
      <c r="I31" s="35">
        <f>'計算用(風力)'!I31</f>
        <v>0.29467060647231585</v>
      </c>
      <c r="J31" s="35">
        <f>'計算用(風力)'!J31</f>
        <v>0.20842746554630154</v>
      </c>
      <c r="N31" s="35">
        <f>HLOOKUP('入力(風力)'!$E$13,$B$2:$J$35,30,0)</f>
        <v>0.24891767201196038</v>
      </c>
    </row>
    <row r="32" spans="1:14" x14ac:dyDescent="0.25">
      <c r="A32" s="10" t="s">
        <v>20</v>
      </c>
      <c r="B32" s="35">
        <f>'計算用(風力)'!B32</f>
        <v>0.27784424801407809</v>
      </c>
      <c r="C32" s="35">
        <f>'計算用(風力)'!C32</f>
        <v>0.47047796876632847</v>
      </c>
      <c r="D32" s="35">
        <f>'計算用(風力)'!D32</f>
        <v>0.22497586033071182</v>
      </c>
      <c r="E32" s="35">
        <f>'計算用(風力)'!E32</f>
        <v>0.2647433764314242</v>
      </c>
      <c r="F32" s="35">
        <f>'計算用(風力)'!F32</f>
        <v>0.27572097615716668</v>
      </c>
      <c r="G32" s="35">
        <f>'計算用(風力)'!G32</f>
        <v>0.30600730007555554</v>
      </c>
      <c r="H32" s="35">
        <f>'計算用(風力)'!H32</f>
        <v>0.24386853622517252</v>
      </c>
      <c r="I32" s="35">
        <f>'計算用(風力)'!I32</f>
        <v>0.36416369722657466</v>
      </c>
      <c r="J32" s="35">
        <f>'計算用(風力)'!J32</f>
        <v>0.24462737942990948</v>
      </c>
      <c r="N32" s="35">
        <f>HLOOKUP('入力(風力)'!$E$13,$B$2:$J$35,31,0)</f>
        <v>0.27784424801407809</v>
      </c>
    </row>
    <row r="33" spans="1:30" x14ac:dyDescent="0.25">
      <c r="A33" s="10" t="s">
        <v>21</v>
      </c>
      <c r="B33" s="35">
        <f>'計算用(風力)'!B33</f>
        <v>0.23979786340403669</v>
      </c>
      <c r="C33" s="35">
        <f>'計算用(風力)'!C33</f>
        <v>0.42592962515135568</v>
      </c>
      <c r="D33" s="35">
        <f>'計算用(風力)'!D33</f>
        <v>0.24767774355110636</v>
      </c>
      <c r="E33" s="35">
        <f>'計算用(風力)'!E33</f>
        <v>0.32927506864930195</v>
      </c>
      <c r="F33" s="35">
        <f>'計算用(風力)'!F33</f>
        <v>0.25828808126060443</v>
      </c>
      <c r="G33" s="35">
        <f>'計算用(風力)'!G33</f>
        <v>0.32834750129763662</v>
      </c>
      <c r="H33" s="35">
        <f>'計算用(風力)'!H33</f>
        <v>0.24060107625869631</v>
      </c>
      <c r="I33" s="35">
        <f>'計算用(風力)'!I33</f>
        <v>0.44617859299989626</v>
      </c>
      <c r="J33" s="35">
        <f>'計算用(風力)'!J33</f>
        <v>0.21835838145037822</v>
      </c>
      <c r="N33" s="35">
        <f>HLOOKUP('入力(風力)'!$E$13,$B$2:$J$35,32,0)</f>
        <v>0.23979786340403669</v>
      </c>
    </row>
    <row r="34" spans="1:30" x14ac:dyDescent="0.25">
      <c r="A34" s="10" t="s">
        <v>22</v>
      </c>
      <c r="B34" s="35">
        <f>'計算用(風力)'!B34</f>
        <v>0.29128154726600392</v>
      </c>
      <c r="C34" s="35">
        <f>'計算用(風力)'!C34</f>
        <v>0.48708864060669477</v>
      </c>
      <c r="D34" s="35">
        <f>'計算用(風力)'!D34</f>
        <v>0.27711505407303622</v>
      </c>
      <c r="E34" s="35">
        <f>'計算用(風力)'!E34</f>
        <v>0.40065174504139639</v>
      </c>
      <c r="F34" s="35">
        <f>'計算用(風力)'!F34</f>
        <v>0.25552616181603044</v>
      </c>
      <c r="G34" s="35">
        <f>'計算用(風力)'!G34</f>
        <v>0.35413475082253199</v>
      </c>
      <c r="H34" s="35">
        <f>'計算用(風力)'!H34</f>
        <v>0.23567928321996809</v>
      </c>
      <c r="I34" s="35">
        <f>'計算用(風力)'!I34</f>
        <v>0.43569241160433891</v>
      </c>
      <c r="J34" s="35">
        <f>'計算用(風力)'!J34</f>
        <v>0.26303415226217108</v>
      </c>
      <c r="N34" s="35">
        <f>HLOOKUP('入力(風力)'!$E$13,$B$2:$J$35,33,0)</f>
        <v>0.29128154726600392</v>
      </c>
      <c r="Q34" s="1" t="s">
        <v>92</v>
      </c>
    </row>
    <row r="35" spans="1:30" x14ac:dyDescent="0.25">
      <c r="A35" s="10" t="s">
        <v>23</v>
      </c>
      <c r="B35" s="35">
        <f>'計算用(風力)'!B35</f>
        <v>0.21118050329308849</v>
      </c>
      <c r="C35" s="35">
        <f>'計算用(風力)'!C35</f>
        <v>0.35460051726856989</v>
      </c>
      <c r="D35" s="35">
        <f>'計算用(風力)'!D35</f>
        <v>0.29718809625116505</v>
      </c>
      <c r="E35" s="35">
        <f>'計算用(風力)'!E35</f>
        <v>0.37829771568994219</v>
      </c>
      <c r="F35" s="35">
        <f>'計算用(風力)'!F35</f>
        <v>0.22103123305358258</v>
      </c>
      <c r="G35" s="35">
        <f>'計算用(風力)'!G35</f>
        <v>0.28501565631644532</v>
      </c>
      <c r="H35" s="35">
        <f>'計算用(風力)'!H35</f>
        <v>0.21460077989688955</v>
      </c>
      <c r="I35" s="35">
        <f>'計算用(風力)'!I35</f>
        <v>0.39342177917863452</v>
      </c>
      <c r="J35" s="35">
        <f>'計算用(風力)'!J35</f>
        <v>0.2350633940691241</v>
      </c>
      <c r="N35" s="35">
        <f>HLOOKUP('入力(風力)'!$E$13,$B$2:$J$35,34,0)</f>
        <v>0.21118050329308849</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IF('入力欄(差替情報)'!$D$9=B$2,B24*'入力欄(差替情報)'!$D$26/1000,0)</f>
        <v>0</v>
      </c>
      <c r="C38" s="41">
        <f>IF('入力欄(差替情報)'!$D$9=C$2,C24*'入力欄(差替情報)'!$D$26/1000,0)</f>
        <v>0</v>
      </c>
      <c r="D38" s="41">
        <f>IF('入力欄(差替情報)'!$D$9=D$2,D24*'入力欄(差替情報)'!$D$26/1000,0)</f>
        <v>0</v>
      </c>
      <c r="E38" s="41">
        <f>IF('入力欄(差替情報)'!$D$9=E$2,E24*'入力欄(差替情報)'!$D$26/1000,0)</f>
        <v>0</v>
      </c>
      <c r="F38" s="41">
        <f>IF('入力欄(差替情報)'!$D$9=F$2,F24*'入力欄(差替情報)'!$D$26/1000,0)</f>
        <v>0</v>
      </c>
      <c r="G38" s="41">
        <f>IF('入力欄(差替情報)'!$D$9=G$2,G24*'入力欄(差替情報)'!$D$26/1000,0)</f>
        <v>0</v>
      </c>
      <c r="H38" s="41">
        <f>IF('入力欄(差替情報)'!$D$9=H$2,H24*'入力欄(差替情報)'!$D$26/1000,0)</f>
        <v>0</v>
      </c>
      <c r="I38" s="41">
        <f>IF('入力欄(差替情報)'!$D$9=I$2,I24*'入力欄(差替情報)'!$D$26/1000,0)</f>
        <v>0</v>
      </c>
      <c r="J38" s="41">
        <f>IF('入力欄(差替情報)'!$D$9=J$2,J24*'入力欄(差替情報)'!$D$26/1000,0)</f>
        <v>0</v>
      </c>
      <c r="K38" s="43">
        <f>SUM(B38:J38)</f>
        <v>0</v>
      </c>
      <c r="L38" s="44">
        <f>MIN($K$38:$K$49)</f>
        <v>0</v>
      </c>
      <c r="N38" s="39">
        <f t="shared" ref="N38:N49" si="1">K38*1000</f>
        <v>0</v>
      </c>
      <c r="Q38" s="10" t="s">
        <v>12</v>
      </c>
      <c r="R38" s="41">
        <f>IF('入力欄(差替情報)'!$D$9=B$2,B24*'入力欄(差替情報)'!$D$26/1000,0)</f>
        <v>0</v>
      </c>
      <c r="S38" s="41">
        <f>IF('入力欄(差替情報)'!$D$9=C$2,C24*'入力欄(差替情報)'!$D$26/1000,0)</f>
        <v>0</v>
      </c>
      <c r="T38" s="41">
        <f>IF('入力欄(差替情報)'!$D$9=D$2,D24*'入力欄(差替情報)'!$D$26/1000,0)</f>
        <v>0</v>
      </c>
      <c r="U38" s="41">
        <f>IF('入力欄(差替情報)'!$D$9=E$2,E24*'入力欄(差替情報)'!$D$26/1000,0)</f>
        <v>0</v>
      </c>
      <c r="V38" s="41">
        <f>IF('入力欄(差替情報)'!$D$9=F$2,F24*'入力欄(差替情報)'!$D$26/1000,0)</f>
        <v>0</v>
      </c>
      <c r="W38" s="41">
        <f>IF('入力欄(差替情報)'!$D$9=G$2,G24*'入力欄(差替情報)'!$D$26/1000,0)</f>
        <v>0</v>
      </c>
      <c r="X38" s="41">
        <f>IF('入力欄(差替情報)'!$D$9=H$2,H24*'入力欄(差替情報)'!$D$26/1000,0)</f>
        <v>0</v>
      </c>
      <c r="Y38" s="41">
        <f>IF('入力欄(差替情報)'!$D$9=I$2,I24*'入力欄(差替情報)'!$D$26/1000,0)</f>
        <v>0</v>
      </c>
      <c r="Z38" s="41">
        <f>IF('入力欄(差替情報)'!$D$9=J$2,J24*'入力欄(差替情報)'!$D$26/1000,0)</f>
        <v>0</v>
      </c>
      <c r="AA38" s="43">
        <f>SUM(R38:Z38)</f>
        <v>0</v>
      </c>
      <c r="AB38" s="44">
        <f>MIN($AA$38:$AA$49)</f>
        <v>0</v>
      </c>
      <c r="AD38" s="39">
        <f>AA38*1000</f>
        <v>0</v>
      </c>
    </row>
    <row r="39" spans="1:30" x14ac:dyDescent="0.25">
      <c r="A39" s="10" t="s">
        <v>13</v>
      </c>
      <c r="B39" s="41">
        <f>IF('入力欄(差替情報)'!$D$9=B$2,B25*'入力欄(差替情報)'!$E$26/1000,0)</f>
        <v>0</v>
      </c>
      <c r="C39" s="41">
        <f>IF('入力欄(差替情報)'!$D$9=C$2,C25*'入力欄(差替情報)'!$E$26/1000,0)</f>
        <v>0</v>
      </c>
      <c r="D39" s="41">
        <f>IF('入力欄(差替情報)'!$D$9=D$2,D25*'入力欄(差替情報)'!$E$26/1000,0)</f>
        <v>0</v>
      </c>
      <c r="E39" s="41">
        <f>IF('入力欄(差替情報)'!$D$9=E$2,E25*'入力欄(差替情報)'!$E$26/1000,0)</f>
        <v>0</v>
      </c>
      <c r="F39" s="41">
        <f>IF('入力欄(差替情報)'!$D$9=F$2,F25*'入力欄(差替情報)'!$E$26/1000,0)</f>
        <v>0</v>
      </c>
      <c r="G39" s="41">
        <f>IF('入力欄(差替情報)'!$D$9=G$2,G25*'入力欄(差替情報)'!$E$26/1000,0)</f>
        <v>0</v>
      </c>
      <c r="H39" s="41">
        <f>IF('入力欄(差替情報)'!$D$9=H$2,H25*'入力欄(差替情報)'!$E$26/1000,0)</f>
        <v>0</v>
      </c>
      <c r="I39" s="41">
        <f>IF('入力欄(差替情報)'!$D$9=I$2,I25*'入力欄(差替情報)'!$E$26/1000,0)</f>
        <v>0</v>
      </c>
      <c r="J39" s="41">
        <f>IF('入力欄(差替情報)'!$D$9=J$2,J25*'入力欄(差替情報)'!$E$26/1000,0)</f>
        <v>0</v>
      </c>
      <c r="K39" s="43">
        <f t="shared" ref="K39:K48" si="2">SUM(B39:J39)</f>
        <v>0</v>
      </c>
      <c r="L39" s="44">
        <f t="shared" ref="L39:L49" si="3">MIN($K$38:$K$49)</f>
        <v>0</v>
      </c>
      <c r="N39" s="39">
        <f t="shared" si="1"/>
        <v>0</v>
      </c>
      <c r="Q39" s="10" t="s">
        <v>13</v>
      </c>
      <c r="R39" s="41">
        <f>IF('入力欄(差替情報)'!$D$9=B$2,B25*'入力欄(差替情報)'!$E$26/1000,0)</f>
        <v>0</v>
      </c>
      <c r="S39" s="41">
        <f>IF('入力欄(差替情報)'!$D$9=C$2,C25*'入力欄(差替情報)'!$E$26/1000,0)</f>
        <v>0</v>
      </c>
      <c r="T39" s="41">
        <f>IF('入力欄(差替情報)'!$D$9=D$2,D25*'入力欄(差替情報)'!$E$26/1000,0)</f>
        <v>0</v>
      </c>
      <c r="U39" s="41">
        <f>IF('入力欄(差替情報)'!$D$9=E$2,E25*'入力欄(差替情報)'!$E$26/1000,0)</f>
        <v>0</v>
      </c>
      <c r="V39" s="41">
        <f>IF('入力欄(差替情報)'!$D$9=F$2,F25*'入力欄(差替情報)'!$E$26/1000,0)</f>
        <v>0</v>
      </c>
      <c r="W39" s="41">
        <f>IF('入力欄(差替情報)'!$D$9=G$2,G25*'入力欄(差替情報)'!$E$26/1000,0)</f>
        <v>0</v>
      </c>
      <c r="X39" s="41">
        <f>IF('入力欄(差替情報)'!$D$9=H$2,H25*'入力欄(差替情報)'!$E$26/1000,0)</f>
        <v>0</v>
      </c>
      <c r="Y39" s="41">
        <f>IF('入力欄(差替情報)'!$D$9=I$2,I25*'入力欄(差替情報)'!$E$26/1000,0)</f>
        <v>0</v>
      </c>
      <c r="Z39" s="41">
        <f>IF('入力欄(差替情報)'!$D$9=J$2,J25*'入力欄(差替情報)'!$E$26/1000,0)</f>
        <v>0</v>
      </c>
      <c r="AA39" s="43">
        <f t="shared" ref="AA39:AA48" si="4">SUM(R39:Z39)</f>
        <v>0</v>
      </c>
      <c r="AB39" s="44">
        <f t="shared" ref="AB39:AB49" si="5">MIN($AA$38:$AA$49)</f>
        <v>0</v>
      </c>
      <c r="AD39" s="39">
        <f t="shared" ref="AD39:AD48" si="6">AA39*1000</f>
        <v>0</v>
      </c>
    </row>
    <row r="40" spans="1:30" x14ac:dyDescent="0.25">
      <c r="A40" s="10" t="s">
        <v>14</v>
      </c>
      <c r="B40" s="41">
        <f>IF('入力欄(差替情報)'!$D$9=B$2,B26*'入力欄(差替情報)'!$F$26/1000,0)</f>
        <v>0</v>
      </c>
      <c r="C40" s="41">
        <f>IF('入力欄(差替情報)'!$D$9=C$2,C26*'入力欄(差替情報)'!$F$26/1000,0)</f>
        <v>0</v>
      </c>
      <c r="D40" s="41">
        <f>IF('入力欄(差替情報)'!$D$9=D$2,D26*'入力欄(差替情報)'!$F$26/1000,0)</f>
        <v>0</v>
      </c>
      <c r="E40" s="41">
        <f>IF('入力欄(差替情報)'!$D$9=E$2,E26*'入力欄(差替情報)'!$F$26/1000,0)</f>
        <v>0</v>
      </c>
      <c r="F40" s="41">
        <f>IF('入力欄(差替情報)'!$D$9=F$2,F26*'入力欄(差替情報)'!$F$26/1000,0)</f>
        <v>0</v>
      </c>
      <c r="G40" s="41">
        <f>IF('入力欄(差替情報)'!$D$9=G$2,G26*'入力欄(差替情報)'!$F$26/1000,0)</f>
        <v>0</v>
      </c>
      <c r="H40" s="41">
        <f>IF('入力欄(差替情報)'!$D$9=H$2,H26*'入力欄(差替情報)'!$F$26/1000,0)</f>
        <v>0</v>
      </c>
      <c r="I40" s="41">
        <f>IF('入力欄(差替情報)'!$D$9=I$2,I26*'入力欄(差替情報)'!$F$26/1000,0)</f>
        <v>0</v>
      </c>
      <c r="J40" s="41">
        <f>IF('入力欄(差替情報)'!$D$9=J$2,J26*'入力欄(差替情報)'!$F$26/1000,0)</f>
        <v>0</v>
      </c>
      <c r="K40" s="43">
        <f t="shared" si="2"/>
        <v>0</v>
      </c>
      <c r="L40" s="44">
        <f t="shared" si="3"/>
        <v>0</v>
      </c>
      <c r="N40" s="39">
        <f t="shared" si="1"/>
        <v>0</v>
      </c>
      <c r="Q40" s="10" t="s">
        <v>14</v>
      </c>
      <c r="R40" s="41">
        <f>IF('入力欄(差替情報)'!$D$9=B$2,B26*'入力欄(差替情報)'!$F$26/1000,0)</f>
        <v>0</v>
      </c>
      <c r="S40" s="41">
        <f>IF('入力欄(差替情報)'!$D$9=C$2,C26*'入力欄(差替情報)'!$F$26/1000,0)</f>
        <v>0</v>
      </c>
      <c r="T40" s="41">
        <f>IF('入力欄(差替情報)'!$D$9=D$2,D26*'入力欄(差替情報)'!$F$26/1000,0)</f>
        <v>0</v>
      </c>
      <c r="U40" s="41">
        <f>IF('入力欄(差替情報)'!$D$9=E$2,E26*'入力欄(差替情報)'!$F$26/1000,0)</f>
        <v>0</v>
      </c>
      <c r="V40" s="41">
        <f>IF('入力欄(差替情報)'!$D$9=F$2,F26*'入力欄(差替情報)'!$F$26/1000,0)</f>
        <v>0</v>
      </c>
      <c r="W40" s="41">
        <f>IF('入力欄(差替情報)'!$D$9=G$2,G26*'入力欄(差替情報)'!$F$26/1000,0)</f>
        <v>0</v>
      </c>
      <c r="X40" s="41">
        <f>IF('入力欄(差替情報)'!$D$9=H$2,H26*'入力欄(差替情報)'!$F$26/1000,0)</f>
        <v>0</v>
      </c>
      <c r="Y40" s="41">
        <f>IF('入力欄(差替情報)'!$D$9=I$2,I26*'入力欄(差替情報)'!$F$26/1000,0)</f>
        <v>0</v>
      </c>
      <c r="Z40" s="41">
        <f>IF('入力欄(差替情報)'!$D$9=J$2,J26*'入力欄(差替情報)'!$F$26/1000,0)</f>
        <v>0</v>
      </c>
      <c r="AA40" s="43">
        <f t="shared" si="4"/>
        <v>0</v>
      </c>
      <c r="AB40" s="44">
        <f t="shared" si="5"/>
        <v>0</v>
      </c>
      <c r="AD40" s="39">
        <f t="shared" si="6"/>
        <v>0</v>
      </c>
    </row>
    <row r="41" spans="1:30" x14ac:dyDescent="0.25">
      <c r="A41" s="10" t="s">
        <v>15</v>
      </c>
      <c r="B41" s="41">
        <f>IF('入力欄(差替情報)'!$D$9=B$2,B27*'入力欄(差替情報)'!$G$26/1000,0)</f>
        <v>0</v>
      </c>
      <c r="C41" s="41">
        <f>IF('入力欄(差替情報)'!$D$9=C$2,C27*'入力欄(差替情報)'!$G$26/1000,0)</f>
        <v>0</v>
      </c>
      <c r="D41" s="41">
        <f>IF('入力欄(差替情報)'!$D$9=D$2,D27*'入力欄(差替情報)'!$G$26/1000,0)</f>
        <v>0</v>
      </c>
      <c r="E41" s="41">
        <f>IF('入力欄(差替情報)'!$D$9=E$2,E27*'入力欄(差替情報)'!$G$26/1000,0)</f>
        <v>0</v>
      </c>
      <c r="F41" s="41">
        <f>IF('入力欄(差替情報)'!$D$9=F$2,F27*'入力欄(差替情報)'!$G$26/1000,0)</f>
        <v>0</v>
      </c>
      <c r="G41" s="41">
        <f>IF('入力欄(差替情報)'!$D$9=G$2,G27*'入力欄(差替情報)'!$G$26/1000,0)</f>
        <v>0</v>
      </c>
      <c r="H41" s="41">
        <f>IF('入力欄(差替情報)'!$D$9=H$2,H27*'入力欄(差替情報)'!$G$26/1000,0)</f>
        <v>0</v>
      </c>
      <c r="I41" s="41">
        <f>IF('入力欄(差替情報)'!$D$9=I$2,I27*'入力欄(差替情報)'!$G$26/1000,0)</f>
        <v>0</v>
      </c>
      <c r="J41" s="41">
        <f>IF('入力欄(差替情報)'!$D$9=J$2,J27*'入力欄(差替情報)'!$G$26/1000,0)</f>
        <v>0</v>
      </c>
      <c r="K41" s="43">
        <f t="shared" si="2"/>
        <v>0</v>
      </c>
      <c r="L41" s="44">
        <f t="shared" si="3"/>
        <v>0</v>
      </c>
      <c r="N41" s="39">
        <f t="shared" si="1"/>
        <v>0</v>
      </c>
      <c r="Q41" s="10" t="s">
        <v>15</v>
      </c>
      <c r="R41" s="41">
        <f>IF('入力欄(差替情報)'!$D$9=B$2,B27*'入力欄(差替情報)'!$G$26/1000,0)</f>
        <v>0</v>
      </c>
      <c r="S41" s="41">
        <f>IF('入力欄(差替情報)'!$D$9=C$2,C27*'入力欄(差替情報)'!$G$26/1000,0)</f>
        <v>0</v>
      </c>
      <c r="T41" s="41">
        <f>IF('入力欄(差替情報)'!$D$9=D$2,D27*'入力欄(差替情報)'!$G$26/1000,0)</f>
        <v>0</v>
      </c>
      <c r="U41" s="41">
        <f>IF('入力欄(差替情報)'!$D$9=E$2,E27*'入力欄(差替情報)'!$G$26/1000,0)</f>
        <v>0</v>
      </c>
      <c r="V41" s="41">
        <f>IF('入力欄(差替情報)'!$D$9=F$2,F27*'入力欄(差替情報)'!$G$26/1000,0)</f>
        <v>0</v>
      </c>
      <c r="W41" s="41">
        <f>IF('入力欄(差替情報)'!$D$9=G$2,G27*'入力欄(差替情報)'!$G$26/1000,0)</f>
        <v>0</v>
      </c>
      <c r="X41" s="41">
        <f>IF('入力欄(差替情報)'!$D$9=H$2,H27*'入力欄(差替情報)'!$G$26/1000,0)</f>
        <v>0</v>
      </c>
      <c r="Y41" s="41">
        <f>IF('入力欄(差替情報)'!$D$9=I$2,I27*'入力欄(差替情報)'!$G$26/1000,0)</f>
        <v>0</v>
      </c>
      <c r="Z41" s="41">
        <f>IF('入力欄(差替情報)'!$D$9=J$2,J27*'入力欄(差替情報)'!$G$26/1000,0)</f>
        <v>0</v>
      </c>
      <c r="AA41" s="43">
        <f t="shared" si="4"/>
        <v>0</v>
      </c>
      <c r="AB41" s="44">
        <f t="shared" si="5"/>
        <v>0</v>
      </c>
      <c r="AD41" s="39">
        <f t="shared" si="6"/>
        <v>0</v>
      </c>
    </row>
    <row r="42" spans="1:30" x14ac:dyDescent="0.25">
      <c r="A42" s="10" t="s">
        <v>16</v>
      </c>
      <c r="B42" s="41">
        <f>IF('入力欄(差替情報)'!$D$9=B$2,B28*'入力欄(差替情報)'!$H$26/1000,0)</f>
        <v>0</v>
      </c>
      <c r="C42" s="41">
        <f>IF('入力欄(差替情報)'!$D$9=C$2,C28*'入力欄(差替情報)'!$H$26/1000,0)</f>
        <v>0</v>
      </c>
      <c r="D42" s="41">
        <f>IF('入力欄(差替情報)'!$D$9=D$2,D28*'入力欄(差替情報)'!$H$26/1000,0)</f>
        <v>0</v>
      </c>
      <c r="E42" s="41">
        <f>IF('入力欄(差替情報)'!$D$9=E$2,E28*'入力欄(差替情報)'!$H$26/1000,0)</f>
        <v>0</v>
      </c>
      <c r="F42" s="41">
        <f>IF('入力欄(差替情報)'!$D$9=F$2,F28*'入力欄(差替情報)'!$H$26/1000,0)</f>
        <v>0</v>
      </c>
      <c r="G42" s="41">
        <f>IF('入力欄(差替情報)'!$D$9=G$2,G28*'入力欄(差替情報)'!$H$26/1000,0)</f>
        <v>0</v>
      </c>
      <c r="H42" s="41">
        <f>IF('入力欄(差替情報)'!$D$9=H$2,H28*'入力欄(差替情報)'!$H$26/1000,0)</f>
        <v>0</v>
      </c>
      <c r="I42" s="41">
        <f>IF('入力欄(差替情報)'!$D$9=I$2,I28*'入力欄(差替情報)'!$H$26/1000,0)</f>
        <v>0</v>
      </c>
      <c r="J42" s="41">
        <f>IF('入力欄(差替情報)'!$D$9=J$2,J28*'入力欄(差替情報)'!$H$26/1000,0)</f>
        <v>0</v>
      </c>
      <c r="K42" s="43">
        <f t="shared" si="2"/>
        <v>0</v>
      </c>
      <c r="L42" s="44">
        <f t="shared" si="3"/>
        <v>0</v>
      </c>
      <c r="N42" s="39">
        <f t="shared" si="1"/>
        <v>0</v>
      </c>
      <c r="Q42" s="10" t="s">
        <v>16</v>
      </c>
      <c r="R42" s="41">
        <f>IF('入力欄(差替情報)'!$D$9=B$2,B28*'入力欄(差替情報)'!$H$26/1000,0)</f>
        <v>0</v>
      </c>
      <c r="S42" s="41">
        <f>IF('入力欄(差替情報)'!$D$9=C$2,C28*'入力欄(差替情報)'!$H$26/1000,0)</f>
        <v>0</v>
      </c>
      <c r="T42" s="41">
        <f>IF('入力欄(差替情報)'!$D$9=D$2,D28*'入力欄(差替情報)'!$H$26/1000,0)</f>
        <v>0</v>
      </c>
      <c r="U42" s="41">
        <f>IF('入力欄(差替情報)'!$D$9=E$2,E28*'入力欄(差替情報)'!$H$26/1000,0)</f>
        <v>0</v>
      </c>
      <c r="V42" s="41">
        <f>IF('入力欄(差替情報)'!$D$9=F$2,F28*'入力欄(差替情報)'!$H$26/1000,0)</f>
        <v>0</v>
      </c>
      <c r="W42" s="41">
        <f>IF('入力欄(差替情報)'!$D$9=G$2,G28*'入力欄(差替情報)'!$H$26/1000,0)</f>
        <v>0</v>
      </c>
      <c r="X42" s="41">
        <f>IF('入力欄(差替情報)'!$D$9=H$2,H28*'入力欄(差替情報)'!$H$26/1000,0)</f>
        <v>0</v>
      </c>
      <c r="Y42" s="41">
        <f>IF('入力欄(差替情報)'!$D$9=I$2,I28*'入力欄(差替情報)'!$H$26/1000,0)</f>
        <v>0</v>
      </c>
      <c r="Z42" s="41">
        <f>IF('入力欄(差替情報)'!$D$9=J$2,J28*'入力欄(差替情報)'!$H$26/1000,0)</f>
        <v>0</v>
      </c>
      <c r="AA42" s="43">
        <f t="shared" si="4"/>
        <v>0</v>
      </c>
      <c r="AB42" s="44">
        <f t="shared" si="5"/>
        <v>0</v>
      </c>
      <c r="AD42" s="39">
        <f t="shared" si="6"/>
        <v>0</v>
      </c>
    </row>
    <row r="43" spans="1:30" x14ac:dyDescent="0.25">
      <c r="A43" s="10" t="s">
        <v>17</v>
      </c>
      <c r="B43" s="41">
        <f>IF('入力欄(差替情報)'!$D$9=B$2,B29*'入力欄(差替情報)'!$I$26/1000,0)</f>
        <v>0</v>
      </c>
      <c r="C43" s="41">
        <f>IF('入力欄(差替情報)'!$D$9=C$2,C29*'入力欄(差替情報)'!$I$26/1000,0)</f>
        <v>0</v>
      </c>
      <c r="D43" s="41">
        <f>IF('入力欄(差替情報)'!$D$9=D$2,D29*'入力欄(差替情報)'!$I$26/1000,0)</f>
        <v>0</v>
      </c>
      <c r="E43" s="41">
        <f>IF('入力欄(差替情報)'!$D$9=E$2,E29*'入力欄(差替情報)'!$I$26/1000,0)</f>
        <v>0</v>
      </c>
      <c r="F43" s="41">
        <f>IF('入力欄(差替情報)'!$D$9=F$2,F29*'入力欄(差替情報)'!$I$26/1000,0)</f>
        <v>0</v>
      </c>
      <c r="G43" s="41">
        <f>IF('入力欄(差替情報)'!$D$9=G$2,G29*'入力欄(差替情報)'!$I$26/1000,0)</f>
        <v>0</v>
      </c>
      <c r="H43" s="41">
        <f>IF('入力欄(差替情報)'!$D$9=H$2,H29*'入力欄(差替情報)'!$I$26/1000,0)</f>
        <v>0</v>
      </c>
      <c r="I43" s="41">
        <f>IF('入力欄(差替情報)'!$D$9=I$2,I29*'入力欄(差替情報)'!$I$26/1000,0)</f>
        <v>0</v>
      </c>
      <c r="J43" s="41">
        <f>IF('入力欄(差替情報)'!$D$9=J$2,J29*'入力欄(差替情報)'!$I$26/1000,0)</f>
        <v>0</v>
      </c>
      <c r="K43" s="43">
        <f t="shared" si="2"/>
        <v>0</v>
      </c>
      <c r="L43" s="44">
        <f t="shared" si="3"/>
        <v>0</v>
      </c>
      <c r="N43" s="39">
        <f t="shared" si="1"/>
        <v>0</v>
      </c>
      <c r="Q43" s="10" t="s">
        <v>17</v>
      </c>
      <c r="R43" s="41">
        <f>IF('入力欄(差替情報)'!$D$9=B$2,B29*'入力欄(差替情報)'!$I$26/1000,0)</f>
        <v>0</v>
      </c>
      <c r="S43" s="41">
        <f>IF('入力欄(差替情報)'!$D$9=C$2,C29*'入力欄(差替情報)'!$I$26/1000,0)</f>
        <v>0</v>
      </c>
      <c r="T43" s="41">
        <f>IF('入力欄(差替情報)'!$D$9=D$2,D29*'入力欄(差替情報)'!$I$26/1000,0)</f>
        <v>0</v>
      </c>
      <c r="U43" s="41">
        <f>IF('入力欄(差替情報)'!$D$9=E$2,E29*'入力欄(差替情報)'!$I$26/1000,0)</f>
        <v>0</v>
      </c>
      <c r="V43" s="41">
        <f>IF('入力欄(差替情報)'!$D$9=F$2,F29*'入力欄(差替情報)'!$I$26/1000,0)</f>
        <v>0</v>
      </c>
      <c r="W43" s="41">
        <f>IF('入力欄(差替情報)'!$D$9=G$2,G29*'入力欄(差替情報)'!$I$26/1000,0)</f>
        <v>0</v>
      </c>
      <c r="X43" s="41">
        <f>IF('入力欄(差替情報)'!$D$9=H$2,H29*'入力欄(差替情報)'!$I$26/1000,0)</f>
        <v>0</v>
      </c>
      <c r="Y43" s="41">
        <f>IF('入力欄(差替情報)'!$D$9=I$2,I29*'入力欄(差替情報)'!$I$26/1000,0)</f>
        <v>0</v>
      </c>
      <c r="Z43" s="41">
        <f>IF('入力欄(差替情報)'!$D$9=J$2,J29*'入力欄(差替情報)'!$I$26/1000,0)</f>
        <v>0</v>
      </c>
      <c r="AA43" s="43">
        <f t="shared" si="4"/>
        <v>0</v>
      </c>
      <c r="AB43" s="44">
        <f t="shared" si="5"/>
        <v>0</v>
      </c>
      <c r="AD43" s="39">
        <f t="shared" si="6"/>
        <v>0</v>
      </c>
    </row>
    <row r="44" spans="1:30" x14ac:dyDescent="0.25">
      <c r="A44" s="10" t="s">
        <v>18</v>
      </c>
      <c r="B44" s="41">
        <f>IF('入力欄(差替情報)'!$D$9=B$2,B30*'入力欄(差替情報)'!$J$26/1000,0)</f>
        <v>0</v>
      </c>
      <c r="C44" s="41">
        <f>IF('入力欄(差替情報)'!$D$9=C$2,C30*'入力欄(差替情報)'!$J$26/1000,0)</f>
        <v>0</v>
      </c>
      <c r="D44" s="41">
        <f>IF('入力欄(差替情報)'!$D$9=D$2,D30*'入力欄(差替情報)'!$J$26/1000,0)</f>
        <v>0</v>
      </c>
      <c r="E44" s="41">
        <f>IF('入力欄(差替情報)'!$D$9=E$2,E30*'入力欄(差替情報)'!$J$26/1000,0)</f>
        <v>0</v>
      </c>
      <c r="F44" s="41">
        <f>IF('入力欄(差替情報)'!$D$9=F$2,F30*'入力欄(差替情報)'!$J$26/1000,0)</f>
        <v>0</v>
      </c>
      <c r="G44" s="41">
        <f>IF('入力欄(差替情報)'!$D$9=G$2,G30*'入力欄(差替情報)'!$J$26/1000,0)</f>
        <v>0</v>
      </c>
      <c r="H44" s="41">
        <f>IF('入力欄(差替情報)'!$D$9=H$2,H30*'入力欄(差替情報)'!$J$26/1000,0)</f>
        <v>0</v>
      </c>
      <c r="I44" s="41">
        <f>IF('入力欄(差替情報)'!$D$9=I$2,I30*'入力欄(差替情報)'!$J$26/1000,0)</f>
        <v>0</v>
      </c>
      <c r="J44" s="41">
        <f>IF('入力欄(差替情報)'!$D$9=J$2,J30*'入力欄(差替情報)'!$J$26/1000,0)</f>
        <v>0</v>
      </c>
      <c r="K44" s="43">
        <f t="shared" si="2"/>
        <v>0</v>
      </c>
      <c r="L44" s="44">
        <f t="shared" si="3"/>
        <v>0</v>
      </c>
      <c r="N44" s="39">
        <f t="shared" si="1"/>
        <v>0</v>
      </c>
      <c r="Q44" s="10" t="s">
        <v>18</v>
      </c>
      <c r="R44" s="41">
        <f>IF('入力欄(差替情報)'!$D$9=B$2,B30*'入力欄(差替情報)'!$J$26/1000,0)</f>
        <v>0</v>
      </c>
      <c r="S44" s="41">
        <f>IF('入力欄(差替情報)'!$D$9=C$2,C30*'入力欄(差替情報)'!$J$26/1000,0)</f>
        <v>0</v>
      </c>
      <c r="T44" s="41">
        <f>IF('入力欄(差替情報)'!$D$9=D$2,D30*'入力欄(差替情報)'!$J$26/1000,0)</f>
        <v>0</v>
      </c>
      <c r="U44" s="41">
        <f>IF('入力欄(差替情報)'!$D$9=E$2,E30*'入力欄(差替情報)'!$J$26/1000,0)</f>
        <v>0</v>
      </c>
      <c r="V44" s="41">
        <f>IF('入力欄(差替情報)'!$D$9=F$2,F30*'入力欄(差替情報)'!$J$26/1000,0)</f>
        <v>0</v>
      </c>
      <c r="W44" s="41">
        <f>IF('入力欄(差替情報)'!$D$9=G$2,G30*'入力欄(差替情報)'!$J$26/1000,0)</f>
        <v>0</v>
      </c>
      <c r="X44" s="41">
        <f>IF('入力欄(差替情報)'!$D$9=H$2,H30*'入力欄(差替情報)'!$J$26/1000,0)</f>
        <v>0</v>
      </c>
      <c r="Y44" s="41">
        <f>IF('入力欄(差替情報)'!$D$9=I$2,I30*'入力欄(差替情報)'!$J$26/1000,0)</f>
        <v>0</v>
      </c>
      <c r="Z44" s="41">
        <f>IF('入力欄(差替情報)'!$D$9=J$2,J30*'入力欄(差替情報)'!$J$26/1000,0)</f>
        <v>0</v>
      </c>
      <c r="AA44" s="43">
        <f t="shared" si="4"/>
        <v>0</v>
      </c>
      <c r="AB44" s="44">
        <f t="shared" si="5"/>
        <v>0</v>
      </c>
      <c r="AD44" s="39">
        <f t="shared" si="6"/>
        <v>0</v>
      </c>
    </row>
    <row r="45" spans="1:30" x14ac:dyDescent="0.25">
      <c r="A45" s="10" t="s">
        <v>19</v>
      </c>
      <c r="B45" s="41">
        <f>IF('入力欄(差替情報)'!$D$9=B$2,B31*'入力欄(差替情報)'!$K$26/1000,0)</f>
        <v>0</v>
      </c>
      <c r="C45" s="41">
        <f>IF('入力欄(差替情報)'!$D$9=C$2,C31*'入力欄(差替情報)'!$K$26/1000,0)</f>
        <v>0</v>
      </c>
      <c r="D45" s="41">
        <f>IF('入力欄(差替情報)'!$D$9=D$2,D31*'入力欄(差替情報)'!$K$26/1000,0)</f>
        <v>0</v>
      </c>
      <c r="E45" s="41">
        <f>IF('入力欄(差替情報)'!$D$9=E$2,E31*'入力欄(差替情報)'!$K$26/1000,0)</f>
        <v>0</v>
      </c>
      <c r="F45" s="41">
        <f>IF('入力欄(差替情報)'!$D$9=F$2,F31*'入力欄(差替情報)'!$K$26/1000,0)</f>
        <v>0</v>
      </c>
      <c r="G45" s="41">
        <f>IF('入力欄(差替情報)'!$D$9=G$2,G31*'入力欄(差替情報)'!$K$26/1000,0)</f>
        <v>0</v>
      </c>
      <c r="H45" s="41">
        <f>IF('入力欄(差替情報)'!$D$9=H$2,H31*'入力欄(差替情報)'!$K$26/1000,0)</f>
        <v>0</v>
      </c>
      <c r="I45" s="41">
        <f>IF('入力欄(差替情報)'!$D$9=I$2,I31*'入力欄(差替情報)'!$K$26/1000,0)</f>
        <v>0</v>
      </c>
      <c r="J45" s="41">
        <f>IF('入力欄(差替情報)'!$D$9=J$2,J31*'入力欄(差替情報)'!$K$26/1000,0)</f>
        <v>0</v>
      </c>
      <c r="K45" s="43">
        <f t="shared" si="2"/>
        <v>0</v>
      </c>
      <c r="L45" s="44">
        <f t="shared" si="3"/>
        <v>0</v>
      </c>
      <c r="N45" s="39">
        <f t="shared" si="1"/>
        <v>0</v>
      </c>
      <c r="Q45" s="10" t="s">
        <v>19</v>
      </c>
      <c r="R45" s="41">
        <f>IF('入力欄(差替情報)'!$D$9=B$2,B31*'入力欄(差替情報)'!$K$26/1000,0)</f>
        <v>0</v>
      </c>
      <c r="S45" s="41">
        <f>IF('入力欄(差替情報)'!$D$9=C$2,C31*'入力欄(差替情報)'!$K$26/1000,0)</f>
        <v>0</v>
      </c>
      <c r="T45" s="41">
        <f>IF('入力欄(差替情報)'!$D$9=D$2,D31*'入力欄(差替情報)'!$K$26/1000,0)</f>
        <v>0</v>
      </c>
      <c r="U45" s="41">
        <f>IF('入力欄(差替情報)'!$D$9=E$2,E31*'入力欄(差替情報)'!$K$26/1000,0)</f>
        <v>0</v>
      </c>
      <c r="V45" s="41">
        <f>IF('入力欄(差替情報)'!$D$9=F$2,F31*'入力欄(差替情報)'!$K$26/1000,0)</f>
        <v>0</v>
      </c>
      <c r="W45" s="41">
        <f>IF('入力欄(差替情報)'!$D$9=G$2,G31*'入力欄(差替情報)'!$K$26/1000,0)</f>
        <v>0</v>
      </c>
      <c r="X45" s="41">
        <f>IF('入力欄(差替情報)'!$D$9=H$2,H31*'入力欄(差替情報)'!$K$26/1000,0)</f>
        <v>0</v>
      </c>
      <c r="Y45" s="41">
        <f>IF('入力欄(差替情報)'!$D$9=I$2,I31*'入力欄(差替情報)'!$K$26/1000,0)</f>
        <v>0</v>
      </c>
      <c r="Z45" s="41">
        <f>IF('入力欄(差替情報)'!$D$9=J$2,J31*'入力欄(差替情報)'!$K$26/1000,0)</f>
        <v>0</v>
      </c>
      <c r="AA45" s="43">
        <f t="shared" si="4"/>
        <v>0</v>
      </c>
      <c r="AB45" s="44">
        <f t="shared" si="5"/>
        <v>0</v>
      </c>
      <c r="AD45" s="39">
        <f t="shared" si="6"/>
        <v>0</v>
      </c>
    </row>
    <row r="46" spans="1:30" x14ac:dyDescent="0.25">
      <c r="A46" s="10" t="s">
        <v>20</v>
      </c>
      <c r="B46" s="41">
        <f>IF('入力欄(差替情報)'!$D$9=B$2,B32*'入力欄(差替情報)'!$L$26/1000,0)</f>
        <v>0</v>
      </c>
      <c r="C46" s="41">
        <f>IF('入力欄(差替情報)'!$D$9=C$2,C32*'入力欄(差替情報)'!$L$26/1000,0)</f>
        <v>0</v>
      </c>
      <c r="D46" s="41">
        <f>IF('入力欄(差替情報)'!$D$9=D$2,D32*'入力欄(差替情報)'!$L$26/1000,0)</f>
        <v>0</v>
      </c>
      <c r="E46" s="41">
        <f>IF('入力欄(差替情報)'!$D$9=E$2,E32*'入力欄(差替情報)'!$L$26/1000,0)</f>
        <v>0</v>
      </c>
      <c r="F46" s="41">
        <f>IF('入力欄(差替情報)'!$D$9=F$2,F32*'入力欄(差替情報)'!$L$26/1000,0)</f>
        <v>0</v>
      </c>
      <c r="G46" s="41">
        <f>IF('入力欄(差替情報)'!$D$9=G$2,G32*'入力欄(差替情報)'!$L$26/1000,0)</f>
        <v>0</v>
      </c>
      <c r="H46" s="41">
        <f>IF('入力欄(差替情報)'!$D$9=H$2,H32*'入力欄(差替情報)'!$L$26/1000,0)</f>
        <v>0</v>
      </c>
      <c r="I46" s="41">
        <f>IF('入力欄(差替情報)'!$D$9=I$2,I32*'入力欄(差替情報)'!$L$26/1000,0)</f>
        <v>0</v>
      </c>
      <c r="J46" s="41">
        <f>IF('入力欄(差替情報)'!$D$9=J$2,J32*'入力欄(差替情報)'!$L$26/1000,0)</f>
        <v>0</v>
      </c>
      <c r="K46" s="43">
        <f t="shared" si="2"/>
        <v>0</v>
      </c>
      <c r="L46" s="44">
        <f t="shared" si="3"/>
        <v>0</v>
      </c>
      <c r="N46" s="39">
        <f t="shared" si="1"/>
        <v>0</v>
      </c>
      <c r="Q46" s="10" t="s">
        <v>20</v>
      </c>
      <c r="R46" s="41">
        <f>IF('入力欄(差替情報)'!$D$9=B$2,B32*'入力欄(差替情報)'!$L$26/1000,0)</f>
        <v>0</v>
      </c>
      <c r="S46" s="41">
        <f>IF('入力欄(差替情報)'!$D$9=C$2,C32*'入力欄(差替情報)'!$L$26/1000,0)</f>
        <v>0</v>
      </c>
      <c r="T46" s="41">
        <f>IF('入力欄(差替情報)'!$D$9=D$2,D32*'入力欄(差替情報)'!$L$26/1000,0)</f>
        <v>0</v>
      </c>
      <c r="U46" s="41">
        <f>IF('入力欄(差替情報)'!$D$9=E$2,E32*'入力欄(差替情報)'!$L$26/1000,0)</f>
        <v>0</v>
      </c>
      <c r="V46" s="41">
        <f>IF('入力欄(差替情報)'!$D$9=F$2,F32*'入力欄(差替情報)'!$L$26/1000,0)</f>
        <v>0</v>
      </c>
      <c r="W46" s="41">
        <f>IF('入力欄(差替情報)'!$D$9=G$2,G32*'入力欄(差替情報)'!$L$26/1000,0)</f>
        <v>0</v>
      </c>
      <c r="X46" s="41">
        <f>IF('入力欄(差替情報)'!$D$9=H$2,H32*'入力欄(差替情報)'!$L$26/1000,0)</f>
        <v>0</v>
      </c>
      <c r="Y46" s="41">
        <f>IF('入力欄(差替情報)'!$D$9=I$2,I32*'入力欄(差替情報)'!$L$26/1000,0)</f>
        <v>0</v>
      </c>
      <c r="Z46" s="41">
        <f>IF('入力欄(差替情報)'!$D$9=J$2,J32*'入力欄(差替情報)'!$L$26/1000,0)</f>
        <v>0</v>
      </c>
      <c r="AA46" s="43">
        <f t="shared" si="4"/>
        <v>0</v>
      </c>
      <c r="AB46" s="44">
        <f t="shared" si="5"/>
        <v>0</v>
      </c>
      <c r="AD46" s="39">
        <f t="shared" si="6"/>
        <v>0</v>
      </c>
    </row>
    <row r="47" spans="1:30" x14ac:dyDescent="0.25">
      <c r="A47" s="10" t="s">
        <v>21</v>
      </c>
      <c r="B47" s="41">
        <f>IF('入力欄(差替情報)'!$D$9=B$2,B33*'入力欄(差替情報)'!$M$26/1000,0)</f>
        <v>0</v>
      </c>
      <c r="C47" s="41">
        <f>IF('入力欄(差替情報)'!$D$9=C$2,C33*'入力欄(差替情報)'!$M$26/1000,0)</f>
        <v>0</v>
      </c>
      <c r="D47" s="41">
        <f>IF('入力欄(差替情報)'!$D$9=D$2,D33*'入力欄(差替情報)'!$M$26/1000,0)</f>
        <v>0</v>
      </c>
      <c r="E47" s="41">
        <f>IF('入力欄(差替情報)'!$D$9=E$2,E33*'入力欄(差替情報)'!$M$26/1000,0)</f>
        <v>0</v>
      </c>
      <c r="F47" s="41">
        <f>IF('入力欄(差替情報)'!$D$9=F$2,F33*'入力欄(差替情報)'!$M$26/1000,0)</f>
        <v>0</v>
      </c>
      <c r="G47" s="41">
        <f>IF('入力欄(差替情報)'!$D$9=G$2,G33*'入力欄(差替情報)'!$M$26/1000,0)</f>
        <v>0</v>
      </c>
      <c r="H47" s="41">
        <f>IF('入力欄(差替情報)'!$D$9=H$2,H33*'入力欄(差替情報)'!$M$26/1000,0)</f>
        <v>0</v>
      </c>
      <c r="I47" s="41">
        <f>IF('入力欄(差替情報)'!$D$9=I$2,I33*'入力欄(差替情報)'!$M$26/1000,0)</f>
        <v>0</v>
      </c>
      <c r="J47" s="41">
        <f>IF('入力欄(差替情報)'!$D$9=J$2,J33*'入力欄(差替情報)'!$M$26/1000,0)</f>
        <v>0</v>
      </c>
      <c r="K47" s="43">
        <f t="shared" si="2"/>
        <v>0</v>
      </c>
      <c r="L47" s="44">
        <f t="shared" si="3"/>
        <v>0</v>
      </c>
      <c r="N47" s="39">
        <f t="shared" si="1"/>
        <v>0</v>
      </c>
      <c r="Q47" s="10" t="s">
        <v>21</v>
      </c>
      <c r="R47" s="41">
        <f>IF('入力欄(差替情報)'!$D$9=B$2,B33*'入力欄(差替情報)'!$M$26/1000,0)</f>
        <v>0</v>
      </c>
      <c r="S47" s="41">
        <f>IF('入力欄(差替情報)'!$D$9=C$2,C33*'入力欄(差替情報)'!$M$26/1000,0)</f>
        <v>0</v>
      </c>
      <c r="T47" s="41">
        <f>IF('入力欄(差替情報)'!$D$9=D$2,D33*'入力欄(差替情報)'!$M$26/1000,0)</f>
        <v>0</v>
      </c>
      <c r="U47" s="41">
        <f>IF('入力欄(差替情報)'!$D$9=E$2,E33*'入力欄(差替情報)'!$M$26/1000,0)</f>
        <v>0</v>
      </c>
      <c r="V47" s="41">
        <f>IF('入力欄(差替情報)'!$D$9=F$2,F33*'入力欄(差替情報)'!$M$26/1000,0)</f>
        <v>0</v>
      </c>
      <c r="W47" s="41">
        <f>IF('入力欄(差替情報)'!$D$9=G$2,G33*'入力欄(差替情報)'!$M$26/1000,0)</f>
        <v>0</v>
      </c>
      <c r="X47" s="41">
        <f>IF('入力欄(差替情報)'!$D$9=H$2,H33*'入力欄(差替情報)'!$M$26/1000,0)</f>
        <v>0</v>
      </c>
      <c r="Y47" s="41">
        <f>IF('入力欄(差替情報)'!$D$9=I$2,I33*'入力欄(差替情報)'!$M$26/1000,0)</f>
        <v>0</v>
      </c>
      <c r="Z47" s="41">
        <f>IF('入力欄(差替情報)'!$D$9=J$2,J33*'入力欄(差替情報)'!$M$26/1000,0)</f>
        <v>0</v>
      </c>
      <c r="AA47" s="43">
        <f t="shared" si="4"/>
        <v>0</v>
      </c>
      <c r="AB47" s="44">
        <f t="shared" si="5"/>
        <v>0</v>
      </c>
      <c r="AD47" s="39">
        <f t="shared" si="6"/>
        <v>0</v>
      </c>
    </row>
    <row r="48" spans="1:30" x14ac:dyDescent="0.25">
      <c r="A48" s="10" t="s">
        <v>22</v>
      </c>
      <c r="B48" s="41">
        <f>IF('入力欄(差替情報)'!$D$9=B$2,B34*'入力欄(差替情報)'!$N$26/1000,0)</f>
        <v>0</v>
      </c>
      <c r="C48" s="41">
        <f>IF('入力欄(差替情報)'!$D$9=C$2,C34*'入力欄(差替情報)'!$N$26/1000,0)</f>
        <v>0</v>
      </c>
      <c r="D48" s="41">
        <f>IF('入力欄(差替情報)'!$D$9=D$2,D34*'入力欄(差替情報)'!$N$26/1000,0)</f>
        <v>0</v>
      </c>
      <c r="E48" s="41">
        <f>IF('入力欄(差替情報)'!$D$9=E$2,E34*'入力欄(差替情報)'!$N$26/1000,0)</f>
        <v>0</v>
      </c>
      <c r="F48" s="41">
        <f>IF('入力欄(差替情報)'!$D$9=F$2,F34*'入力欄(差替情報)'!$N$26/1000,0)</f>
        <v>0</v>
      </c>
      <c r="G48" s="41">
        <f>IF('入力欄(差替情報)'!$D$9=G$2,G34*'入力欄(差替情報)'!$N$26/1000,0)</f>
        <v>0</v>
      </c>
      <c r="H48" s="41">
        <f>IF('入力欄(差替情報)'!$D$9=H$2,H34*'入力欄(差替情報)'!$N$26/1000,0)</f>
        <v>0</v>
      </c>
      <c r="I48" s="41">
        <f>IF('入力欄(差替情報)'!$D$9=I$2,I34*'入力欄(差替情報)'!$N$26/1000,0)</f>
        <v>0</v>
      </c>
      <c r="J48" s="41">
        <f>IF('入力欄(差替情報)'!$D$9=J$2,J34*'入力欄(差替情報)'!$N$26/1000,0)</f>
        <v>0</v>
      </c>
      <c r="K48" s="43">
        <f t="shared" si="2"/>
        <v>0</v>
      </c>
      <c r="L48" s="44">
        <f t="shared" si="3"/>
        <v>0</v>
      </c>
      <c r="N48" s="39">
        <f t="shared" si="1"/>
        <v>0</v>
      </c>
      <c r="Q48" s="10" t="s">
        <v>22</v>
      </c>
      <c r="R48" s="41">
        <f>IF('入力欄(差替情報)'!$D$9=B$2,B34*'入力欄(差替情報)'!$N$26/1000,0)</f>
        <v>0</v>
      </c>
      <c r="S48" s="41">
        <f>IF('入力欄(差替情報)'!$D$9=C$2,C34*'入力欄(差替情報)'!$N$26/1000,0)</f>
        <v>0</v>
      </c>
      <c r="T48" s="41">
        <f>IF('入力欄(差替情報)'!$D$9=D$2,D34*'入力欄(差替情報)'!$N$26/1000,0)</f>
        <v>0</v>
      </c>
      <c r="U48" s="41">
        <f>IF('入力欄(差替情報)'!$D$9=E$2,E34*'入力欄(差替情報)'!$N$26/1000,0)</f>
        <v>0</v>
      </c>
      <c r="V48" s="41">
        <f>IF('入力欄(差替情報)'!$D$9=F$2,F34*'入力欄(差替情報)'!$N$26/1000,0)</f>
        <v>0</v>
      </c>
      <c r="W48" s="41">
        <f>IF('入力欄(差替情報)'!$D$9=G$2,G34*'入力欄(差替情報)'!$N$26/1000,0)</f>
        <v>0</v>
      </c>
      <c r="X48" s="41">
        <f>IF('入力欄(差替情報)'!$D$9=H$2,H34*'入力欄(差替情報)'!$N$26/1000,0)</f>
        <v>0</v>
      </c>
      <c r="Y48" s="41">
        <f>IF('入力欄(差替情報)'!$D$9=I$2,I34*'入力欄(差替情報)'!$N$26/1000,0)</f>
        <v>0</v>
      </c>
      <c r="Z48" s="41">
        <f>IF('入力欄(差替情報)'!$D$9=J$2,J34*'入力欄(差替情報)'!$N$26/1000,0)</f>
        <v>0</v>
      </c>
      <c r="AA48" s="43">
        <f t="shared" si="4"/>
        <v>0</v>
      </c>
      <c r="AB48" s="44">
        <f t="shared" si="5"/>
        <v>0</v>
      </c>
      <c r="AD48" s="39">
        <f t="shared" si="6"/>
        <v>0</v>
      </c>
    </row>
    <row r="49" spans="1:30" x14ac:dyDescent="0.25">
      <c r="A49" s="10" t="s">
        <v>23</v>
      </c>
      <c r="B49" s="41">
        <f>IF('入力欄(差替情報)'!$D$9=B$2,B35*'入力欄(差替情報)'!$O$26/1000,0)</f>
        <v>0</v>
      </c>
      <c r="C49" s="41">
        <f>IF('入力欄(差替情報)'!$D$9=C$2,C35*'入力欄(差替情報)'!$O$26/1000,0)</f>
        <v>0</v>
      </c>
      <c r="D49" s="41">
        <f>IF('入力欄(差替情報)'!$D$9=D$2,D35*'入力欄(差替情報)'!$O$26/1000,0)</f>
        <v>0</v>
      </c>
      <c r="E49" s="41">
        <f>IF('入力欄(差替情報)'!$D$9=E$2,E35*'入力欄(差替情報)'!$O$26/1000,0)</f>
        <v>0</v>
      </c>
      <c r="F49" s="41">
        <f>IF('入力欄(差替情報)'!$D$9=F$2,F35*'入力欄(差替情報)'!$O$26/1000,0)</f>
        <v>0</v>
      </c>
      <c r="G49" s="41">
        <f>IF('入力欄(差替情報)'!$D$9=G$2,G35*'入力欄(差替情報)'!$O$26/1000,0)</f>
        <v>0</v>
      </c>
      <c r="H49" s="41">
        <f>IF('入力欄(差替情報)'!$D$9=H$2,H35*'入力欄(差替情報)'!$O$26/1000,0)</f>
        <v>0</v>
      </c>
      <c r="I49" s="41">
        <f>IF('入力欄(差替情報)'!$D$9=I$2,I35*'入力欄(差替情報)'!$O$26/1000,0)</f>
        <v>0</v>
      </c>
      <c r="J49" s="41">
        <f>IF('入力欄(差替情報)'!$D$9=J$2,J35*'入力欄(差替情報)'!$O$26/1000,0)</f>
        <v>0</v>
      </c>
      <c r="K49" s="43">
        <f>SUM(B49:J49)</f>
        <v>0</v>
      </c>
      <c r="L49" s="44">
        <f t="shared" si="3"/>
        <v>0</v>
      </c>
      <c r="N49" s="39">
        <f t="shared" si="1"/>
        <v>0</v>
      </c>
      <c r="Q49" s="10" t="s">
        <v>23</v>
      </c>
      <c r="R49" s="41">
        <f>IF('入力欄(差替情報)'!$D$9=B$2,B35*'入力欄(差替情報)'!$O$26/1000,0)</f>
        <v>0</v>
      </c>
      <c r="S49" s="41">
        <f>IF('入力欄(差替情報)'!$D$9=C$2,C35*'入力欄(差替情報)'!$O$26/1000,0)</f>
        <v>0</v>
      </c>
      <c r="T49" s="41">
        <f>IF('入力欄(差替情報)'!$D$9=D$2,D35*'入力欄(差替情報)'!$O$26/1000,0)</f>
        <v>0</v>
      </c>
      <c r="U49" s="41">
        <f>IF('入力欄(差替情報)'!$D$9=E$2,E35*'入力欄(差替情報)'!$O$26/1000,0)</f>
        <v>0</v>
      </c>
      <c r="V49" s="41">
        <f>IF('入力欄(差替情報)'!$D$9=F$2,F35*'入力欄(差替情報)'!$O$26/1000,0)</f>
        <v>0</v>
      </c>
      <c r="W49" s="41">
        <f>IF('入力欄(差替情報)'!$D$9=G$2,G35*'入力欄(差替情報)'!$O$26/1000,0)</f>
        <v>0</v>
      </c>
      <c r="X49" s="41">
        <f>IF('入力欄(差替情報)'!$D$9=H$2,H35*'入力欄(差替情報)'!$O$26/1000,0)</f>
        <v>0</v>
      </c>
      <c r="Y49" s="41">
        <f>IF('入力欄(差替情報)'!$D$9=I$2,I35*'入力欄(差替情報)'!$O$26/1000,0)</f>
        <v>0</v>
      </c>
      <c r="Z49" s="41">
        <f>IF('入力欄(差替情報)'!$D$9=J$2,J35*'入力欄(差替情報)'!$O$26/1000,0)</f>
        <v>0</v>
      </c>
      <c r="AA49" s="43">
        <f>SUM(R49:Z49)</f>
        <v>0</v>
      </c>
      <c r="AB49" s="44">
        <f t="shared" si="5"/>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6">
        <f>'計算用(風力)'!B52</f>
        <v>4882.9799999999996</v>
      </c>
      <c r="C52" s="126">
        <f>'計算用(風力)'!C52</f>
        <v>12191.044</v>
      </c>
      <c r="D52" s="126">
        <f>'計算用(風力)'!D52</f>
        <v>40434.097999999998</v>
      </c>
      <c r="E52" s="126">
        <f>'計算用(風力)'!E52</f>
        <v>18452.13</v>
      </c>
      <c r="F52" s="126">
        <f>'計算用(風力)'!F52</f>
        <v>4502.1979999999994</v>
      </c>
      <c r="G52" s="126">
        <f>'計算用(風力)'!G52</f>
        <v>16728.849999999999</v>
      </c>
      <c r="H52" s="126">
        <f>'計算用(風力)'!H52</f>
        <v>6653.5279999999993</v>
      </c>
      <c r="I52" s="126">
        <f>'計算用(風力)'!I52</f>
        <v>4734.33</v>
      </c>
      <c r="J52" s="126">
        <f>'計算用(風力)'!J52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26">
        <f>'計算用(風力)'!B53</f>
        <v>4365.3500000000004</v>
      </c>
      <c r="C53" s="126">
        <f>'計算用(風力)'!C53</f>
        <v>11318.501999999999</v>
      </c>
      <c r="D53" s="126">
        <f>'計算用(風力)'!D53</f>
        <v>39135.901999999995</v>
      </c>
      <c r="E53" s="126">
        <f>'計算用(風力)'!E53</f>
        <v>18493.689999999999</v>
      </c>
      <c r="F53" s="126">
        <f>'計算用(風力)'!F53</f>
        <v>4144.4780000000001</v>
      </c>
      <c r="G53" s="126">
        <f>'計算用(風力)'!G53</f>
        <v>17299.169999999998</v>
      </c>
      <c r="H53" s="126">
        <f>'計算用(風力)'!H53</f>
        <v>6702.1839999999993</v>
      </c>
      <c r="I53" s="126">
        <f>'計算用(風力)'!I53</f>
        <v>4837.5700000000006</v>
      </c>
      <c r="J53" s="126">
        <f>'計算用(風力)'!J53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26">
        <f>'計算用(風力)'!B54</f>
        <v>4439.29</v>
      </c>
      <c r="C54" s="126">
        <f>'計算用(風力)'!C54</f>
        <v>12353.976000000001</v>
      </c>
      <c r="D54" s="126">
        <f>'計算用(風力)'!D54</f>
        <v>45490.090000000004</v>
      </c>
      <c r="E54" s="126">
        <f>'計算用(風力)'!E54</f>
        <v>20831.38</v>
      </c>
      <c r="F54" s="126">
        <f>'計算用(風力)'!F54</f>
        <v>4816.7479999999996</v>
      </c>
      <c r="G54" s="126">
        <f>'計算用(風力)'!G54</f>
        <v>20024.21</v>
      </c>
      <c r="H54" s="126">
        <f>'計算用(風力)'!H54</f>
        <v>7753.8459999999995</v>
      </c>
      <c r="I54" s="126">
        <f>'計算用(風力)'!I54</f>
        <v>5634</v>
      </c>
      <c r="J54" s="126">
        <f>'計算用(風力)'!J54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26">
        <f>'計算用(風力)'!B55</f>
        <v>5054.2900000000009</v>
      </c>
      <c r="C55" s="126">
        <f>'計算用(風力)'!C55</f>
        <v>14781.866</v>
      </c>
      <c r="D55" s="126">
        <f>'計算用(風力)'!D55</f>
        <v>58456.866000000002</v>
      </c>
      <c r="E55" s="126">
        <f>'計算用(風力)'!E55</f>
        <v>25059.99</v>
      </c>
      <c r="F55" s="126">
        <f>'計算用(風力)'!F55</f>
        <v>5859.0679999999993</v>
      </c>
      <c r="G55" s="126">
        <f>'計算用(風力)'!G55</f>
        <v>25850.940000000002</v>
      </c>
      <c r="H55" s="126">
        <f>'計算用(風力)'!H55</f>
        <v>9729.6859999999997</v>
      </c>
      <c r="I55" s="126">
        <f>'計算用(風力)'!I55</f>
        <v>7005.63</v>
      </c>
      <c r="J55" s="126">
        <f>'計算用(風力)'!J55</f>
        <v>18967.018</v>
      </c>
      <c r="K55" s="16"/>
      <c r="L55" s="16"/>
      <c r="Q55" s="10" t="s">
        <v>15</v>
      </c>
      <c r="R55" s="13">
        <f t="shared" si="8"/>
        <v>5054.2900000000009</v>
      </c>
      <c r="S55" s="13">
        <f t="shared" si="7"/>
        <v>14781.866</v>
      </c>
      <c r="T55" s="13">
        <f t="shared" si="7"/>
        <v>58456.866000000002</v>
      </c>
      <c r="U55" s="13">
        <f t="shared" si="7"/>
        <v>25059.99</v>
      </c>
      <c r="V55" s="13">
        <f>F55</f>
        <v>5859.0679999999993</v>
      </c>
      <c r="W55" s="13">
        <f>G55</f>
        <v>25850.940000000002</v>
      </c>
      <c r="X55" s="13">
        <f t="shared" si="7"/>
        <v>9729.6859999999997</v>
      </c>
      <c r="Y55" s="13">
        <f t="shared" si="7"/>
        <v>7005.63</v>
      </c>
      <c r="Z55" s="13">
        <f t="shared" si="7"/>
        <v>18967.018</v>
      </c>
      <c r="AA55" s="16"/>
      <c r="AB55" s="16"/>
    </row>
    <row r="56" spans="1:30" x14ac:dyDescent="0.25">
      <c r="A56" s="10" t="s">
        <v>16</v>
      </c>
      <c r="B56" s="126">
        <f>'計算用(風力)'!B56</f>
        <v>5165.21</v>
      </c>
      <c r="C56" s="126">
        <f>'計算用(風力)'!C56</f>
        <v>15050.112000000001</v>
      </c>
      <c r="D56" s="126">
        <f>'計算用(風力)'!D56</f>
        <v>58456.437999999995</v>
      </c>
      <c r="E56" s="126">
        <f>'計算用(風力)'!E56</f>
        <v>25059.99</v>
      </c>
      <c r="F56" s="126">
        <f>'計算用(風力)'!F56</f>
        <v>5859.0679999999993</v>
      </c>
      <c r="G56" s="126">
        <f>'計算用(風力)'!G56</f>
        <v>25850.940000000002</v>
      </c>
      <c r="H56" s="126">
        <f>'計算用(風力)'!H56</f>
        <v>9729.6859999999997</v>
      </c>
      <c r="I56" s="126">
        <f>'計算用(風力)'!I56</f>
        <v>7005.63</v>
      </c>
      <c r="J56" s="126">
        <f>'計算用(風力)'!J56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26">
        <f>'計算用(風力)'!B57</f>
        <v>4795.4699999999993</v>
      </c>
      <c r="C57" s="126">
        <f>'計算用(風力)'!C57</f>
        <v>13325.706</v>
      </c>
      <c r="D57" s="126">
        <f>'計算用(風力)'!D57</f>
        <v>49386.400000000001</v>
      </c>
      <c r="E57" s="126">
        <f>'計算用(風力)'!E57</f>
        <v>22493.73</v>
      </c>
      <c r="F57" s="126">
        <f>'計算用(風力)'!F57</f>
        <v>5180.6379999999999</v>
      </c>
      <c r="G57" s="126">
        <f>'計算用(風力)'!G57</f>
        <v>21631.99</v>
      </c>
      <c r="H57" s="126">
        <f>'計算用(風力)'!H57</f>
        <v>8503.5080000000016</v>
      </c>
      <c r="I57" s="126">
        <f>'計算用(風力)'!I57</f>
        <v>6209.2</v>
      </c>
      <c r="J57" s="126">
        <f>'計算用(風力)'!J57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26">
        <f>'計算用(風力)'!B58</f>
        <v>4796.71</v>
      </c>
      <c r="C58" s="126">
        <f>'計算用(風力)'!C58</f>
        <v>11823.253999999999</v>
      </c>
      <c r="D58" s="126">
        <f>'計算用(風力)'!D58</f>
        <v>41641.480000000003</v>
      </c>
      <c r="E58" s="126">
        <f>'計算用(風力)'!E58</f>
        <v>19304.09</v>
      </c>
      <c r="F58" s="126">
        <f>'計算用(風力)'!F58</f>
        <v>4280.1680000000006</v>
      </c>
      <c r="G58" s="126">
        <f>'計算用(風力)'!G58</f>
        <v>17903.539999999997</v>
      </c>
      <c r="H58" s="126">
        <f>'計算用(風力)'!H58</f>
        <v>7087.0280000000002</v>
      </c>
      <c r="I58" s="126">
        <f>'計算用(風力)'!I58</f>
        <v>5250.54</v>
      </c>
      <c r="J58" s="126">
        <f>'計算用(風力)'!J58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26">
        <f>'計算用(風力)'!B59</f>
        <v>5499.2</v>
      </c>
      <c r="C59" s="126">
        <f>'計算用(風力)'!C59</f>
        <v>13296.031999999999</v>
      </c>
      <c r="D59" s="126">
        <f>'計算用(風力)'!D59</f>
        <v>42908.483999999997</v>
      </c>
      <c r="E59" s="126">
        <f>'計算用(風力)'!E59</f>
        <v>19220.97</v>
      </c>
      <c r="F59" s="126">
        <f>'計算用(風力)'!F59</f>
        <v>4631.7179999999998</v>
      </c>
      <c r="G59" s="126">
        <f>'計算用(風力)'!G59</f>
        <v>17667.050000000003</v>
      </c>
      <c r="H59" s="126">
        <f>'計算用(風力)'!H59</f>
        <v>7441.5259999999998</v>
      </c>
      <c r="I59" s="126">
        <f>'計算用(風力)'!I59</f>
        <v>4985.0600000000004</v>
      </c>
      <c r="J59" s="126">
        <f>'計算用(風力)'!J59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26">
        <f>'計算用(風力)'!B60</f>
        <v>5941.65</v>
      </c>
      <c r="C60" s="126">
        <f>'計算用(風力)'!C60</f>
        <v>14882.905999999999</v>
      </c>
      <c r="D60" s="126">
        <f>'計算用(風力)'!D60</f>
        <v>47319.77</v>
      </c>
      <c r="E60" s="126">
        <f>'計算用(風力)'!E60</f>
        <v>22233.99</v>
      </c>
      <c r="F60" s="126">
        <f>'計算用(風力)'!F60</f>
        <v>5532.1880000000001</v>
      </c>
      <c r="G60" s="126">
        <f>'計算用(風力)'!G60</f>
        <v>21890.87</v>
      </c>
      <c r="H60" s="126">
        <f>'計算用(風力)'!H60</f>
        <v>9157.5540000000001</v>
      </c>
      <c r="I60" s="126">
        <f>'計算用(風力)'!I60</f>
        <v>6740.15</v>
      </c>
      <c r="J60" s="126">
        <f>'計算用(風力)'!J60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26">
        <f>'計算用(風力)'!B61</f>
        <v>6188.14</v>
      </c>
      <c r="C61" s="126">
        <f>'計算用(風力)'!C61</f>
        <v>15447.464</v>
      </c>
      <c r="D61" s="126">
        <f>'計算用(風力)'!D61</f>
        <v>51542.244000000006</v>
      </c>
      <c r="E61" s="126">
        <f>'計算用(風力)'!E61</f>
        <v>24083.359999999997</v>
      </c>
      <c r="F61" s="126">
        <f>'計算用(風力)'!F61</f>
        <v>6007.0879999999997</v>
      </c>
      <c r="G61" s="126">
        <f>'計算用(風力)'!G61</f>
        <v>23522.980000000003</v>
      </c>
      <c r="H61" s="126">
        <f>'計算用(風力)'!H61</f>
        <v>9316.2019999999993</v>
      </c>
      <c r="I61" s="126">
        <f>'計算用(風力)'!I61</f>
        <v>6740.15</v>
      </c>
      <c r="J61" s="126">
        <f>'計算用(風力)'!J61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26">
        <f>'計算用(風力)'!B62</f>
        <v>6163.4900000000007</v>
      </c>
      <c r="C62" s="126">
        <f>'計算用(風力)'!C62</f>
        <v>15378.876</v>
      </c>
      <c r="D62" s="126">
        <f>'計算用(風力)'!D62</f>
        <v>51545.24</v>
      </c>
      <c r="E62" s="126">
        <f>'計算用(風力)'!E62</f>
        <v>24083.359999999997</v>
      </c>
      <c r="F62" s="126">
        <f>'計算用(風力)'!F62</f>
        <v>6007.0879999999997</v>
      </c>
      <c r="G62" s="126">
        <f>'計算用(風力)'!G62</f>
        <v>23522.980000000003</v>
      </c>
      <c r="H62" s="126">
        <f>'計算用(風力)'!H62</f>
        <v>9316.2939999999999</v>
      </c>
      <c r="I62" s="126">
        <f>'計算用(風力)'!I62</f>
        <v>6740.15</v>
      </c>
      <c r="J62" s="126">
        <f>'計算用(風力)'!J62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26">
        <f>'計算用(風力)'!B63</f>
        <v>5596.57</v>
      </c>
      <c r="C63" s="126">
        <f>'計算用(風力)'!C63</f>
        <v>14184.276</v>
      </c>
      <c r="D63" s="126">
        <f>'計算用(風力)'!D63</f>
        <v>45362.928</v>
      </c>
      <c r="E63" s="126">
        <f>'計算用(風力)'!E63</f>
        <v>20945.66</v>
      </c>
      <c r="F63" s="126">
        <f>'計算用(風力)'!F63</f>
        <v>5137.4579999999996</v>
      </c>
      <c r="G63" s="126">
        <f>'計算用(風力)'!G63</f>
        <v>19580.420000000002</v>
      </c>
      <c r="H63" s="126">
        <f>'計算用(風力)'!H63</f>
        <v>7909.8679999999995</v>
      </c>
      <c r="I63" s="126">
        <f>'計算用(風力)'!I63</f>
        <v>5560.2599999999993</v>
      </c>
      <c r="J63" s="126">
        <f>'計算用(風力)'!J63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f>B52-B38</f>
        <v>4882.9799999999996</v>
      </c>
      <c r="C66" s="13">
        <f t="shared" ref="B66:J77" si="9">C52-C38</f>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29"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W53-W39</f>
        <v>17299.169999999998</v>
      </c>
      <c r="X67" s="13">
        <f t="shared" si="12"/>
        <v>6702.1839999999993</v>
      </c>
      <c r="Y67" s="13">
        <f t="shared" si="12"/>
        <v>4837.5700000000006</v>
      </c>
      <c r="Z67" s="30">
        <f t="shared" si="12"/>
        <v>13276.37</v>
      </c>
      <c r="AA67" s="29">
        <f t="shared" ref="AA67:AA75" si="13">SUM($R67:$Z67)</f>
        <v>119573.21599999999</v>
      </c>
      <c r="AB67" s="16"/>
    </row>
    <row r="68" spans="1:29"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 t="shared" si="12"/>
        <v>4816.7479999999996</v>
      </c>
      <c r="W68" s="13">
        <f>W54-W40</f>
        <v>20024.21</v>
      </c>
      <c r="X68" s="13">
        <f t="shared" si="12"/>
        <v>7753.8459999999995</v>
      </c>
      <c r="Y68" s="13">
        <f t="shared" si="12"/>
        <v>5634</v>
      </c>
      <c r="Z68" s="30">
        <f t="shared" si="12"/>
        <v>14944.912</v>
      </c>
      <c r="AA68" s="29">
        <f t="shared" si="13"/>
        <v>136288.45199999999</v>
      </c>
      <c r="AB68" s="16"/>
    </row>
    <row r="69" spans="1:29"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29" x14ac:dyDescent="0.25">
      <c r="A70" s="10" t="s">
        <v>16</v>
      </c>
      <c r="B70" s="13">
        <f t="shared" si="9"/>
        <v>5165.21</v>
      </c>
      <c r="C70" s="13">
        <f t="shared" si="9"/>
        <v>15050.112000000001</v>
      </c>
      <c r="D70" s="13">
        <f t="shared" si="9"/>
        <v>58456.437999999995</v>
      </c>
      <c r="E70" s="13">
        <f t="shared" si="9"/>
        <v>25059.99</v>
      </c>
      <c r="F70" s="13">
        <f t="shared" si="9"/>
        <v>5859.0679999999993</v>
      </c>
      <c r="G70" s="13">
        <f t="shared" si="9"/>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V56-V42</f>
        <v>5859.0679999999993</v>
      </c>
      <c r="W70" s="13">
        <f t="shared" si="12"/>
        <v>25850.940000000002</v>
      </c>
      <c r="X70" s="13">
        <f t="shared" si="12"/>
        <v>9729.6859999999997</v>
      </c>
      <c r="Y70" s="13">
        <f t="shared" si="12"/>
        <v>7005.63</v>
      </c>
      <c r="Z70" s="30">
        <f t="shared" si="12"/>
        <v>18967.018</v>
      </c>
      <c r="AA70" s="29">
        <f t="shared" si="13"/>
        <v>171144.092</v>
      </c>
      <c r="AB70" s="16"/>
    </row>
    <row r="71" spans="1:29" x14ac:dyDescent="0.25">
      <c r="A71" s="10" t="s">
        <v>17</v>
      </c>
      <c r="B71" s="13">
        <f t="shared" si="9"/>
        <v>4795.4699999999993</v>
      </c>
      <c r="C71" s="13">
        <f t="shared" si="9"/>
        <v>13325.706</v>
      </c>
      <c r="D71" s="13">
        <f t="shared" si="9"/>
        <v>49386.400000000001</v>
      </c>
      <c r="E71" s="13">
        <f t="shared" si="9"/>
        <v>22493.73</v>
      </c>
      <c r="F71" s="13">
        <f>F57-F43</f>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 t="shared" si="12"/>
        <v>5180.6379999999999</v>
      </c>
      <c r="W71" s="13">
        <f t="shared" si="12"/>
        <v>21631.99</v>
      </c>
      <c r="X71" s="13">
        <f t="shared" si="12"/>
        <v>8503.5080000000016</v>
      </c>
      <c r="Y71" s="13">
        <f t="shared" si="12"/>
        <v>6209.2</v>
      </c>
      <c r="Z71" s="30">
        <f t="shared" si="12"/>
        <v>16541.284</v>
      </c>
      <c r="AA71" s="29">
        <f t="shared" si="13"/>
        <v>148067.92600000004</v>
      </c>
      <c r="AB71" s="16"/>
    </row>
    <row r="72" spans="1:29"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29"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 t="shared" si="12"/>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29"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29"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29"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SUM($R76:$Z76)</f>
        <v>160705.15</v>
      </c>
      <c r="AB76" s="16"/>
    </row>
    <row r="77" spans="1:29"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9" spans="1:29" x14ac:dyDescent="0.25">
      <c r="A79" s="23" t="s">
        <v>50</v>
      </c>
      <c r="B79" s="25">
        <f>$B$17-MIN($K$38:$K$49)</f>
        <v>171658.37207920791</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f t="shared" ref="B82:B93" si="14">$B$79-K66</f>
        <v>51037.044079207917</v>
      </c>
      <c r="L82" s="16"/>
      <c r="M82" s="16"/>
      <c r="O82" s="20"/>
      <c r="Q82" s="10" t="s">
        <v>12</v>
      </c>
      <c r="R82" s="26">
        <f>$R$79-AA66</f>
        <v>51037.044079207917</v>
      </c>
      <c r="AB82" s="16"/>
      <c r="AC82" s="16"/>
    </row>
    <row r="83" spans="1:29" x14ac:dyDescent="0.25">
      <c r="A83" s="10" t="s">
        <v>13</v>
      </c>
      <c r="B83" s="13">
        <f t="shared" si="14"/>
        <v>52085.156079207925</v>
      </c>
      <c r="L83" s="16"/>
      <c r="M83" s="16"/>
      <c r="O83" s="20"/>
      <c r="Q83" s="10" t="s">
        <v>13</v>
      </c>
      <c r="R83" s="26">
        <f t="shared" ref="R83:R92" si="15">$R$79-AA67</f>
        <v>52085.156079207925</v>
      </c>
      <c r="AB83" s="16"/>
      <c r="AC83" s="16"/>
    </row>
    <row r="84" spans="1:29" x14ac:dyDescent="0.25">
      <c r="A84" s="10" t="s">
        <v>14</v>
      </c>
      <c r="B84" s="13">
        <f t="shared" si="14"/>
        <v>35369.920079207921</v>
      </c>
      <c r="L84" s="16"/>
      <c r="M84" s="16"/>
      <c r="O84" s="20"/>
      <c r="Q84" s="10" t="s">
        <v>14</v>
      </c>
      <c r="R84" s="26">
        <f t="shared" si="15"/>
        <v>35369.920079207921</v>
      </c>
      <c r="AB84" s="16"/>
      <c r="AC84" s="16"/>
    </row>
    <row r="85" spans="1:29" x14ac:dyDescent="0.25">
      <c r="A85" s="10" t="s">
        <v>15</v>
      </c>
      <c r="B85" s="13">
        <f t="shared" si="14"/>
        <v>893.01807920788997</v>
      </c>
      <c r="L85" s="16"/>
      <c r="M85" s="16"/>
      <c r="O85" s="20"/>
      <c r="Q85" s="10" t="s">
        <v>15</v>
      </c>
      <c r="R85" s="26">
        <f>$R$79-AA69</f>
        <v>893.01807920788997</v>
      </c>
      <c r="AB85" s="16"/>
      <c r="AC85" s="16"/>
    </row>
    <row r="86" spans="1:29" x14ac:dyDescent="0.25">
      <c r="A86" s="10" t="s">
        <v>16</v>
      </c>
      <c r="B86" s="13">
        <f t="shared" si="14"/>
        <v>514.28007920790697</v>
      </c>
      <c r="L86" s="16"/>
      <c r="M86" s="16"/>
      <c r="O86" s="20"/>
      <c r="Q86" s="10" t="s">
        <v>16</v>
      </c>
      <c r="R86" s="26">
        <f t="shared" si="15"/>
        <v>514.28007920790697</v>
      </c>
      <c r="AB86" s="16"/>
      <c r="AC86" s="16"/>
    </row>
    <row r="87" spans="1:29" x14ac:dyDescent="0.25">
      <c r="A87" s="10" t="s">
        <v>17</v>
      </c>
      <c r="B87" s="13">
        <f t="shared" si="14"/>
        <v>23590.446079207875</v>
      </c>
      <c r="L87" s="16"/>
      <c r="M87" s="16"/>
      <c r="O87" s="20"/>
      <c r="Q87" s="10" t="s">
        <v>17</v>
      </c>
      <c r="R87" s="26">
        <f t="shared" si="15"/>
        <v>23590.446079207875</v>
      </c>
      <c r="AB87" s="16"/>
      <c r="AC87" s="16"/>
    </row>
    <row r="88" spans="1:29" x14ac:dyDescent="0.25">
      <c r="A88" s="10" t="s">
        <v>18</v>
      </c>
      <c r="B88" s="13">
        <f t="shared" si="14"/>
        <v>45716.530079207907</v>
      </c>
      <c r="L88" s="16"/>
      <c r="M88" s="16"/>
      <c r="O88" s="20"/>
      <c r="Q88" s="10" t="s">
        <v>18</v>
      </c>
      <c r="R88" s="26">
        <f>$R$79-AA72</f>
        <v>45716.530079207907</v>
      </c>
      <c r="AB88" s="16"/>
      <c r="AC88" s="16"/>
    </row>
    <row r="89" spans="1:29" x14ac:dyDescent="0.25">
      <c r="A89" s="10" t="s">
        <v>19</v>
      </c>
      <c r="B89" s="13">
        <f t="shared" si="14"/>
        <v>41745.840079207919</v>
      </c>
      <c r="L89" s="16"/>
      <c r="M89" s="16"/>
      <c r="O89" s="20"/>
      <c r="Q89" s="10" t="s">
        <v>19</v>
      </c>
      <c r="R89" s="26">
        <f t="shared" si="15"/>
        <v>41745.840079207919</v>
      </c>
      <c r="AB89" s="16"/>
      <c r="AC89" s="16"/>
    </row>
    <row r="90" spans="1:29" x14ac:dyDescent="0.25">
      <c r="A90" s="10" t="s">
        <v>20</v>
      </c>
      <c r="B90" s="13">
        <f t="shared" si="14"/>
        <v>20835.252079207916</v>
      </c>
      <c r="L90" s="16"/>
      <c r="M90" s="16"/>
      <c r="O90" s="20"/>
      <c r="Q90" s="10" t="s">
        <v>20</v>
      </c>
      <c r="R90" s="26">
        <f t="shared" si="15"/>
        <v>20835.252079207916</v>
      </c>
      <c r="AB90" s="16"/>
      <c r="AC90" s="16"/>
    </row>
    <row r="91" spans="1:29" x14ac:dyDescent="0.25">
      <c r="A91" s="10" t="s">
        <v>21</v>
      </c>
      <c r="B91" s="13">
        <f t="shared" si="14"/>
        <v>10863.072079207923</v>
      </c>
      <c r="L91" s="16"/>
      <c r="M91" s="16"/>
      <c r="O91" s="20"/>
      <c r="Q91" s="10" t="s">
        <v>21</v>
      </c>
      <c r="R91" s="26">
        <f t="shared" si="15"/>
        <v>10863.072079207923</v>
      </c>
      <c r="AB91" s="16"/>
      <c r="AC91" s="16"/>
    </row>
    <row r="92" spans="1:29" x14ac:dyDescent="0.25">
      <c r="A92" s="10" t="s">
        <v>22</v>
      </c>
      <c r="B92" s="13">
        <f t="shared" si="14"/>
        <v>10953.222079207917</v>
      </c>
      <c r="L92" s="16"/>
      <c r="M92" s="16"/>
      <c r="O92" s="20"/>
      <c r="Q92" s="10" t="s">
        <v>22</v>
      </c>
      <c r="R92" s="26">
        <f t="shared" si="15"/>
        <v>10953.222079207917</v>
      </c>
      <c r="AB92" s="16"/>
      <c r="AC92" s="16"/>
    </row>
    <row r="93" spans="1:29" x14ac:dyDescent="0.25">
      <c r="A93" s="10" t="s">
        <v>23</v>
      </c>
      <c r="B93" s="13">
        <f t="shared" si="14"/>
        <v>32547.126079207927</v>
      </c>
      <c r="L93" s="16"/>
      <c r="M93" s="16"/>
      <c r="O93" s="20"/>
      <c r="Q93" s="10" t="s">
        <v>23</v>
      </c>
      <c r="R93" s="26">
        <f>$R$79-AA77</f>
        <v>32547.126079207927</v>
      </c>
      <c r="AB93" s="16"/>
      <c r="AC93" s="16"/>
    </row>
    <row r="94" spans="1:29" x14ac:dyDescent="0.25">
      <c r="A94" s="15" t="s">
        <v>39</v>
      </c>
      <c r="B94" s="18">
        <f>SUM($B$82:$B$93)/$B$79</f>
        <v>1.8999999999999992</v>
      </c>
      <c r="Q94" s="15" t="s">
        <v>39</v>
      </c>
      <c r="R94" s="18">
        <f>SUM($R$82:$R$93)/$R$79</f>
        <v>1.8999999999999992</v>
      </c>
    </row>
    <row r="96" spans="1:29" x14ac:dyDescent="0.25">
      <c r="A96" s="1" t="s">
        <v>58</v>
      </c>
      <c r="B96" s="50">
        <f>(SUM($B$82:$B$93)-$D$97*$B$79)/(12-$D$97)</f>
        <v>-1.1526269487815329E-11</v>
      </c>
      <c r="D96" s="1" t="s">
        <v>41</v>
      </c>
      <c r="Q96" s="1" t="s">
        <v>58</v>
      </c>
      <c r="R96" s="50">
        <f>(SUM($R$82:$R$93)-$T$97*$R$79)/(12-$T$97)</f>
        <v>-1.1526269487815329E-11</v>
      </c>
      <c r="T96" s="1" t="s">
        <v>41</v>
      </c>
    </row>
    <row r="97" spans="1:22" x14ac:dyDescent="0.25">
      <c r="A97" s="1" t="s">
        <v>40</v>
      </c>
      <c r="D97" s="36">
        <f>'計算用(太陽光-差替元差替可能容量)'!D97</f>
        <v>1.9</v>
      </c>
      <c r="Q97" s="1" t="s">
        <v>40</v>
      </c>
      <c r="T97" s="17">
        <f>D97</f>
        <v>1.9</v>
      </c>
    </row>
    <row r="98" spans="1:22" ht="16.5" thickBot="1" x14ac:dyDescent="0.3"/>
    <row r="99" spans="1:22" ht="16.5" thickBot="1" x14ac:dyDescent="0.3">
      <c r="A99" s="1" t="s">
        <v>59</v>
      </c>
      <c r="B99" s="66" t="e">
        <f>'入力欄(差替情報)'!$D$23*$B$101</f>
        <v>#N/A</v>
      </c>
      <c r="Q99" s="1" t="s">
        <v>59</v>
      </c>
      <c r="R99" s="66">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R99/#REF!</f>
        <v>#REF!</v>
      </c>
      <c r="S101" s="1" t="s">
        <v>93</v>
      </c>
    </row>
    <row r="103" spans="1:22" x14ac:dyDescent="0.25">
      <c r="C103" s="23" t="s">
        <v>230</v>
      </c>
    </row>
    <row r="104" spans="1:22" x14ac:dyDescent="0.25">
      <c r="B104" s="11" t="s">
        <v>27</v>
      </c>
      <c r="C104" s="130">
        <v>0.22888149275065825</v>
      </c>
      <c r="D104" s="1">
        <v>0.22888149275065825</v>
      </c>
    </row>
    <row r="105" spans="1:22" x14ac:dyDescent="0.25">
      <c r="B105" s="11" t="s">
        <v>28</v>
      </c>
      <c r="C105" s="130">
        <v>0.32162791367807086</v>
      </c>
      <c r="D105" s="1">
        <v>0.32162791367807086</v>
      </c>
    </row>
    <row r="106" spans="1:22" x14ac:dyDescent="0.25">
      <c r="B106" s="11" t="s">
        <v>29</v>
      </c>
      <c r="C106" s="130">
        <v>0.24901096215482771</v>
      </c>
      <c r="D106" s="1">
        <v>0.24901096215482771</v>
      </c>
    </row>
    <row r="107" spans="1:22" x14ac:dyDescent="0.25">
      <c r="B107" s="11" t="s">
        <v>30</v>
      </c>
      <c r="C107" s="130">
        <v>0.26334378731169072</v>
      </c>
      <c r="D107" s="1">
        <v>0.26334378731169072</v>
      </c>
    </row>
    <row r="108" spans="1:22" x14ac:dyDescent="0.25">
      <c r="B108" s="11" t="s">
        <v>31</v>
      </c>
      <c r="C108" s="130">
        <v>0.19945078617241835</v>
      </c>
      <c r="D108" s="1">
        <v>0.19945078617241835</v>
      </c>
    </row>
    <row r="109" spans="1:22" x14ac:dyDescent="0.25">
      <c r="B109" s="11" t="s">
        <v>32</v>
      </c>
      <c r="C109" s="130">
        <v>0.26390963443764798</v>
      </c>
      <c r="D109" s="1">
        <v>0.26390963443764798</v>
      </c>
    </row>
    <row r="110" spans="1:22" x14ac:dyDescent="0.25">
      <c r="B110" s="11" t="s">
        <v>33</v>
      </c>
      <c r="C110" s="130">
        <v>0.19181024128751589</v>
      </c>
      <c r="D110" s="1">
        <v>0.19181024128751589</v>
      </c>
    </row>
    <row r="111" spans="1:22" x14ac:dyDescent="0.25">
      <c r="B111" s="11" t="s">
        <v>34</v>
      </c>
      <c r="C111" s="130">
        <v>0.3175508237869637</v>
      </c>
      <c r="D111" s="1">
        <v>0.3175508237869637</v>
      </c>
    </row>
    <row r="112" spans="1:22" x14ac:dyDescent="0.25">
      <c r="B112" s="11" t="s">
        <v>35</v>
      </c>
      <c r="C112" s="130">
        <v>0.18906827719113722</v>
      </c>
      <c r="D112" s="1">
        <v>0.18906827719113722</v>
      </c>
    </row>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A46E-3220-4D30-A172-6125D16F9A04}">
  <sheetPr codeName="Sheet28">
    <tabColor rgb="FF0070C0"/>
  </sheetPr>
  <dimension ref="A1:AE112"/>
  <sheetViews>
    <sheetView topLeftCell="A88" workbookViewId="0">
      <selection activeCell="G116" sqref="G116"/>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5" style="1" bestFit="1" customWidth="1"/>
    <col min="19" max="19" width="9" style="1"/>
    <col min="20" max="20" width="9" style="1" customWidth="1"/>
    <col min="21" max="22" width="9" style="1"/>
    <col min="23" max="23" width="9.5" style="1" bestFit="1" customWidth="1"/>
    <col min="24" max="26" width="9" style="1"/>
    <col min="27" max="27" width="17.1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31"/>
      <c r="C4" s="19"/>
      <c r="D4" s="19"/>
      <c r="E4" s="19"/>
      <c r="F4" s="19"/>
      <c r="G4" s="19"/>
      <c r="H4" s="19"/>
      <c r="I4" s="19"/>
      <c r="J4" s="19"/>
    </row>
    <row r="5" spans="1:13" x14ac:dyDescent="0.25">
      <c r="A5" s="10" t="s">
        <v>13</v>
      </c>
      <c r="B5" s="19"/>
      <c r="C5" s="19"/>
      <c r="D5" s="19"/>
      <c r="E5" s="19"/>
      <c r="F5" s="19"/>
      <c r="G5" s="19"/>
      <c r="H5" s="19"/>
      <c r="I5" s="19"/>
      <c r="J5" s="19"/>
    </row>
    <row r="6" spans="1:13" x14ac:dyDescent="0.25">
      <c r="A6" s="10" t="s">
        <v>14</v>
      </c>
      <c r="B6" s="19"/>
      <c r="C6" s="19"/>
      <c r="D6" s="19"/>
      <c r="E6" s="19"/>
      <c r="F6" s="19"/>
      <c r="G6" s="19"/>
      <c r="H6" s="19"/>
      <c r="I6" s="19"/>
      <c r="J6" s="19"/>
    </row>
    <row r="7" spans="1:13" x14ac:dyDescent="0.25">
      <c r="A7" s="10" t="s">
        <v>15</v>
      </c>
      <c r="B7" s="19"/>
      <c r="C7" s="19"/>
      <c r="D7" s="19"/>
      <c r="E7" s="19"/>
      <c r="F7" s="19"/>
      <c r="G7" s="19"/>
      <c r="H7" s="19"/>
      <c r="I7" s="19"/>
      <c r="J7" s="19"/>
    </row>
    <row r="8" spans="1:13" x14ac:dyDescent="0.25">
      <c r="A8" s="10" t="s">
        <v>16</v>
      </c>
      <c r="B8" s="19"/>
      <c r="C8" s="19"/>
      <c r="D8" s="19"/>
      <c r="E8" s="19"/>
      <c r="F8" s="19"/>
      <c r="G8" s="19"/>
      <c r="H8" s="19"/>
      <c r="I8" s="19"/>
      <c r="J8" s="19"/>
    </row>
    <row r="9" spans="1:13" x14ac:dyDescent="0.25">
      <c r="A9" s="10" t="s">
        <v>17</v>
      </c>
      <c r="B9" s="19"/>
      <c r="C9" s="19"/>
      <c r="D9" s="19"/>
      <c r="E9" s="19"/>
      <c r="F9" s="19"/>
      <c r="G9" s="19"/>
      <c r="H9" s="19"/>
      <c r="I9" s="19"/>
      <c r="J9" s="19"/>
    </row>
    <row r="10" spans="1:13" x14ac:dyDescent="0.25">
      <c r="A10" s="10" t="s">
        <v>18</v>
      </c>
      <c r="B10" s="19"/>
      <c r="C10" s="19"/>
      <c r="D10" s="19"/>
      <c r="E10" s="19"/>
      <c r="F10" s="19"/>
      <c r="G10" s="19"/>
      <c r="H10" s="19"/>
      <c r="I10" s="19"/>
      <c r="J10" s="19"/>
    </row>
    <row r="11" spans="1:13" x14ac:dyDescent="0.25">
      <c r="A11" s="10" t="s">
        <v>19</v>
      </c>
      <c r="B11" s="19"/>
      <c r="C11" s="19"/>
      <c r="D11" s="19"/>
      <c r="E11" s="19"/>
      <c r="F11" s="19"/>
      <c r="G11" s="19"/>
      <c r="H11" s="19"/>
      <c r="I11" s="19"/>
      <c r="J11" s="19"/>
    </row>
    <row r="12" spans="1:13" x14ac:dyDescent="0.25">
      <c r="A12" s="10" t="s">
        <v>20</v>
      </c>
      <c r="B12" s="19"/>
      <c r="C12" s="19"/>
      <c r="D12" s="19"/>
      <c r="E12" s="19"/>
      <c r="F12" s="19"/>
      <c r="G12" s="19"/>
      <c r="H12" s="19"/>
      <c r="I12" s="19"/>
      <c r="J12" s="19"/>
    </row>
    <row r="13" spans="1:13" x14ac:dyDescent="0.25">
      <c r="A13" s="10" t="s">
        <v>21</v>
      </c>
      <c r="B13" s="19"/>
      <c r="C13" s="19"/>
      <c r="D13" s="19"/>
      <c r="E13" s="19"/>
      <c r="F13" s="19"/>
      <c r="G13" s="19"/>
      <c r="H13" s="19"/>
      <c r="I13" s="19"/>
      <c r="J13" s="19"/>
    </row>
    <row r="14" spans="1:13" x14ac:dyDescent="0.25">
      <c r="A14" s="10" t="s">
        <v>22</v>
      </c>
      <c r="B14" s="19"/>
      <c r="C14" s="19"/>
      <c r="D14" s="19"/>
      <c r="E14" s="19"/>
      <c r="F14" s="19"/>
      <c r="G14" s="19"/>
      <c r="H14" s="19"/>
      <c r="I14" s="19"/>
      <c r="J14" s="19"/>
    </row>
    <row r="15" spans="1:13" x14ac:dyDescent="0.25">
      <c r="A15" s="10" t="s">
        <v>23</v>
      </c>
      <c r="B15" s="19"/>
      <c r="C15" s="19"/>
      <c r="D15" s="19"/>
      <c r="E15" s="19"/>
      <c r="F15" s="19"/>
      <c r="G15" s="19"/>
      <c r="H15" s="19"/>
      <c r="I15" s="19"/>
      <c r="J15" s="19"/>
    </row>
    <row r="16" spans="1:13" x14ac:dyDescent="0.25">
      <c r="B16" s="2"/>
      <c r="C16" s="2"/>
      <c r="D16" s="2"/>
      <c r="E16" s="2"/>
      <c r="F16" s="2"/>
      <c r="G16" s="2"/>
      <c r="H16" s="2"/>
      <c r="I16" s="2"/>
      <c r="J16" s="2"/>
      <c r="K16" s="2"/>
    </row>
    <row r="17" spans="1:14" x14ac:dyDescent="0.25">
      <c r="A17" s="1" t="s">
        <v>44</v>
      </c>
      <c r="B17" s="34">
        <f>'計算用(太陽光-差替元差替可能容量)'!B17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'計算用(太陽光-差替元差替可能容量)'!B19</f>
        <v>0</v>
      </c>
      <c r="C19" s="35">
        <f>'計算用(太陽光-差替元差替可能容量)'!C19</f>
        <v>0</v>
      </c>
      <c r="D19" s="35">
        <f>'計算用(太陽光-差替元差替可能容量)'!D19</f>
        <v>0</v>
      </c>
      <c r="E19" s="35">
        <f>'計算用(太陽光-差替元差替可能容量)'!E19</f>
        <v>0</v>
      </c>
      <c r="F19" s="35">
        <f>'計算用(太陽光-差替元差替可能容量)'!F19</f>
        <v>0</v>
      </c>
      <c r="G19" s="35">
        <f>'計算用(太陽光-差替元差替可能容量)'!G19</f>
        <v>0</v>
      </c>
      <c r="H19" s="35">
        <f>'計算用(太陽光-差替元差替可能容量)'!H19</f>
        <v>0</v>
      </c>
      <c r="I19" s="35">
        <f>'計算用(太陽光-差替元差替可能容量)'!I19</f>
        <v>0</v>
      </c>
      <c r="J19" s="35">
        <f>'計算用(太陽光-差替元差替可能容量)'!J19</f>
        <v>0</v>
      </c>
      <c r="K19" s="1" t="str">
        <f>'計算用(太陽光-差替元差替可能容量)'!K19</f>
        <v>←容量市場調達量(再エネなし)を正として、補正係数kWで年間kWを算出</v>
      </c>
    </row>
    <row r="21" spans="1:14" x14ac:dyDescent="0.25">
      <c r="A21" s="1" t="s">
        <v>53</v>
      </c>
      <c r="B21" s="35">
        <f>'計算用(太陽光-差替元差替可能容量)'!B21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35">
        <f>'計算用(水力)'!B24</f>
        <v>0.38335734853421605</v>
      </c>
      <c r="C24" s="35">
        <f>'計算用(水力)'!C24</f>
        <v>0.72102177496109177</v>
      </c>
      <c r="D24" s="35">
        <f>'計算用(水力)'!D24</f>
        <v>0.54416224860256057</v>
      </c>
      <c r="E24" s="35">
        <f>'計算用(水力)'!E24</f>
        <v>0.46658019624291097</v>
      </c>
      <c r="F24" s="35">
        <f>'計算用(水力)'!F24</f>
        <v>0.66228248814485502</v>
      </c>
      <c r="G24" s="35">
        <f>'計算用(水力)'!G24</f>
        <v>0.48789608183852384</v>
      </c>
      <c r="H24" s="35">
        <f>'計算用(水力)'!H24</f>
        <v>0.45688048383591168</v>
      </c>
      <c r="I24" s="35">
        <f>'計算用(水力)'!I24</f>
        <v>0.45416804396111587</v>
      </c>
      <c r="J24" s="35">
        <f>'計算用(水力)'!J24</f>
        <v>0.28622955026219299</v>
      </c>
      <c r="N24" s="35">
        <f>HLOOKUP('入力(水力)'!$E$13,$B$2:$J$35,23,0)</f>
        <v>0.38335734853421605</v>
      </c>
    </row>
    <row r="25" spans="1:14" x14ac:dyDescent="0.25">
      <c r="A25" s="10" t="s">
        <v>13</v>
      </c>
      <c r="B25" s="35">
        <f>'計算用(水力)'!B25</f>
        <v>0.63218800876045933</v>
      </c>
      <c r="C25" s="35">
        <f>'計算用(水力)'!C25</f>
        <v>0.67733225247846018</v>
      </c>
      <c r="D25" s="35">
        <f>'計算用(水力)'!D25</f>
        <v>0.61849322104655224</v>
      </c>
      <c r="E25" s="35">
        <f>'計算用(水力)'!E25</f>
        <v>0.49494361012601135</v>
      </c>
      <c r="F25" s="35">
        <f>'計算用(水力)'!F25</f>
        <v>0.6925960681811687</v>
      </c>
      <c r="G25" s="35">
        <f>'計算用(水力)'!G25</f>
        <v>0.56019877378366412</v>
      </c>
      <c r="H25" s="35">
        <f>'計算用(水力)'!H25</f>
        <v>0.34707506844187186</v>
      </c>
      <c r="I25" s="35">
        <f>'計算用(水力)'!I25</f>
        <v>0.43026880635770459</v>
      </c>
      <c r="J25" s="35">
        <f>'計算用(水力)'!J25</f>
        <v>0.30027965569028453</v>
      </c>
      <c r="N25" s="35">
        <f>HLOOKUP('入力(水力)'!$E$13,$B$2:$J$35,24,0)</f>
        <v>0.63218800876045933</v>
      </c>
    </row>
    <row r="26" spans="1:14" x14ac:dyDescent="0.25">
      <c r="A26" s="10" t="s">
        <v>14</v>
      </c>
      <c r="B26" s="35">
        <f>'計算用(水力)'!B26</f>
        <v>0.54074447937997383</v>
      </c>
      <c r="C26" s="35">
        <f>'計算用(水力)'!C26</f>
        <v>0.49363785904516233</v>
      </c>
      <c r="D26" s="35">
        <f>'計算用(水力)'!D26</f>
        <v>0.57121233426755036</v>
      </c>
      <c r="E26" s="35">
        <f>'計算用(水力)'!E26</f>
        <v>0.4789459471086675</v>
      </c>
      <c r="F26" s="35">
        <f>'計算用(水力)'!F26</f>
        <v>0.54938313374628966</v>
      </c>
      <c r="G26" s="35">
        <f>'計算用(水力)'!G26</f>
        <v>0.55784866498283925</v>
      </c>
      <c r="H26" s="35">
        <f>'計算用(水力)'!H26</f>
        <v>0.35468524018859898</v>
      </c>
      <c r="I26" s="35">
        <f>'計算用(水力)'!I26</f>
        <v>0.53516118876980523</v>
      </c>
      <c r="J26" s="35">
        <f>'計算用(水力)'!J26</f>
        <v>0.42910438200794565</v>
      </c>
      <c r="N26" s="35">
        <f>HLOOKUP('入力(水力)'!$E$13,$B$2:$J$35,25,0)</f>
        <v>0.54074447937997383</v>
      </c>
    </row>
    <row r="27" spans="1:14" x14ac:dyDescent="0.25">
      <c r="A27" s="10" t="s">
        <v>15</v>
      </c>
      <c r="B27" s="35">
        <f>'計算用(水力)'!B27</f>
        <v>0.38031470476229878</v>
      </c>
      <c r="C27" s="35">
        <f>'計算用(水力)'!C27</f>
        <v>0.46402275641486179</v>
      </c>
      <c r="D27" s="35">
        <f>'計算用(水力)'!D27</f>
        <v>0.52056210411366299</v>
      </c>
      <c r="E27" s="35">
        <f>'計算用(水力)'!E27</f>
        <v>0.51249334895664822</v>
      </c>
      <c r="F27" s="35">
        <f>'計算用(水力)'!F27</f>
        <v>0.52178316053289153</v>
      </c>
      <c r="G27" s="35">
        <f>'計算用(水力)'!G27</f>
        <v>0.57777701250474667</v>
      </c>
      <c r="H27" s="35">
        <f>'計算用(水力)'!H27</f>
        <v>0.43283665098274227</v>
      </c>
      <c r="I27" s="35">
        <f>'計算用(水力)'!I27</f>
        <v>0.59039894952319083</v>
      </c>
      <c r="J27" s="35">
        <f>'計算用(水力)'!J27</f>
        <v>0.42889522746998404</v>
      </c>
      <c r="N27" s="35">
        <f>HLOOKUP('入力(水力)'!$E$13,$B$2:$J$35,26,0)</f>
        <v>0.38031470476229878</v>
      </c>
    </row>
    <row r="28" spans="1:14" x14ac:dyDescent="0.25">
      <c r="A28" s="10" t="s">
        <v>16</v>
      </c>
      <c r="B28" s="35">
        <f>'計算用(水力)'!B28</f>
        <v>0.38869383989627032</v>
      </c>
      <c r="C28" s="35">
        <f>'計算用(水力)'!C28</f>
        <v>0.40710735370246753</v>
      </c>
      <c r="D28" s="35">
        <f>'計算用(水力)'!D28</f>
        <v>0.50368117828352266</v>
      </c>
      <c r="E28" s="35">
        <f>'計算用(水力)'!E28</f>
        <v>0.44700257404624821</v>
      </c>
      <c r="F28" s="35">
        <f>'計算用(水力)'!F28</f>
        <v>0.42926172119214606</v>
      </c>
      <c r="G28" s="35">
        <f>'計算用(水力)'!G28</f>
        <v>0.48081689926910764</v>
      </c>
      <c r="H28" s="35">
        <f>'計算用(水力)'!H28</f>
        <v>0.34115043306098947</v>
      </c>
      <c r="I28" s="35">
        <f>'計算用(水力)'!I28</f>
        <v>0.506090017427271</v>
      </c>
      <c r="J28" s="35">
        <f>'計算用(水力)'!J28</f>
        <v>0.38567310441584801</v>
      </c>
      <c r="N28" s="35">
        <f>HLOOKUP('入力(水力)'!$E$13,$B$2:$J$35,27,0)</f>
        <v>0.38869383989627032</v>
      </c>
    </row>
    <row r="29" spans="1:14" x14ac:dyDescent="0.25">
      <c r="A29" s="10" t="s">
        <v>17</v>
      </c>
      <c r="B29" s="35">
        <f>'計算用(水力)'!B29</f>
        <v>0.33671423402603295</v>
      </c>
      <c r="C29" s="35">
        <f>'計算用(水力)'!C29</f>
        <v>0.37008653698789123</v>
      </c>
      <c r="D29" s="35">
        <f>'計算用(水力)'!D29</f>
        <v>0.47234278790137096</v>
      </c>
      <c r="E29" s="35">
        <f>'計算用(水力)'!E29</f>
        <v>0.43497996194141603</v>
      </c>
      <c r="F29" s="35">
        <f>'計算用(水力)'!F29</f>
        <v>0.38880107928685292</v>
      </c>
      <c r="G29" s="35">
        <f>'計算用(水力)'!G29</f>
        <v>0.43420014965169673</v>
      </c>
      <c r="H29" s="35">
        <f>'計算用(水力)'!H29</f>
        <v>0.36241302640336437</v>
      </c>
      <c r="I29" s="35">
        <f>'計算用(水力)'!I29</f>
        <v>0.51538151031917023</v>
      </c>
      <c r="J29" s="35">
        <f>'計算用(水力)'!J29</f>
        <v>0.37446757315640294</v>
      </c>
      <c r="N29" s="35">
        <f>HLOOKUP('入力(水力)'!$E$13,$B$2:$J$35,28,0)</f>
        <v>0.33671423402603295</v>
      </c>
    </row>
    <row r="30" spans="1:14" x14ac:dyDescent="0.25">
      <c r="A30" s="10" t="s">
        <v>18</v>
      </c>
      <c r="B30" s="35">
        <f>'計算用(水力)'!B30</f>
        <v>0.30279744983247886</v>
      </c>
      <c r="C30" s="35">
        <f>'計算用(水力)'!C30</f>
        <v>0.29610452919574853</v>
      </c>
      <c r="D30" s="35">
        <f>'計算用(水力)'!D30</f>
        <v>0.38015107763064371</v>
      </c>
      <c r="E30" s="35">
        <f>'計算用(水力)'!E30</f>
        <v>0.35791656283321249</v>
      </c>
      <c r="F30" s="35">
        <f>'計算用(水力)'!F30</f>
        <v>0.30171823453381719</v>
      </c>
      <c r="G30" s="35">
        <f>'計算用(水力)'!G30</f>
        <v>0.32265621982746706</v>
      </c>
      <c r="H30" s="35">
        <f>'計算用(水力)'!H30</f>
        <v>0.23973870833691546</v>
      </c>
      <c r="I30" s="35">
        <f>'計算用(水力)'!I30</f>
        <v>0.39182484306500481</v>
      </c>
      <c r="J30" s="35">
        <f>'計算用(水力)'!J30</f>
        <v>0.28162375654852456</v>
      </c>
      <c r="N30" s="35">
        <f>HLOOKUP('入力(水力)'!$E$13,$B$2:$J$35,29,0)</f>
        <v>0.30279744983247886</v>
      </c>
    </row>
    <row r="31" spans="1:14" x14ac:dyDescent="0.25">
      <c r="A31" s="10" t="s">
        <v>19</v>
      </c>
      <c r="B31" s="35">
        <f>'計算用(水力)'!B31</f>
        <v>0.28985052864808836</v>
      </c>
      <c r="C31" s="35">
        <f>'計算用(水力)'!C31</f>
        <v>0.41896872610755248</v>
      </c>
      <c r="D31" s="35">
        <f>'計算用(水力)'!D31</f>
        <v>0.3442938980073077</v>
      </c>
      <c r="E31" s="35">
        <f>'計算用(水力)'!E31</f>
        <v>0.28504473136083502</v>
      </c>
      <c r="F31" s="35">
        <f>'計算用(水力)'!F31</f>
        <v>0.33590365817621376</v>
      </c>
      <c r="G31" s="35">
        <f>'計算用(水力)'!G31</f>
        <v>0.28946716439315756</v>
      </c>
      <c r="H31" s="35">
        <f>'計算用(水力)'!H31</f>
        <v>0.17475485783266209</v>
      </c>
      <c r="I31" s="35">
        <f>'計算用(水力)'!I31</f>
        <v>0.27173694349389715</v>
      </c>
      <c r="J31" s="35">
        <f>'計算用(水力)'!J31</f>
        <v>0.22623203867727795</v>
      </c>
      <c r="N31" s="35">
        <f>HLOOKUP('入力(水力)'!$E$13,$B$2:$J$35,30,0)</f>
        <v>0.28985052864808836</v>
      </c>
    </row>
    <row r="32" spans="1:14" x14ac:dyDescent="0.25">
      <c r="A32" s="10" t="s">
        <v>20</v>
      </c>
      <c r="B32" s="35">
        <f>'計算用(水力)'!B32</f>
        <v>0.28079666927948949</v>
      </c>
      <c r="C32" s="35">
        <f>'計算用(水力)'!C32</f>
        <v>0.48558713626175376</v>
      </c>
      <c r="D32" s="35">
        <f>'計算用(水力)'!D32</f>
        <v>0.35468214249231017</v>
      </c>
      <c r="E32" s="35">
        <f>'計算用(水力)'!E32</f>
        <v>0.27763056558863974</v>
      </c>
      <c r="F32" s="35">
        <f>'計算用(水力)'!F32</f>
        <v>0.39599379734907741</v>
      </c>
      <c r="G32" s="35">
        <f>'計算用(水力)'!G32</f>
        <v>0.32131881934446316</v>
      </c>
      <c r="H32" s="35">
        <f>'計算用(水力)'!H32</f>
        <v>0.25105098202255977</v>
      </c>
      <c r="I32" s="35">
        <f>'計算用(水力)'!I32</f>
        <v>0.27003137394149168</v>
      </c>
      <c r="J32" s="35">
        <f>'計算用(水力)'!J32</f>
        <v>0.2118795859333944</v>
      </c>
      <c r="N32" s="35">
        <f>HLOOKUP('入力(水力)'!$E$13,$B$2:$J$35,31,0)</f>
        <v>0.28079666927948949</v>
      </c>
    </row>
    <row r="33" spans="1:30" x14ac:dyDescent="0.25">
      <c r="A33" s="10" t="s">
        <v>21</v>
      </c>
      <c r="B33" s="35">
        <f>'計算用(水力)'!B33</f>
        <v>0.24687827133354795</v>
      </c>
      <c r="C33" s="35">
        <f>'計算用(水力)'!C33</f>
        <v>0.38773255176911131</v>
      </c>
      <c r="D33" s="35">
        <f>'計算用(水力)'!D33</f>
        <v>0.31544011304490549</v>
      </c>
      <c r="E33" s="35">
        <f>'計算用(水力)'!E33</f>
        <v>0.2288848166088448</v>
      </c>
      <c r="F33" s="35">
        <f>'計算用(水力)'!F33</f>
        <v>0.32341377214143086</v>
      </c>
      <c r="G33" s="35">
        <f>'計算用(水力)'!G33</f>
        <v>0.31971150381382862</v>
      </c>
      <c r="H33" s="35">
        <f>'計算用(水力)'!H33</f>
        <v>0.31286048791357568</v>
      </c>
      <c r="I33" s="35">
        <f>'計算用(水力)'!I33</f>
        <v>0.24880486806896701</v>
      </c>
      <c r="J33" s="35">
        <f>'計算用(水力)'!J33</f>
        <v>0.20950402379777591</v>
      </c>
      <c r="N33" s="35">
        <f>HLOOKUP('入力(水力)'!$E$13,$B$2:$J$35,32,0)</f>
        <v>0.24687827133354795</v>
      </c>
    </row>
    <row r="34" spans="1:30" x14ac:dyDescent="0.25">
      <c r="A34" s="10" t="s">
        <v>22</v>
      </c>
      <c r="B34" s="35">
        <f>'計算用(水力)'!B34</f>
        <v>0.25388151682064614</v>
      </c>
      <c r="C34" s="35">
        <f>'計算用(水力)'!C34</f>
        <v>0.4066273452184867</v>
      </c>
      <c r="D34" s="35">
        <f>'計算用(水力)'!D34</f>
        <v>0.28114272088512104</v>
      </c>
      <c r="E34" s="35">
        <f>'計算用(水力)'!E34</f>
        <v>0.24202273080182232</v>
      </c>
      <c r="F34" s="35">
        <f>'計算用(水力)'!F34</f>
        <v>0.32112358915156286</v>
      </c>
      <c r="G34" s="35">
        <f>'計算用(水力)'!G34</f>
        <v>0.35025823271724899</v>
      </c>
      <c r="H34" s="35">
        <f>'計算用(水力)'!H34</f>
        <v>0.38825318920916518</v>
      </c>
      <c r="I34" s="35">
        <f>'計算用(水力)'!I34</f>
        <v>0.33218770402503123</v>
      </c>
      <c r="J34" s="35">
        <f>'計算用(水力)'!J34</f>
        <v>0.23007631686170171</v>
      </c>
      <c r="N34" s="35">
        <f>HLOOKUP('入力(水力)'!$E$13,$B$2:$J$35,33,0)</f>
        <v>0.25388151682064614</v>
      </c>
      <c r="Q34" s="1" t="s">
        <v>92</v>
      </c>
    </row>
    <row r="35" spans="1:30" x14ac:dyDescent="0.25">
      <c r="A35" s="10" t="s">
        <v>23</v>
      </c>
      <c r="B35" s="35">
        <f>'計算用(水力)'!B35</f>
        <v>0.22985191855883674</v>
      </c>
      <c r="C35" s="35">
        <f>'計算用(水力)'!C35</f>
        <v>0.51063050188703907</v>
      </c>
      <c r="D35" s="35">
        <f>'計算用(水力)'!D35</f>
        <v>0.34023236480008701</v>
      </c>
      <c r="E35" s="35">
        <f>'計算用(水力)'!E35</f>
        <v>0.35215260567011758</v>
      </c>
      <c r="F35" s="35">
        <f>'計算用(水力)'!F35</f>
        <v>0.44793498733553522</v>
      </c>
      <c r="G35" s="35">
        <f>'計算用(水力)'!G35</f>
        <v>0.400343279092927</v>
      </c>
      <c r="H35" s="35">
        <f>'計算用(水力)'!H35</f>
        <v>0.48652346630938698</v>
      </c>
      <c r="I35" s="35">
        <f>'計算用(水力)'!I35</f>
        <v>0.4575018180400317</v>
      </c>
      <c r="J35" s="35">
        <f>'計算用(水力)'!J35</f>
        <v>0.26918416504867709</v>
      </c>
      <c r="N35" s="35">
        <f>HLOOKUP('入力(水力)'!$E$13,$B$2:$J$35,34,0)</f>
        <v>0.22985191855883674</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8">
        <f>IF('入力欄(差替情報)'!$D$9=B$2,B24*'入力欄(差替情報)'!$D$38/1000,0)</f>
        <v>0</v>
      </c>
      <c r="C38" s="58">
        <f>IF('入力欄(差替情報)'!$D$9=C$2,C24*'入力欄(差替情報)'!$D$38/1000,0)</f>
        <v>0</v>
      </c>
      <c r="D38" s="58">
        <f>IF('入力欄(差替情報)'!$D$9=D$2,D24*'入力欄(差替情報)'!$D$38/1000,0)</f>
        <v>0</v>
      </c>
      <c r="E38" s="58">
        <f>IF('入力欄(差替情報)'!$D$9=E$2,E24*'入力欄(差替情報)'!$D$38/1000,0)</f>
        <v>0</v>
      </c>
      <c r="F38" s="58">
        <f>IF('入力欄(差替情報)'!$D$9=F$2,F24*'入力欄(差替情報)'!$D$38/1000,0)</f>
        <v>0</v>
      </c>
      <c r="G38" s="58">
        <f>IF('入力欄(差替情報)'!$D$9=G$2,G24*'入力欄(差替情報)'!$D$38/1000,0)</f>
        <v>0</v>
      </c>
      <c r="H38" s="58">
        <f>IF('入力欄(差替情報)'!$D$9=H$2,H24*'入力欄(差替情報)'!$D$38/1000,0)</f>
        <v>0</v>
      </c>
      <c r="I38" s="58">
        <f>IF('入力欄(差替情報)'!$D$9=I$2,I24*'入力欄(差替情報)'!$D$38/1000,0)</f>
        <v>0</v>
      </c>
      <c r="J38" s="58">
        <f>IF('入力欄(差替情報)'!$D$9=J$2,J24*'入力欄(差替情報)'!$D$38/1000,0)</f>
        <v>0</v>
      </c>
      <c r="K38" s="60">
        <f>SUM(B38:J38)</f>
        <v>0</v>
      </c>
      <c r="L38" s="61">
        <f>MIN($K$38:$K$49)</f>
        <v>0</v>
      </c>
      <c r="N38" s="39">
        <f>K38*1000</f>
        <v>0</v>
      </c>
      <c r="Q38" s="10" t="s">
        <v>12</v>
      </c>
      <c r="R38" s="58">
        <f>IF('入力欄(差替情報)'!$D$9=B$2,B24*'入力欄(差替情報)'!$D$38/1000,0)</f>
        <v>0</v>
      </c>
      <c r="S38" s="58">
        <f>IF('入力欄(差替情報)'!$D$9=C$2,C24*'入力欄(差替情報)'!$D$38/1000,0)</f>
        <v>0</v>
      </c>
      <c r="T38" s="58">
        <f>IF('入力欄(差替情報)'!$D$9=D$2,D24*'入力欄(差替情報)'!$D$38/1000,0)</f>
        <v>0</v>
      </c>
      <c r="U38" s="58">
        <f>IF('入力欄(差替情報)'!$D$9=E$2,E24*'入力欄(差替情報)'!$D$38/1000,0)</f>
        <v>0</v>
      </c>
      <c r="V38" s="58">
        <f>IF('入力欄(差替情報)'!$D$9=F$2,F24*'入力欄(差替情報)'!$D$38/1000,0)</f>
        <v>0</v>
      </c>
      <c r="W38" s="58">
        <f>IF('入力欄(差替情報)'!$D$9=G$2,G24*'入力欄(差替情報)'!$D$38/1000,0)</f>
        <v>0</v>
      </c>
      <c r="X38" s="58">
        <f>IF('入力欄(差替情報)'!$D$9=H$2,H24*'入力欄(差替情報)'!$D$38/1000,0)</f>
        <v>0</v>
      </c>
      <c r="Y38" s="58">
        <f>IF('入力欄(差替情報)'!$D$9=I$2,I24*'入力欄(差替情報)'!$D$38/1000,0)</f>
        <v>0</v>
      </c>
      <c r="Z38" s="58">
        <f>IF('入力欄(差替情報)'!$D$9=J$2,J24*'入力欄(差替情報)'!$D$38/1000,0)</f>
        <v>0</v>
      </c>
      <c r="AA38" s="43">
        <f>SUM(R38:Z38)</f>
        <v>0</v>
      </c>
      <c r="AB38" s="44">
        <f>MIN($AA$38:$AA$49)</f>
        <v>0</v>
      </c>
      <c r="AD38" s="39">
        <f>AA38*1000</f>
        <v>0</v>
      </c>
    </row>
    <row r="39" spans="1:30" x14ac:dyDescent="0.25">
      <c r="A39" s="10" t="s">
        <v>13</v>
      </c>
      <c r="B39" s="58">
        <f>IF('入力欄(差替情報)'!$D$9=B$2,B25*'入力欄(差替情報)'!$E$38/1000,0)</f>
        <v>0</v>
      </c>
      <c r="C39" s="58">
        <f>IF('入力欄(差替情報)'!$D$9=C$2,C25*'入力欄(差替情報)'!$E$38/1000,0)</f>
        <v>0</v>
      </c>
      <c r="D39" s="58">
        <f>IF('入力欄(差替情報)'!$D$9=D$2,D25*'入力欄(差替情報)'!$E$38/1000,0)</f>
        <v>0</v>
      </c>
      <c r="E39" s="58">
        <f>IF('入力欄(差替情報)'!$D$9=E$2,E25*'入力欄(差替情報)'!$E$38/1000,0)</f>
        <v>0</v>
      </c>
      <c r="F39" s="58">
        <f>IF('入力欄(差替情報)'!$D$9=F$2,F25*'入力欄(差替情報)'!$E$38/1000,0)</f>
        <v>0</v>
      </c>
      <c r="G39" s="58">
        <f>IF('入力欄(差替情報)'!$D$9=G$2,G25*'入力欄(差替情報)'!$E$38/1000,0)</f>
        <v>0</v>
      </c>
      <c r="H39" s="58">
        <f>IF('入力欄(差替情報)'!$D$9=H$2,H25*'入力欄(差替情報)'!$E$38/1000,0)</f>
        <v>0</v>
      </c>
      <c r="I39" s="58">
        <f>IF('入力欄(差替情報)'!$D$9=I$2,I25*'入力欄(差替情報)'!$E$38/1000,0)</f>
        <v>0</v>
      </c>
      <c r="J39" s="58">
        <f>IF('入力欄(差替情報)'!$D$9=J$2,J25*'入力欄(差替情報)'!$E$38/1000,0)</f>
        <v>0</v>
      </c>
      <c r="K39" s="60">
        <f t="shared" ref="K39:K49" si="1">SUM(B39:J39)</f>
        <v>0</v>
      </c>
      <c r="L39" s="61">
        <f t="shared" ref="L39:L49" si="2">MIN($K$38:$K$49)</f>
        <v>0</v>
      </c>
      <c r="N39" s="39">
        <f>K39*1000</f>
        <v>0</v>
      </c>
      <c r="Q39" s="10" t="s">
        <v>13</v>
      </c>
      <c r="R39" s="58">
        <f>IF('入力欄(差替情報)'!$D$9=B$2,B25*'入力欄(差替情報)'!$E$38/1000,0)</f>
        <v>0</v>
      </c>
      <c r="S39" s="58">
        <f>IF('入力欄(差替情報)'!$D$9=C$2,C25*'入力欄(差替情報)'!$E$38/1000,0)</f>
        <v>0</v>
      </c>
      <c r="T39" s="58">
        <f>IF('入力欄(差替情報)'!$D$9=D$2,D25*'入力欄(差替情報)'!$E$38/1000,0)</f>
        <v>0</v>
      </c>
      <c r="U39" s="58">
        <f>IF('入力欄(差替情報)'!$D$9=E$2,E25*'入力欄(差替情報)'!$E$38/1000,0)</f>
        <v>0</v>
      </c>
      <c r="V39" s="58">
        <f>IF('入力欄(差替情報)'!$D$9=F$2,F25*'入力欄(差替情報)'!$E$38/1000,0)</f>
        <v>0</v>
      </c>
      <c r="W39" s="58">
        <f>IF('入力欄(差替情報)'!$D$9=G$2,G25*'入力欄(差替情報)'!$E$38/1000,0)</f>
        <v>0</v>
      </c>
      <c r="X39" s="58">
        <f>IF('入力欄(差替情報)'!$D$9=H$2,H25*'入力欄(差替情報)'!$E$38/1000,0)</f>
        <v>0</v>
      </c>
      <c r="Y39" s="58">
        <f>IF('入力欄(差替情報)'!$D$9=I$2,I25*'入力欄(差替情報)'!$E$38/1000,0)</f>
        <v>0</v>
      </c>
      <c r="Z39" s="58">
        <f>IF('入力欄(差替情報)'!$D$9=J$2,J25*'入力欄(差替情報)'!$E$38/1000,0)</f>
        <v>0</v>
      </c>
      <c r="AA39" s="43">
        <f t="shared" ref="AA39:AA48" si="3">SUM(R39:Z39)</f>
        <v>0</v>
      </c>
      <c r="AB39" s="44">
        <f t="shared" ref="AB39:AB49" si="4">MIN($AA$38:$AA$49)</f>
        <v>0</v>
      </c>
      <c r="AD39" s="39">
        <f t="shared" ref="AD39:AD48" si="5">AA39*1000</f>
        <v>0</v>
      </c>
    </row>
    <row r="40" spans="1:30" x14ac:dyDescent="0.25">
      <c r="A40" s="10" t="s">
        <v>14</v>
      </c>
      <c r="B40" s="58">
        <f>IF('入力欄(差替情報)'!$D$9=B$2,B26*'入力欄(差替情報)'!$F$38/1000,0)</f>
        <v>0</v>
      </c>
      <c r="C40" s="58">
        <f>IF('入力欄(差替情報)'!$D$9=C$2,C26*'入力欄(差替情報)'!$F$38/1000,0)</f>
        <v>0</v>
      </c>
      <c r="D40" s="58">
        <f>IF('入力欄(差替情報)'!$D$9=D$2,D26*'入力欄(差替情報)'!$F$38/1000,0)</f>
        <v>0</v>
      </c>
      <c r="E40" s="58">
        <f>IF('入力欄(差替情報)'!$D$9=E$2,E26*'入力欄(差替情報)'!$F$38/1000,0)</f>
        <v>0</v>
      </c>
      <c r="F40" s="58">
        <f>IF('入力欄(差替情報)'!$D$9=F$2,F26*'入力欄(差替情報)'!$F$38/1000,0)</f>
        <v>0</v>
      </c>
      <c r="G40" s="58">
        <f>IF('入力欄(差替情報)'!$D$9=G$2,G26*'入力欄(差替情報)'!$F$38/1000,0)</f>
        <v>0</v>
      </c>
      <c r="H40" s="58">
        <f>IF('入力欄(差替情報)'!$D$9=H$2,H26*'入力欄(差替情報)'!$F$38/1000,0)</f>
        <v>0</v>
      </c>
      <c r="I40" s="58">
        <f>IF('入力欄(差替情報)'!$D$9=I$2,I26*'入力欄(差替情報)'!$F$38/1000,0)</f>
        <v>0</v>
      </c>
      <c r="J40" s="58">
        <f>IF('入力欄(差替情報)'!$D$9=J$2,J26*'入力欄(差替情報)'!$F$38/1000,0)</f>
        <v>0</v>
      </c>
      <c r="K40" s="60">
        <f t="shared" si="1"/>
        <v>0</v>
      </c>
      <c r="L40" s="61">
        <f t="shared" si="2"/>
        <v>0</v>
      </c>
      <c r="N40" s="39">
        <f t="shared" ref="N40:N49" si="6">K40*1000</f>
        <v>0</v>
      </c>
      <c r="Q40" s="10" t="s">
        <v>14</v>
      </c>
      <c r="R40" s="58">
        <f>IF('入力欄(差替情報)'!$D$9=B$2,B26*'入力欄(差替情報)'!$F$38/1000,0)</f>
        <v>0</v>
      </c>
      <c r="S40" s="58">
        <f>IF('入力欄(差替情報)'!$D$9=C$2,C26*'入力欄(差替情報)'!$F$38/1000,0)</f>
        <v>0</v>
      </c>
      <c r="T40" s="58">
        <f>IF('入力欄(差替情報)'!$D$9=D$2,D26*'入力欄(差替情報)'!$F$38/1000,0)</f>
        <v>0</v>
      </c>
      <c r="U40" s="58">
        <f>IF('入力欄(差替情報)'!$D$9=E$2,E26*'入力欄(差替情報)'!$F$38/1000,0)</f>
        <v>0</v>
      </c>
      <c r="V40" s="58">
        <f>IF('入力欄(差替情報)'!$D$9=F$2,F26*'入力欄(差替情報)'!$F$38/1000,0)</f>
        <v>0</v>
      </c>
      <c r="W40" s="58">
        <f>IF('入力欄(差替情報)'!$D$9=G$2,G26*'入力欄(差替情報)'!$F$38/1000,0)</f>
        <v>0</v>
      </c>
      <c r="X40" s="58">
        <f>IF('入力欄(差替情報)'!$D$9=H$2,H26*'入力欄(差替情報)'!$F$38/1000,0)</f>
        <v>0</v>
      </c>
      <c r="Y40" s="58">
        <f>IF('入力欄(差替情報)'!$D$9=I$2,I26*'入力欄(差替情報)'!$F$38/1000,0)</f>
        <v>0</v>
      </c>
      <c r="Z40" s="58">
        <f>IF('入力欄(差替情報)'!$D$9=J$2,J26*'入力欄(差替情報)'!$F$38/1000,0)</f>
        <v>0</v>
      </c>
      <c r="AA40" s="43">
        <f>SUM(R40:Z40)</f>
        <v>0</v>
      </c>
      <c r="AB40" s="44">
        <f t="shared" si="4"/>
        <v>0</v>
      </c>
      <c r="AD40" s="39">
        <f t="shared" si="5"/>
        <v>0</v>
      </c>
    </row>
    <row r="41" spans="1:30" x14ac:dyDescent="0.25">
      <c r="A41" s="10" t="s">
        <v>15</v>
      </c>
      <c r="B41" s="58">
        <f>IF('入力欄(差替情報)'!$D$9=B$2,B27*'入力欄(差替情報)'!$G$38/1000,0)</f>
        <v>0</v>
      </c>
      <c r="C41" s="58">
        <f>IF('入力欄(差替情報)'!$D$9=C$2,C27*'入力欄(差替情報)'!$G$38/1000,0)</f>
        <v>0</v>
      </c>
      <c r="D41" s="58">
        <f>IF('入力欄(差替情報)'!$D$9=D$2,D27*'入力欄(差替情報)'!$G$38/1000,0)</f>
        <v>0</v>
      </c>
      <c r="E41" s="58">
        <f>IF('入力欄(差替情報)'!$D$9=E$2,E27*'入力欄(差替情報)'!$G$38/1000,0)</f>
        <v>0</v>
      </c>
      <c r="F41" s="58">
        <f>IF('入力欄(差替情報)'!$D$9=F$2,F27*'入力欄(差替情報)'!$G$38/1000,0)</f>
        <v>0</v>
      </c>
      <c r="G41" s="58">
        <f>IF('入力欄(差替情報)'!$D$9=G$2,G27*'入力欄(差替情報)'!$G$38/1000,0)</f>
        <v>0</v>
      </c>
      <c r="H41" s="58">
        <f>IF('入力欄(差替情報)'!$D$9=H$2,H27*'入力欄(差替情報)'!$G$38/1000,0)</f>
        <v>0</v>
      </c>
      <c r="I41" s="58">
        <f>IF('入力欄(差替情報)'!$D$9=I$2,I27*'入力欄(差替情報)'!$G$38/1000,0)</f>
        <v>0</v>
      </c>
      <c r="J41" s="58">
        <f>IF('入力欄(差替情報)'!$D$9=J$2,J27*'入力欄(差替情報)'!$G$38/1000,0)</f>
        <v>0</v>
      </c>
      <c r="K41" s="60">
        <f t="shared" si="1"/>
        <v>0</v>
      </c>
      <c r="L41" s="61">
        <f t="shared" si="2"/>
        <v>0</v>
      </c>
      <c r="N41" s="39">
        <f t="shared" si="6"/>
        <v>0</v>
      </c>
      <c r="Q41" s="10" t="s">
        <v>15</v>
      </c>
      <c r="R41" s="58">
        <f>IF('入力欄(差替情報)'!$D$9=B$2,B27*'入力欄(差替情報)'!$G$38/1000,0)</f>
        <v>0</v>
      </c>
      <c r="S41" s="58">
        <f>IF('入力欄(差替情報)'!$D$9=C$2,C27*'入力欄(差替情報)'!$G$38/1000,0)</f>
        <v>0</v>
      </c>
      <c r="T41" s="58">
        <f>IF('入力欄(差替情報)'!$D$9=D$2,D27*'入力欄(差替情報)'!$G$38/1000,0)</f>
        <v>0</v>
      </c>
      <c r="U41" s="58">
        <f>IF('入力欄(差替情報)'!$D$9=E$2,E27*'入力欄(差替情報)'!$G$38/1000,0)</f>
        <v>0</v>
      </c>
      <c r="V41" s="58">
        <f>IF('入力欄(差替情報)'!$D$9=F$2,F27*'入力欄(差替情報)'!$G$38/1000,0)</f>
        <v>0</v>
      </c>
      <c r="W41" s="58">
        <f>IF('入力欄(差替情報)'!$D$9=G$2,G27*'入力欄(差替情報)'!$G$38/1000,0)</f>
        <v>0</v>
      </c>
      <c r="X41" s="58">
        <f>IF('入力欄(差替情報)'!$D$9=H$2,H27*'入力欄(差替情報)'!$G$38/1000,0)</f>
        <v>0</v>
      </c>
      <c r="Y41" s="58">
        <f>IF('入力欄(差替情報)'!$D$9=I$2,I27*'入力欄(差替情報)'!$G$38/1000,0)</f>
        <v>0</v>
      </c>
      <c r="Z41" s="58">
        <f>IF('入力欄(差替情報)'!$D$9=J$2,J27*'入力欄(差替情報)'!$G$38/1000,0)</f>
        <v>0</v>
      </c>
      <c r="AA41" s="43">
        <f t="shared" si="3"/>
        <v>0</v>
      </c>
      <c r="AB41" s="44">
        <f t="shared" si="4"/>
        <v>0</v>
      </c>
      <c r="AD41" s="39">
        <f t="shared" si="5"/>
        <v>0</v>
      </c>
    </row>
    <row r="42" spans="1:30" x14ac:dyDescent="0.25">
      <c r="A42" s="10" t="s">
        <v>16</v>
      </c>
      <c r="B42" s="58">
        <f>IF('入力欄(差替情報)'!$D$9=B$2,B28*'入力欄(差替情報)'!$H$38/1000,0)</f>
        <v>0</v>
      </c>
      <c r="C42" s="58">
        <f>IF('入力欄(差替情報)'!$D$9=C$2,C28*'入力欄(差替情報)'!$H$38/1000,0)</f>
        <v>0</v>
      </c>
      <c r="D42" s="58">
        <f>IF('入力欄(差替情報)'!$D$9=D$2,D28*'入力欄(差替情報)'!$H$38/1000,0)</f>
        <v>0</v>
      </c>
      <c r="E42" s="58">
        <f>IF('入力欄(差替情報)'!$D$9=E$2,E28*'入力欄(差替情報)'!$H$38/1000,0)</f>
        <v>0</v>
      </c>
      <c r="F42" s="58">
        <f>IF('入力欄(差替情報)'!$D$9=F$2,F28*'入力欄(差替情報)'!$H$38/1000,0)</f>
        <v>0</v>
      </c>
      <c r="G42" s="58">
        <f>IF('入力欄(差替情報)'!$D$9=G$2,G28*'入力欄(差替情報)'!$H$38/1000,0)</f>
        <v>0</v>
      </c>
      <c r="H42" s="58">
        <f>IF('入力欄(差替情報)'!$D$9=H$2,H28*'入力欄(差替情報)'!$H$38/1000,0)</f>
        <v>0</v>
      </c>
      <c r="I42" s="58">
        <f>IF('入力欄(差替情報)'!$D$9=I$2,I28*'入力欄(差替情報)'!$H$38/1000,0)</f>
        <v>0</v>
      </c>
      <c r="J42" s="58">
        <f>IF('入力欄(差替情報)'!$D$9=J$2,J28*'入力欄(差替情報)'!$H$38/1000,0)</f>
        <v>0</v>
      </c>
      <c r="K42" s="60">
        <f t="shared" si="1"/>
        <v>0</v>
      </c>
      <c r="L42" s="61">
        <f t="shared" si="2"/>
        <v>0</v>
      </c>
      <c r="N42" s="39">
        <f t="shared" si="6"/>
        <v>0</v>
      </c>
      <c r="Q42" s="10" t="s">
        <v>16</v>
      </c>
      <c r="R42" s="58">
        <f>IF('入力欄(差替情報)'!$D$9=B$2,B28*'入力欄(差替情報)'!$H$38/1000,0)</f>
        <v>0</v>
      </c>
      <c r="S42" s="58">
        <f>IF('入力欄(差替情報)'!$D$9=C$2,C28*'入力欄(差替情報)'!$H$38/1000,0)</f>
        <v>0</v>
      </c>
      <c r="T42" s="58">
        <f>IF('入力欄(差替情報)'!$D$9=D$2,D28*'入力欄(差替情報)'!$H$38/1000,0)</f>
        <v>0</v>
      </c>
      <c r="U42" s="58">
        <f>IF('入力欄(差替情報)'!$D$9=E$2,E28*'入力欄(差替情報)'!$H$38/1000,0)</f>
        <v>0</v>
      </c>
      <c r="V42" s="58">
        <f>IF('入力欄(差替情報)'!$D$9=F$2,F28*'入力欄(差替情報)'!$H$38/1000,0)</f>
        <v>0</v>
      </c>
      <c r="W42" s="58">
        <f>IF('入力欄(差替情報)'!$D$9=G$2,G28*'入力欄(差替情報)'!$H$38/1000,0)</f>
        <v>0</v>
      </c>
      <c r="X42" s="58">
        <f>IF('入力欄(差替情報)'!$D$9=H$2,H28*'入力欄(差替情報)'!$H$38/1000,0)</f>
        <v>0</v>
      </c>
      <c r="Y42" s="58">
        <f>IF('入力欄(差替情報)'!$D$9=I$2,I28*'入力欄(差替情報)'!$H$38/1000,0)</f>
        <v>0</v>
      </c>
      <c r="Z42" s="58">
        <f>IF('入力欄(差替情報)'!$D$9=J$2,J28*'入力欄(差替情報)'!$H$38/1000,0)</f>
        <v>0</v>
      </c>
      <c r="AA42" s="43">
        <f t="shared" si="3"/>
        <v>0</v>
      </c>
      <c r="AB42" s="44">
        <f t="shared" si="4"/>
        <v>0</v>
      </c>
      <c r="AD42" s="39">
        <f t="shared" si="5"/>
        <v>0</v>
      </c>
    </row>
    <row r="43" spans="1:30" x14ac:dyDescent="0.25">
      <c r="A43" s="10" t="s">
        <v>17</v>
      </c>
      <c r="B43" s="58">
        <f>IF('入力欄(差替情報)'!$D$9=B$2,B29*'入力欄(差替情報)'!$I$38/1000,0)</f>
        <v>0</v>
      </c>
      <c r="C43" s="58">
        <f>IF('入力欄(差替情報)'!$D$9=C$2,C29*'入力欄(差替情報)'!$I$38/1000,0)</f>
        <v>0</v>
      </c>
      <c r="D43" s="58">
        <f>IF('入力欄(差替情報)'!$D$9=D$2,D29*'入力欄(差替情報)'!$I$38/1000,0)</f>
        <v>0</v>
      </c>
      <c r="E43" s="58">
        <f>IF('入力欄(差替情報)'!$D$9=E$2,E29*'入力欄(差替情報)'!$I$38/1000,0)</f>
        <v>0</v>
      </c>
      <c r="F43" s="58">
        <f>IF('入力欄(差替情報)'!$D$9=F$2,F29*'入力欄(差替情報)'!$I$38/1000,0)</f>
        <v>0</v>
      </c>
      <c r="G43" s="58">
        <f>IF('入力欄(差替情報)'!$D$9=G$2,G29*'入力欄(差替情報)'!$I$38/1000,0)</f>
        <v>0</v>
      </c>
      <c r="H43" s="58">
        <f>IF('入力欄(差替情報)'!$D$9=H$2,H29*'入力欄(差替情報)'!$I$38/1000,0)</f>
        <v>0</v>
      </c>
      <c r="I43" s="58">
        <f>IF('入力欄(差替情報)'!$D$9=I$2,I29*'入力欄(差替情報)'!$I$38/1000,0)</f>
        <v>0</v>
      </c>
      <c r="J43" s="58">
        <f>IF('入力欄(差替情報)'!$D$9=J$2,J29*'入力欄(差替情報)'!$I$38/1000,0)</f>
        <v>0</v>
      </c>
      <c r="K43" s="60">
        <f t="shared" si="1"/>
        <v>0</v>
      </c>
      <c r="L43" s="61">
        <f t="shared" si="2"/>
        <v>0</v>
      </c>
      <c r="N43" s="39">
        <f t="shared" si="6"/>
        <v>0</v>
      </c>
      <c r="Q43" s="10" t="s">
        <v>17</v>
      </c>
      <c r="R43" s="58">
        <f>IF('入力欄(差替情報)'!$D$9=B$2,B29*'入力欄(差替情報)'!$I$38/1000,0)</f>
        <v>0</v>
      </c>
      <c r="S43" s="58">
        <f>IF('入力欄(差替情報)'!$D$9=C$2,C29*'入力欄(差替情報)'!$I$38/1000,0)</f>
        <v>0</v>
      </c>
      <c r="T43" s="58">
        <f>IF('入力欄(差替情報)'!$D$9=D$2,D29*'入力欄(差替情報)'!$I$38/1000,0)</f>
        <v>0</v>
      </c>
      <c r="U43" s="58">
        <f>IF('入力欄(差替情報)'!$D$9=E$2,E29*'入力欄(差替情報)'!$I$38/1000,0)</f>
        <v>0</v>
      </c>
      <c r="V43" s="58">
        <f>IF('入力欄(差替情報)'!$D$9=F$2,F29*'入力欄(差替情報)'!$I$38/1000,0)</f>
        <v>0</v>
      </c>
      <c r="W43" s="58">
        <f>IF('入力欄(差替情報)'!$D$9=G$2,G29*'入力欄(差替情報)'!$I$38/1000,0)</f>
        <v>0</v>
      </c>
      <c r="X43" s="58">
        <f>IF('入力欄(差替情報)'!$D$9=H$2,H29*'入力欄(差替情報)'!$I$38/1000,0)</f>
        <v>0</v>
      </c>
      <c r="Y43" s="58">
        <f>IF('入力欄(差替情報)'!$D$9=I$2,I29*'入力欄(差替情報)'!$I$38/1000,0)</f>
        <v>0</v>
      </c>
      <c r="Z43" s="58">
        <f>IF('入力欄(差替情報)'!$D$9=J$2,J29*'入力欄(差替情報)'!$I$38/1000,0)</f>
        <v>0</v>
      </c>
      <c r="AA43" s="43">
        <f t="shared" si="3"/>
        <v>0</v>
      </c>
      <c r="AB43" s="44">
        <f>MIN($AA$38:$AA$49)</f>
        <v>0</v>
      </c>
      <c r="AD43" s="39">
        <f t="shared" si="5"/>
        <v>0</v>
      </c>
    </row>
    <row r="44" spans="1:30" x14ac:dyDescent="0.25">
      <c r="A44" s="10" t="s">
        <v>18</v>
      </c>
      <c r="B44" s="58">
        <f>IF('入力欄(差替情報)'!$D$9=B$2,B30*'入力欄(差替情報)'!$J$38/1000,0)</f>
        <v>0</v>
      </c>
      <c r="C44" s="58">
        <f>IF('入力欄(差替情報)'!$D$9=C$2,C30*'入力欄(差替情報)'!$J$38/1000,0)</f>
        <v>0</v>
      </c>
      <c r="D44" s="58">
        <f>IF('入力欄(差替情報)'!$D$9=D$2,D30*'入力欄(差替情報)'!$J$38/1000,0)</f>
        <v>0</v>
      </c>
      <c r="E44" s="58">
        <f>IF('入力欄(差替情報)'!$D$9=E$2,E30*'入力欄(差替情報)'!$J$38/1000,0)</f>
        <v>0</v>
      </c>
      <c r="F44" s="58">
        <f>IF('入力欄(差替情報)'!$D$9=F$2,F30*'入力欄(差替情報)'!$J$38/1000,0)</f>
        <v>0</v>
      </c>
      <c r="G44" s="58">
        <f>IF('入力欄(差替情報)'!$D$9=G$2,G30*'入力欄(差替情報)'!$J$38/1000,0)</f>
        <v>0</v>
      </c>
      <c r="H44" s="58">
        <f>IF('入力欄(差替情報)'!$D$9=H$2,H30*'入力欄(差替情報)'!$J$38/1000,0)</f>
        <v>0</v>
      </c>
      <c r="I44" s="58">
        <f>IF('入力欄(差替情報)'!$D$9=I$2,I30*'入力欄(差替情報)'!$J$38/1000,0)</f>
        <v>0</v>
      </c>
      <c r="J44" s="58">
        <f>IF('入力欄(差替情報)'!$D$9=J$2,J30*'入力欄(差替情報)'!$J$38/1000,0)</f>
        <v>0</v>
      </c>
      <c r="K44" s="60">
        <f t="shared" si="1"/>
        <v>0</v>
      </c>
      <c r="L44" s="61">
        <f t="shared" si="2"/>
        <v>0</v>
      </c>
      <c r="N44" s="39">
        <f t="shared" si="6"/>
        <v>0</v>
      </c>
      <c r="Q44" s="10" t="s">
        <v>18</v>
      </c>
      <c r="R44" s="58">
        <f>IF('入力欄(差替情報)'!$D$9=B$2,B30*'入力欄(差替情報)'!$J$38/1000,0)</f>
        <v>0</v>
      </c>
      <c r="S44" s="58">
        <f>IF('入力欄(差替情報)'!$D$9=C$2,C30*'入力欄(差替情報)'!$J$38/1000,0)</f>
        <v>0</v>
      </c>
      <c r="T44" s="58">
        <f>IF('入力欄(差替情報)'!$D$9=D$2,D30*'入力欄(差替情報)'!$J$38/1000,0)</f>
        <v>0</v>
      </c>
      <c r="U44" s="58">
        <f>IF('入力欄(差替情報)'!$D$9=E$2,E30*'入力欄(差替情報)'!$J$38/1000,0)</f>
        <v>0</v>
      </c>
      <c r="V44" s="58">
        <f>IF('入力欄(差替情報)'!$D$9=F$2,F30*'入力欄(差替情報)'!$J$38/1000,0)</f>
        <v>0</v>
      </c>
      <c r="W44" s="58">
        <f>IF('入力欄(差替情報)'!$D$9=G$2,G30*'入力欄(差替情報)'!$J$38/1000,0)</f>
        <v>0</v>
      </c>
      <c r="X44" s="58">
        <f>IF('入力欄(差替情報)'!$D$9=H$2,H30*'入力欄(差替情報)'!$J$38/1000,0)</f>
        <v>0</v>
      </c>
      <c r="Y44" s="58">
        <f>IF('入力欄(差替情報)'!$D$9=I$2,I30*'入力欄(差替情報)'!$J$38/1000,0)</f>
        <v>0</v>
      </c>
      <c r="Z44" s="58">
        <f>IF('入力欄(差替情報)'!$D$9=J$2,J30*'入力欄(差替情報)'!$J$38/1000,0)</f>
        <v>0</v>
      </c>
      <c r="AA44" s="43">
        <f t="shared" si="3"/>
        <v>0</v>
      </c>
      <c r="AB44" s="44">
        <f t="shared" si="4"/>
        <v>0</v>
      </c>
      <c r="AD44" s="39">
        <f t="shared" si="5"/>
        <v>0</v>
      </c>
    </row>
    <row r="45" spans="1:30" x14ac:dyDescent="0.25">
      <c r="A45" s="10" t="s">
        <v>19</v>
      </c>
      <c r="B45" s="58">
        <f>IF('入力欄(差替情報)'!$D$9=B$2,B31*'入力欄(差替情報)'!$K$38/1000,0)</f>
        <v>0</v>
      </c>
      <c r="C45" s="58">
        <f>IF('入力欄(差替情報)'!$D$9=C$2,C31*'入力欄(差替情報)'!$K$38/1000,0)</f>
        <v>0</v>
      </c>
      <c r="D45" s="58">
        <f>IF('入力欄(差替情報)'!$D$9=D$2,D31*'入力欄(差替情報)'!$K$38/1000,0)</f>
        <v>0</v>
      </c>
      <c r="E45" s="58">
        <f>IF('入力欄(差替情報)'!$D$9=E$2,E31*'入力欄(差替情報)'!$K$38/1000,0)</f>
        <v>0</v>
      </c>
      <c r="F45" s="58">
        <f>IF('入力欄(差替情報)'!$D$9=F$2,F31*'入力欄(差替情報)'!$K$38/1000,0)</f>
        <v>0</v>
      </c>
      <c r="G45" s="58">
        <f>IF('入力欄(差替情報)'!$D$9=G$2,G31*'入力欄(差替情報)'!$K$38/1000,0)</f>
        <v>0</v>
      </c>
      <c r="H45" s="58">
        <f>IF('入力欄(差替情報)'!$D$9=H$2,H31*'入力欄(差替情報)'!$K$38/1000,0)</f>
        <v>0</v>
      </c>
      <c r="I45" s="58">
        <f>IF('入力欄(差替情報)'!$D$9=I$2,I31*'入力欄(差替情報)'!$K$38/1000,0)</f>
        <v>0</v>
      </c>
      <c r="J45" s="58">
        <f>IF('入力欄(差替情報)'!$D$9=J$2,J31*'入力欄(差替情報)'!$K$38/1000,0)</f>
        <v>0</v>
      </c>
      <c r="K45" s="60">
        <f t="shared" si="1"/>
        <v>0</v>
      </c>
      <c r="L45" s="61">
        <f t="shared" si="2"/>
        <v>0</v>
      </c>
      <c r="N45" s="39">
        <f t="shared" si="6"/>
        <v>0</v>
      </c>
      <c r="Q45" s="10" t="s">
        <v>19</v>
      </c>
      <c r="R45" s="58">
        <f>IF('入力欄(差替情報)'!$D$9=B$2,B31*'入力欄(差替情報)'!$K$38/1000,0)</f>
        <v>0</v>
      </c>
      <c r="S45" s="58">
        <f>IF('入力欄(差替情報)'!$D$9=C$2,C31*'入力欄(差替情報)'!$K$38/1000,0)</f>
        <v>0</v>
      </c>
      <c r="T45" s="58">
        <f>IF('入力欄(差替情報)'!$D$9=D$2,D31*'入力欄(差替情報)'!$K$38/1000,0)</f>
        <v>0</v>
      </c>
      <c r="U45" s="58">
        <f>IF('入力欄(差替情報)'!$D$9=E$2,E31*'入力欄(差替情報)'!$K$38/1000,0)</f>
        <v>0</v>
      </c>
      <c r="V45" s="58">
        <f>IF('入力欄(差替情報)'!$D$9=F$2,F31*'入力欄(差替情報)'!$K$38/1000,0)</f>
        <v>0</v>
      </c>
      <c r="W45" s="58">
        <f>IF('入力欄(差替情報)'!$D$9=G$2,G31*'入力欄(差替情報)'!$K$38/1000,0)</f>
        <v>0</v>
      </c>
      <c r="X45" s="58">
        <f>IF('入力欄(差替情報)'!$D$9=H$2,H31*'入力欄(差替情報)'!$K$38/1000,0)</f>
        <v>0</v>
      </c>
      <c r="Y45" s="58">
        <f>IF('入力欄(差替情報)'!$D$9=I$2,I31*'入力欄(差替情報)'!$K$38/1000,0)</f>
        <v>0</v>
      </c>
      <c r="Z45" s="58">
        <f>IF('入力欄(差替情報)'!$D$9=J$2,J31*'入力欄(差替情報)'!$K$38/1000,0)</f>
        <v>0</v>
      </c>
      <c r="AA45" s="43">
        <f t="shared" si="3"/>
        <v>0</v>
      </c>
      <c r="AB45" s="44">
        <f t="shared" si="4"/>
        <v>0</v>
      </c>
      <c r="AD45" s="39">
        <f t="shared" si="5"/>
        <v>0</v>
      </c>
    </row>
    <row r="46" spans="1:30" x14ac:dyDescent="0.25">
      <c r="A46" s="10" t="s">
        <v>20</v>
      </c>
      <c r="B46" s="58">
        <f>IF('入力欄(差替情報)'!$D$9=B$2,B32*'入力欄(差替情報)'!$L$38/1000,0)</f>
        <v>0</v>
      </c>
      <c r="C46" s="58">
        <f>IF('入力欄(差替情報)'!$D$9=C$2,C32*'入力欄(差替情報)'!$L$38/1000,0)</f>
        <v>0</v>
      </c>
      <c r="D46" s="58">
        <f>IF('入力欄(差替情報)'!$D$9=D$2,D32*'入力欄(差替情報)'!$L$38/1000,0)</f>
        <v>0</v>
      </c>
      <c r="E46" s="58">
        <f>IF('入力欄(差替情報)'!$D$9=E$2,E32*'入力欄(差替情報)'!$L$38/1000,0)</f>
        <v>0</v>
      </c>
      <c r="F46" s="58">
        <f>IF('入力欄(差替情報)'!$D$9=F$2,F32*'入力欄(差替情報)'!$L$38/1000,0)</f>
        <v>0</v>
      </c>
      <c r="G46" s="58">
        <f>IF('入力欄(差替情報)'!$D$9=G$2,G32*'入力欄(差替情報)'!$L$38/1000,0)</f>
        <v>0</v>
      </c>
      <c r="H46" s="58">
        <f>IF('入力欄(差替情報)'!$D$9=H$2,H32*'入力欄(差替情報)'!$L$38/1000,0)</f>
        <v>0</v>
      </c>
      <c r="I46" s="58">
        <f>IF('入力欄(差替情報)'!$D$9=I$2,I32*'入力欄(差替情報)'!$L$38/1000,0)</f>
        <v>0</v>
      </c>
      <c r="J46" s="58">
        <f>IF('入力欄(差替情報)'!$D$9=J$2,J32*'入力欄(差替情報)'!$L$38/1000,0)</f>
        <v>0</v>
      </c>
      <c r="K46" s="60">
        <f t="shared" si="1"/>
        <v>0</v>
      </c>
      <c r="L46" s="61">
        <f t="shared" si="2"/>
        <v>0</v>
      </c>
      <c r="N46" s="39">
        <f t="shared" si="6"/>
        <v>0</v>
      </c>
      <c r="Q46" s="10" t="s">
        <v>20</v>
      </c>
      <c r="R46" s="58">
        <f>IF('入力欄(差替情報)'!$D$9=B$2,B32*'入力欄(差替情報)'!$L$38/1000,0)</f>
        <v>0</v>
      </c>
      <c r="S46" s="58">
        <f>IF('入力欄(差替情報)'!$D$9=C$2,C32*'入力欄(差替情報)'!$L$38/1000,0)</f>
        <v>0</v>
      </c>
      <c r="T46" s="58">
        <f>IF('入力欄(差替情報)'!$D$9=D$2,D32*'入力欄(差替情報)'!$L$38/1000,0)</f>
        <v>0</v>
      </c>
      <c r="U46" s="58">
        <f>IF('入力欄(差替情報)'!$D$9=E$2,E32*'入力欄(差替情報)'!$L$38/1000,0)</f>
        <v>0</v>
      </c>
      <c r="V46" s="58">
        <f>IF('入力欄(差替情報)'!$D$9=F$2,F32*'入力欄(差替情報)'!$L$38/1000,0)</f>
        <v>0</v>
      </c>
      <c r="W46" s="58">
        <f>IF('入力欄(差替情報)'!$D$9=G$2,G32*'入力欄(差替情報)'!$L$38/1000,0)</f>
        <v>0</v>
      </c>
      <c r="X46" s="58">
        <f>IF('入力欄(差替情報)'!$D$9=H$2,H32*'入力欄(差替情報)'!$L$38/1000,0)</f>
        <v>0</v>
      </c>
      <c r="Y46" s="58">
        <f>IF('入力欄(差替情報)'!$D$9=I$2,I32*'入力欄(差替情報)'!$L$38/1000,0)</f>
        <v>0</v>
      </c>
      <c r="Z46" s="58">
        <f>IF('入力欄(差替情報)'!$D$9=J$2,J32*'入力欄(差替情報)'!$L$38/1000,0)</f>
        <v>0</v>
      </c>
      <c r="AA46" s="43">
        <f t="shared" si="3"/>
        <v>0</v>
      </c>
      <c r="AB46" s="44">
        <f t="shared" si="4"/>
        <v>0</v>
      </c>
      <c r="AD46" s="39">
        <f>AA46*1000</f>
        <v>0</v>
      </c>
    </row>
    <row r="47" spans="1:30" x14ac:dyDescent="0.25">
      <c r="A47" s="10" t="s">
        <v>21</v>
      </c>
      <c r="B47" s="58">
        <f>IF('入力欄(差替情報)'!$D$9=B$2,B33*'入力欄(差替情報)'!$M$38/1000,0)</f>
        <v>0</v>
      </c>
      <c r="C47" s="58">
        <f>IF('入力欄(差替情報)'!$D$9=C$2,C33*'入力欄(差替情報)'!$M$38/1000,0)</f>
        <v>0</v>
      </c>
      <c r="D47" s="58">
        <f>IF('入力欄(差替情報)'!$D$9=D$2,D33*'入力欄(差替情報)'!$M$38/1000,0)</f>
        <v>0</v>
      </c>
      <c r="E47" s="58">
        <f>IF('入力欄(差替情報)'!$D$9=E$2,E33*'入力欄(差替情報)'!$M$38/1000,0)</f>
        <v>0</v>
      </c>
      <c r="F47" s="58">
        <f>IF('入力欄(差替情報)'!$D$9=F$2,F33*'入力欄(差替情報)'!$M$38/1000,0)</f>
        <v>0</v>
      </c>
      <c r="G47" s="58">
        <f>IF('入力欄(差替情報)'!$D$9=G$2,G33*'入力欄(差替情報)'!$M$38/1000,0)</f>
        <v>0</v>
      </c>
      <c r="H47" s="58">
        <f>IF('入力欄(差替情報)'!$D$9=H$2,H33*'入力欄(差替情報)'!$M$38/1000,0)</f>
        <v>0</v>
      </c>
      <c r="I47" s="58">
        <f>IF('入力欄(差替情報)'!$D$9=I$2,I33*'入力欄(差替情報)'!$M$38/1000,0)</f>
        <v>0</v>
      </c>
      <c r="J47" s="58">
        <f>IF('入力欄(差替情報)'!$D$9=J$2,J33*'入力欄(差替情報)'!$M$38/1000,0)</f>
        <v>0</v>
      </c>
      <c r="K47" s="60">
        <f t="shared" si="1"/>
        <v>0</v>
      </c>
      <c r="L47" s="61">
        <f t="shared" si="2"/>
        <v>0</v>
      </c>
      <c r="N47" s="39">
        <f t="shared" si="6"/>
        <v>0</v>
      </c>
      <c r="Q47" s="10" t="s">
        <v>21</v>
      </c>
      <c r="R47" s="58">
        <f>IF('入力欄(差替情報)'!$D$9=B$2,B33*'入力欄(差替情報)'!$M$38/1000,0)</f>
        <v>0</v>
      </c>
      <c r="S47" s="58">
        <f>IF('入力欄(差替情報)'!$D$9=C$2,C33*'入力欄(差替情報)'!$M$38/1000,0)</f>
        <v>0</v>
      </c>
      <c r="T47" s="58">
        <f>IF('入力欄(差替情報)'!$D$9=D$2,D33*'入力欄(差替情報)'!$M$38/1000,0)</f>
        <v>0</v>
      </c>
      <c r="U47" s="58">
        <f>IF('入力欄(差替情報)'!$D$9=E$2,E33*'入力欄(差替情報)'!$M$38/1000,0)</f>
        <v>0</v>
      </c>
      <c r="V47" s="58">
        <f>IF('入力欄(差替情報)'!$D$9=F$2,F33*'入力欄(差替情報)'!$M$38/1000,0)</f>
        <v>0</v>
      </c>
      <c r="W47" s="58">
        <f>IF('入力欄(差替情報)'!$D$9=G$2,G33*'入力欄(差替情報)'!$M$38/1000,0)</f>
        <v>0</v>
      </c>
      <c r="X47" s="58">
        <f>IF('入力欄(差替情報)'!$D$9=H$2,H33*'入力欄(差替情報)'!$M$38/1000,0)</f>
        <v>0</v>
      </c>
      <c r="Y47" s="58">
        <f>IF('入力欄(差替情報)'!$D$9=I$2,I33*'入力欄(差替情報)'!$M$38/1000,0)</f>
        <v>0</v>
      </c>
      <c r="Z47" s="58">
        <f>IF('入力欄(差替情報)'!$D$9=J$2,J33*'入力欄(差替情報)'!$M$38/1000,0)</f>
        <v>0</v>
      </c>
      <c r="AA47" s="43">
        <f t="shared" si="3"/>
        <v>0</v>
      </c>
      <c r="AB47" s="44">
        <f t="shared" si="4"/>
        <v>0</v>
      </c>
      <c r="AD47" s="39">
        <f>AA47*1000</f>
        <v>0</v>
      </c>
    </row>
    <row r="48" spans="1:30" x14ac:dyDescent="0.25">
      <c r="A48" s="10" t="s">
        <v>22</v>
      </c>
      <c r="B48" s="58">
        <f>IF('入力欄(差替情報)'!$D$9=B$2,B34*'入力欄(差替情報)'!$N$38/1000,0)</f>
        <v>0</v>
      </c>
      <c r="C48" s="58">
        <f>IF('入力欄(差替情報)'!$D$9=C$2,C34*'入力欄(差替情報)'!$N$38/1000,0)</f>
        <v>0</v>
      </c>
      <c r="D48" s="58">
        <f>IF('入力欄(差替情報)'!$D$9=D$2,D34*'入力欄(差替情報)'!$N$38/1000,0)</f>
        <v>0</v>
      </c>
      <c r="E48" s="58">
        <f>IF('入力欄(差替情報)'!$D$9=E$2,E34*'入力欄(差替情報)'!$N$38/1000,0)</f>
        <v>0</v>
      </c>
      <c r="F48" s="58">
        <f>IF('入力欄(差替情報)'!$D$9=F$2,F34*'入力欄(差替情報)'!$N$38/1000,0)</f>
        <v>0</v>
      </c>
      <c r="G48" s="58">
        <f>IF('入力欄(差替情報)'!$D$9=G$2,G34*'入力欄(差替情報)'!$N$38/1000,0)</f>
        <v>0</v>
      </c>
      <c r="H48" s="58">
        <f>IF('入力欄(差替情報)'!$D$9=H$2,H34*'入力欄(差替情報)'!$N$38/1000,0)</f>
        <v>0</v>
      </c>
      <c r="I48" s="58">
        <f>IF('入力欄(差替情報)'!$D$9=I$2,I34*'入力欄(差替情報)'!$N$38/1000,0)</f>
        <v>0</v>
      </c>
      <c r="J48" s="58">
        <f>IF('入力欄(差替情報)'!$D$9=J$2,J34*'入力欄(差替情報)'!$N$38/1000,0)</f>
        <v>0</v>
      </c>
      <c r="K48" s="60">
        <f t="shared" si="1"/>
        <v>0</v>
      </c>
      <c r="L48" s="61">
        <f t="shared" si="2"/>
        <v>0</v>
      </c>
      <c r="N48" s="39">
        <f t="shared" si="6"/>
        <v>0</v>
      </c>
      <c r="Q48" s="10" t="s">
        <v>22</v>
      </c>
      <c r="R48" s="58">
        <f>IF('入力欄(差替情報)'!$D$9=B$2,B34*'入力欄(差替情報)'!$N$38/1000,0)</f>
        <v>0</v>
      </c>
      <c r="S48" s="58">
        <f>IF('入力欄(差替情報)'!$D$9=C$2,C34*'入力欄(差替情報)'!$N$38/1000,0)</f>
        <v>0</v>
      </c>
      <c r="T48" s="58">
        <f>IF('入力欄(差替情報)'!$D$9=D$2,D34*'入力欄(差替情報)'!$N$38/1000,0)</f>
        <v>0</v>
      </c>
      <c r="U48" s="58">
        <f>IF('入力欄(差替情報)'!$D$9=E$2,E34*'入力欄(差替情報)'!$N$38/1000,0)</f>
        <v>0</v>
      </c>
      <c r="V48" s="58">
        <f>IF('入力欄(差替情報)'!$D$9=F$2,F34*'入力欄(差替情報)'!$N$38/1000,0)</f>
        <v>0</v>
      </c>
      <c r="W48" s="58">
        <f>IF('入力欄(差替情報)'!$D$9=G$2,G34*'入力欄(差替情報)'!$N$38/1000,0)</f>
        <v>0</v>
      </c>
      <c r="X48" s="58">
        <f>IF('入力欄(差替情報)'!$D$9=H$2,H34*'入力欄(差替情報)'!$N$38/1000,0)</f>
        <v>0</v>
      </c>
      <c r="Y48" s="58">
        <f>IF('入力欄(差替情報)'!$D$9=I$2,I34*'入力欄(差替情報)'!$N$38/1000,0)</f>
        <v>0</v>
      </c>
      <c r="Z48" s="58">
        <f>IF('入力欄(差替情報)'!$D$9=J$2,J34*'入力欄(差替情報)'!$N$38/1000,0)</f>
        <v>0</v>
      </c>
      <c r="AA48" s="43">
        <f t="shared" si="3"/>
        <v>0</v>
      </c>
      <c r="AB48" s="44">
        <f t="shared" si="4"/>
        <v>0</v>
      </c>
      <c r="AD48" s="39">
        <f t="shared" si="5"/>
        <v>0</v>
      </c>
    </row>
    <row r="49" spans="1:30" x14ac:dyDescent="0.25">
      <c r="A49" s="10" t="s">
        <v>23</v>
      </c>
      <c r="B49" s="58">
        <f>IF('入力欄(差替情報)'!$D$9=B$2,B35*'入力欄(差替情報)'!$O$38/1000,0)</f>
        <v>0</v>
      </c>
      <c r="C49" s="58">
        <f>IF('入力欄(差替情報)'!$D$9=C$2,C35*'入力欄(差替情報)'!$O$38/1000,0)</f>
        <v>0</v>
      </c>
      <c r="D49" s="58">
        <f>IF('入力欄(差替情報)'!$D$9=D$2,D35*'入力欄(差替情報)'!$O$38/1000,0)</f>
        <v>0</v>
      </c>
      <c r="E49" s="58">
        <f>IF('入力欄(差替情報)'!$D$9=E$2,E35*'入力欄(差替情報)'!$O$38/1000,0)</f>
        <v>0</v>
      </c>
      <c r="F49" s="58">
        <f>IF('入力欄(差替情報)'!$D$9=F$2,F35*'入力欄(差替情報)'!$O$38/1000,0)</f>
        <v>0</v>
      </c>
      <c r="G49" s="58">
        <f>IF('入力欄(差替情報)'!$D$9=G$2,G35*'入力欄(差替情報)'!$O$38/1000,0)</f>
        <v>0</v>
      </c>
      <c r="H49" s="58">
        <f>IF('入力欄(差替情報)'!$D$9=H$2,H35*'入力欄(差替情報)'!$O$38/1000,0)</f>
        <v>0</v>
      </c>
      <c r="I49" s="58">
        <f>IF('入力欄(差替情報)'!$D$9=I$2,I35*'入力欄(差替情報)'!$O$38/1000,0)</f>
        <v>0</v>
      </c>
      <c r="J49" s="58">
        <f>IF('入力欄(差替情報)'!$D$9=J$2,J35*'入力欄(差替情報)'!$O$38/1000,0)</f>
        <v>0</v>
      </c>
      <c r="K49" s="60">
        <f t="shared" si="1"/>
        <v>0</v>
      </c>
      <c r="L49" s="61">
        <f t="shared" si="2"/>
        <v>0</v>
      </c>
      <c r="N49" s="39">
        <f t="shared" si="6"/>
        <v>0</v>
      </c>
      <c r="Q49" s="10" t="s">
        <v>23</v>
      </c>
      <c r="R49" s="58">
        <f>IF('入力欄(差替情報)'!$D$9=B$2,B35*'入力欄(差替情報)'!$O$38/1000,0)</f>
        <v>0</v>
      </c>
      <c r="S49" s="58">
        <f>IF('入力欄(差替情報)'!$D$9=C$2,C35*'入力欄(差替情報)'!$O$38/1000,0)</f>
        <v>0</v>
      </c>
      <c r="T49" s="58">
        <f>IF('入力欄(差替情報)'!$D$9=D$2,D35*'入力欄(差替情報)'!$O$38/1000,0)</f>
        <v>0</v>
      </c>
      <c r="U49" s="58">
        <f>IF('入力欄(差替情報)'!$D$9=E$2,E35*'入力欄(差替情報)'!$O$38/1000,0)</f>
        <v>0</v>
      </c>
      <c r="V49" s="58">
        <f>IF('入力欄(差替情報)'!$D$9=F$2,F35*'入力欄(差替情報)'!$O$38/1000,0)</f>
        <v>0</v>
      </c>
      <c r="W49" s="58">
        <f>IF('入力欄(差替情報)'!$D$9=G$2,G35*'入力欄(差替情報)'!$O$38/1000,0)</f>
        <v>0</v>
      </c>
      <c r="X49" s="58">
        <f>IF('入力欄(差替情報)'!$D$9=H$2,H35*'入力欄(差替情報)'!$O$38/1000,0)</f>
        <v>0</v>
      </c>
      <c r="Y49" s="58">
        <f>IF('入力欄(差替情報)'!$D$9=I$2,I35*'入力欄(差替情報)'!$O$38/1000,0)</f>
        <v>0</v>
      </c>
      <c r="Z49" s="58">
        <f>IF('入力欄(差替情報)'!$D$9=J$2,J35*'入力欄(差替情報)'!$O$38/1000,0)</f>
        <v>0</v>
      </c>
      <c r="AA49" s="43">
        <f>SUM(R49:Z49)</f>
        <v>0</v>
      </c>
      <c r="AB49" s="44">
        <f t="shared" si="4"/>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6">
        <f>'計算用(水力)'!B52</f>
        <v>4882.9799999999996</v>
      </c>
      <c r="C52" s="126">
        <f>'計算用(水力)'!C52</f>
        <v>12191.044</v>
      </c>
      <c r="D52" s="126">
        <f>'計算用(水力)'!D52</f>
        <v>40434.097999999998</v>
      </c>
      <c r="E52" s="126">
        <f>'計算用(水力)'!E52</f>
        <v>18452.13</v>
      </c>
      <c r="F52" s="126">
        <f>'計算用(水力)'!F52</f>
        <v>4502.1979999999994</v>
      </c>
      <c r="G52" s="126">
        <f>'計算用(水力)'!G52</f>
        <v>16728.849999999999</v>
      </c>
      <c r="H52" s="126">
        <f>'計算用(水力)'!H52</f>
        <v>6653.5279999999993</v>
      </c>
      <c r="I52" s="126">
        <f>'計算用(水力)'!I52</f>
        <v>4734.33</v>
      </c>
      <c r="J52" s="126">
        <f>'計算用(水力)'!J52</f>
        <v>12042.17</v>
      </c>
      <c r="K52" s="127"/>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26">
        <f>'計算用(水力)'!B53</f>
        <v>4365.3500000000004</v>
      </c>
      <c r="C53" s="126">
        <f>'計算用(水力)'!C53</f>
        <v>11318.501999999999</v>
      </c>
      <c r="D53" s="126">
        <f>'計算用(水力)'!D53</f>
        <v>39135.901999999995</v>
      </c>
      <c r="E53" s="126">
        <f>'計算用(水力)'!E53</f>
        <v>18493.689999999999</v>
      </c>
      <c r="F53" s="126">
        <f>'計算用(水力)'!F53</f>
        <v>4144.4780000000001</v>
      </c>
      <c r="G53" s="126">
        <f>'計算用(水力)'!G53</f>
        <v>17299.169999999998</v>
      </c>
      <c r="H53" s="126">
        <f>'計算用(水力)'!H53</f>
        <v>6702.1839999999993</v>
      </c>
      <c r="I53" s="126">
        <f>'計算用(水力)'!I53</f>
        <v>4837.5700000000006</v>
      </c>
      <c r="J53" s="126">
        <f>'計算用(水力)'!J53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26">
        <f>'計算用(水力)'!B54</f>
        <v>4439.29</v>
      </c>
      <c r="C54" s="126">
        <f>'計算用(水力)'!C54</f>
        <v>12353.976000000001</v>
      </c>
      <c r="D54" s="126">
        <f>'計算用(水力)'!D54</f>
        <v>45490.090000000004</v>
      </c>
      <c r="E54" s="126">
        <f>'計算用(水力)'!E54</f>
        <v>20831.38</v>
      </c>
      <c r="F54" s="126">
        <f>'計算用(水力)'!F54</f>
        <v>4816.7479999999996</v>
      </c>
      <c r="G54" s="126">
        <f>'計算用(水力)'!G54</f>
        <v>20024.21</v>
      </c>
      <c r="H54" s="126">
        <f>'計算用(水力)'!H54</f>
        <v>7753.8459999999995</v>
      </c>
      <c r="I54" s="126">
        <f>'計算用(水力)'!I54</f>
        <v>5634</v>
      </c>
      <c r="J54" s="126">
        <f>'計算用(水力)'!J54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26">
        <f>'計算用(水力)'!B55</f>
        <v>5054.2900000000009</v>
      </c>
      <c r="C55" s="126">
        <f>'計算用(水力)'!C55</f>
        <v>14781.866</v>
      </c>
      <c r="D55" s="126">
        <f>'計算用(水力)'!D55</f>
        <v>58456.866000000002</v>
      </c>
      <c r="E55" s="126">
        <f>'計算用(水力)'!E55</f>
        <v>25059.99</v>
      </c>
      <c r="F55" s="126">
        <f>'計算用(水力)'!F55</f>
        <v>5859.0679999999993</v>
      </c>
      <c r="G55" s="126">
        <f>'計算用(水力)'!G55</f>
        <v>25850.940000000002</v>
      </c>
      <c r="H55" s="126">
        <f>'計算用(水力)'!H55</f>
        <v>9729.6859999999997</v>
      </c>
      <c r="I55" s="126">
        <f>'計算用(水力)'!I55</f>
        <v>7005.63</v>
      </c>
      <c r="J55" s="126">
        <f>'計算用(水力)'!J55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26">
        <f>'計算用(水力)'!B56</f>
        <v>5165.21</v>
      </c>
      <c r="C56" s="126">
        <f>'計算用(水力)'!C56</f>
        <v>15050.112000000001</v>
      </c>
      <c r="D56" s="126">
        <f>'計算用(水力)'!D56</f>
        <v>58456.437999999995</v>
      </c>
      <c r="E56" s="126">
        <f>'計算用(水力)'!E56</f>
        <v>25059.99</v>
      </c>
      <c r="F56" s="126">
        <f>'計算用(水力)'!F56</f>
        <v>5859.0679999999993</v>
      </c>
      <c r="G56" s="126">
        <f>'計算用(水力)'!G56</f>
        <v>25850.940000000002</v>
      </c>
      <c r="H56" s="126">
        <f>'計算用(水力)'!H56</f>
        <v>9729.6859999999997</v>
      </c>
      <c r="I56" s="126">
        <f>'計算用(水力)'!I56</f>
        <v>7005.63</v>
      </c>
      <c r="J56" s="126">
        <f>'計算用(水力)'!J56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26">
        <f>'計算用(水力)'!B57</f>
        <v>4795.4699999999993</v>
      </c>
      <c r="C57" s="126">
        <f>'計算用(水力)'!C57</f>
        <v>13325.706</v>
      </c>
      <c r="D57" s="126">
        <f>'計算用(水力)'!D57</f>
        <v>49386.400000000001</v>
      </c>
      <c r="E57" s="126">
        <f>'計算用(水力)'!E57</f>
        <v>22493.73</v>
      </c>
      <c r="F57" s="126">
        <f>'計算用(水力)'!F57</f>
        <v>5180.6379999999999</v>
      </c>
      <c r="G57" s="126">
        <f>'計算用(水力)'!G57</f>
        <v>21631.99</v>
      </c>
      <c r="H57" s="126">
        <f>'計算用(水力)'!H57</f>
        <v>8503.5080000000016</v>
      </c>
      <c r="I57" s="126">
        <f>'計算用(水力)'!I57</f>
        <v>6209.2</v>
      </c>
      <c r="J57" s="126">
        <f>'計算用(水力)'!J57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26">
        <f>'計算用(水力)'!B58</f>
        <v>4796.71</v>
      </c>
      <c r="C58" s="126">
        <f>'計算用(水力)'!C58</f>
        <v>11823.253999999999</v>
      </c>
      <c r="D58" s="126">
        <f>'計算用(水力)'!D58</f>
        <v>41641.480000000003</v>
      </c>
      <c r="E58" s="126">
        <f>'計算用(水力)'!E58</f>
        <v>19304.09</v>
      </c>
      <c r="F58" s="126">
        <f>'計算用(水力)'!F58</f>
        <v>4280.1680000000006</v>
      </c>
      <c r="G58" s="126">
        <f>'計算用(水力)'!G58</f>
        <v>17903.539999999997</v>
      </c>
      <c r="H58" s="126">
        <f>'計算用(水力)'!H58</f>
        <v>7087.0280000000002</v>
      </c>
      <c r="I58" s="126">
        <f>'計算用(水力)'!I58</f>
        <v>5250.54</v>
      </c>
      <c r="J58" s="126">
        <f>'計算用(水力)'!J58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G58</f>
        <v>17903.539999999997</v>
      </c>
      <c r="X58" s="13">
        <f t="shared" si="7"/>
        <v>7087.0280000000002</v>
      </c>
      <c r="Y58" s="13">
        <f t="shared" si="7"/>
        <v>5250.54</v>
      </c>
      <c r="Z58" s="13">
        <f t="shared" si="7"/>
        <v>13855.031999999999</v>
      </c>
      <c r="AA58" s="16"/>
      <c r="AB58" s="16"/>
    </row>
    <row r="59" spans="1:30" x14ac:dyDescent="0.25">
      <c r="A59" s="10" t="s">
        <v>19</v>
      </c>
      <c r="B59" s="126">
        <f>'計算用(水力)'!B59</f>
        <v>5499.2</v>
      </c>
      <c r="C59" s="126">
        <f>'計算用(水力)'!C59</f>
        <v>13296.031999999999</v>
      </c>
      <c r="D59" s="126">
        <f>'計算用(水力)'!D59</f>
        <v>42908.483999999997</v>
      </c>
      <c r="E59" s="126">
        <f>'計算用(水力)'!E59</f>
        <v>19220.97</v>
      </c>
      <c r="F59" s="126">
        <f>'計算用(水力)'!F59</f>
        <v>4631.7179999999998</v>
      </c>
      <c r="G59" s="126">
        <f>'計算用(水力)'!G59</f>
        <v>17667.050000000003</v>
      </c>
      <c r="H59" s="126">
        <f>'計算用(水力)'!H59</f>
        <v>7441.5259999999998</v>
      </c>
      <c r="I59" s="126">
        <f>'計算用(水力)'!I59</f>
        <v>4985.0600000000004</v>
      </c>
      <c r="J59" s="126">
        <f>'計算用(水力)'!J59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26">
        <f>'計算用(水力)'!B60</f>
        <v>5941.65</v>
      </c>
      <c r="C60" s="126">
        <f>'計算用(水力)'!C60</f>
        <v>14882.905999999999</v>
      </c>
      <c r="D60" s="126">
        <f>'計算用(水力)'!D60</f>
        <v>47319.77</v>
      </c>
      <c r="E60" s="126">
        <f>'計算用(水力)'!E60</f>
        <v>22233.99</v>
      </c>
      <c r="F60" s="126">
        <f>'計算用(水力)'!F60</f>
        <v>5532.1880000000001</v>
      </c>
      <c r="G60" s="126">
        <f>'計算用(水力)'!G60</f>
        <v>21890.87</v>
      </c>
      <c r="H60" s="126">
        <f>'計算用(水力)'!H60</f>
        <v>9157.5540000000001</v>
      </c>
      <c r="I60" s="126">
        <f>'計算用(水力)'!I60</f>
        <v>6740.15</v>
      </c>
      <c r="J60" s="126">
        <f>'計算用(水力)'!J60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26">
        <f>'計算用(水力)'!B61</f>
        <v>6188.14</v>
      </c>
      <c r="C61" s="126">
        <f>'計算用(水力)'!C61</f>
        <v>15447.464</v>
      </c>
      <c r="D61" s="126">
        <f>'計算用(水力)'!D61</f>
        <v>51542.244000000006</v>
      </c>
      <c r="E61" s="126">
        <f>'計算用(水力)'!E61</f>
        <v>24083.359999999997</v>
      </c>
      <c r="F61" s="126">
        <f>'計算用(水力)'!F61</f>
        <v>6007.0879999999997</v>
      </c>
      <c r="G61" s="126">
        <f>'計算用(水力)'!G61</f>
        <v>23522.980000000003</v>
      </c>
      <c r="H61" s="126">
        <f>'計算用(水力)'!H61</f>
        <v>9316.2019999999993</v>
      </c>
      <c r="I61" s="126">
        <f>'計算用(水力)'!I61</f>
        <v>6740.15</v>
      </c>
      <c r="J61" s="126">
        <f>'計算用(水力)'!J61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26">
        <f>'計算用(水力)'!B62</f>
        <v>6163.4900000000007</v>
      </c>
      <c r="C62" s="126">
        <f>'計算用(水力)'!C62</f>
        <v>15378.876</v>
      </c>
      <c r="D62" s="126">
        <f>'計算用(水力)'!D62</f>
        <v>51545.24</v>
      </c>
      <c r="E62" s="126">
        <f>'計算用(水力)'!E62</f>
        <v>24083.359999999997</v>
      </c>
      <c r="F62" s="126">
        <f>'計算用(水力)'!F62</f>
        <v>6007.0879999999997</v>
      </c>
      <c r="G62" s="126">
        <f>'計算用(水力)'!G62</f>
        <v>23522.980000000003</v>
      </c>
      <c r="H62" s="126">
        <f>'計算用(水力)'!H62</f>
        <v>9316.2939999999999</v>
      </c>
      <c r="I62" s="126">
        <f>'計算用(水力)'!I62</f>
        <v>6740.15</v>
      </c>
      <c r="J62" s="126">
        <f>'計算用(水力)'!J62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26">
        <f>'計算用(水力)'!B63</f>
        <v>5596.57</v>
      </c>
      <c r="C63" s="126">
        <f>'計算用(水力)'!C63</f>
        <v>14184.276</v>
      </c>
      <c r="D63" s="126">
        <f>'計算用(水力)'!D63</f>
        <v>45362.928</v>
      </c>
      <c r="E63" s="126">
        <f>'計算用(水力)'!E63</f>
        <v>20945.66</v>
      </c>
      <c r="F63" s="126">
        <f>'計算用(水力)'!F63</f>
        <v>5137.4579999999996</v>
      </c>
      <c r="G63" s="126">
        <f>'計算用(水力)'!G63</f>
        <v>19580.420000000002</v>
      </c>
      <c r="H63" s="126">
        <f>'計算用(水力)'!H63</f>
        <v>7909.8679999999995</v>
      </c>
      <c r="I63" s="126">
        <f>'計算用(水力)'!I63</f>
        <v>5560.2599999999993</v>
      </c>
      <c r="J63" s="126">
        <f>'計算用(水力)'!J63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4882.9799999999996</v>
      </c>
      <c r="C66" s="13">
        <f t="shared" ref="B66:J77" si="9">C52-C38</f>
        <v>12191.044</v>
      </c>
      <c r="D66" s="13">
        <f t="shared" si="9"/>
        <v>40434.097999999998</v>
      </c>
      <c r="E66" s="13">
        <f t="shared" si="9"/>
        <v>18452.13</v>
      </c>
      <c r="F66" s="13">
        <f t="shared" si="9"/>
        <v>4502.1979999999994</v>
      </c>
      <c r="G66" s="13">
        <f t="shared" si="9"/>
        <v>16728.849999999999</v>
      </c>
      <c r="H66" s="13">
        <f t="shared" si="9"/>
        <v>6653.5279999999993</v>
      </c>
      <c r="I66" s="13">
        <f t="shared" si="9"/>
        <v>4734.33</v>
      </c>
      <c r="J66" s="30">
        <f t="shared" si="9"/>
        <v>12042.17</v>
      </c>
      <c r="K66" s="29">
        <f>SUM($B66:$J66)</f>
        <v>120621.32799999999</v>
      </c>
      <c r="L66" s="16"/>
      <c r="Q66" s="10" t="s">
        <v>12</v>
      </c>
      <c r="R66" s="13">
        <f>R52-R38</f>
        <v>4882.9799999999996</v>
      </c>
      <c r="S66" s="13">
        <f t="shared" ref="S66:Z66" si="10">S52-S38</f>
        <v>12191.044</v>
      </c>
      <c r="T66" s="13">
        <f t="shared" si="10"/>
        <v>40434.097999999998</v>
      </c>
      <c r="U66" s="13">
        <f t="shared" si="10"/>
        <v>18452.13</v>
      </c>
      <c r="V66" s="13">
        <f>V52-V38</f>
        <v>4502.1979999999994</v>
      </c>
      <c r="W66" s="13">
        <f>W52-W38</f>
        <v>16728.849999999999</v>
      </c>
      <c r="X66" s="13">
        <f t="shared" si="10"/>
        <v>6653.5279999999993</v>
      </c>
      <c r="Y66" s="13">
        <f t="shared" si="10"/>
        <v>4734.33</v>
      </c>
      <c r="Z66" s="30">
        <f t="shared" si="10"/>
        <v>12042.17</v>
      </c>
      <c r="AA66" s="29">
        <f>SUM($R66:$Z66)</f>
        <v>120621.32799999999</v>
      </c>
      <c r="AB66" s="16"/>
    </row>
    <row r="67" spans="1:31" x14ac:dyDescent="0.25">
      <c r="A67" s="10" t="s">
        <v>13</v>
      </c>
      <c r="B67" s="13">
        <f t="shared" si="9"/>
        <v>4365.3500000000004</v>
      </c>
      <c r="C67" s="13">
        <f t="shared" si="9"/>
        <v>11318.501999999999</v>
      </c>
      <c r="D67" s="13">
        <f t="shared" si="9"/>
        <v>39135.901999999995</v>
      </c>
      <c r="E67" s="13">
        <f t="shared" si="9"/>
        <v>18493.689999999999</v>
      </c>
      <c r="F67" s="13">
        <f t="shared" si="9"/>
        <v>4144.4780000000001</v>
      </c>
      <c r="G67" s="13">
        <f t="shared" si="9"/>
        <v>17299.169999999998</v>
      </c>
      <c r="H67" s="13">
        <f t="shared" si="9"/>
        <v>6702.1839999999993</v>
      </c>
      <c r="I67" s="13">
        <f t="shared" si="9"/>
        <v>4837.5700000000006</v>
      </c>
      <c r="J67" s="30">
        <f t="shared" si="9"/>
        <v>13276.37</v>
      </c>
      <c r="K67" s="29">
        <f t="shared" ref="K67:K77" si="11">SUM($B67:$J67)</f>
        <v>119573.21599999999</v>
      </c>
      <c r="L67" s="16"/>
      <c r="Q67" s="10" t="s">
        <v>13</v>
      </c>
      <c r="R67" s="13">
        <f t="shared" ref="R67:Z77" si="12">R53-R39</f>
        <v>4365.3500000000004</v>
      </c>
      <c r="S67" s="13">
        <f t="shared" si="12"/>
        <v>11318.501999999999</v>
      </c>
      <c r="T67" s="13">
        <f t="shared" si="12"/>
        <v>39135.901999999995</v>
      </c>
      <c r="U67" s="13">
        <f t="shared" si="12"/>
        <v>18493.689999999999</v>
      </c>
      <c r="V67" s="13">
        <f t="shared" si="12"/>
        <v>4144.4780000000001</v>
      </c>
      <c r="W67" s="13">
        <f t="shared" si="12"/>
        <v>17299.169999999998</v>
      </c>
      <c r="X67" s="13">
        <f t="shared" si="12"/>
        <v>6702.1839999999993</v>
      </c>
      <c r="Y67" s="13">
        <f t="shared" si="12"/>
        <v>4837.5700000000006</v>
      </c>
      <c r="Z67" s="30">
        <f t="shared" si="12"/>
        <v>13276.37</v>
      </c>
      <c r="AA67" s="29">
        <f t="shared" ref="AA67:AA76" si="13">SUM($R67:$Z67)</f>
        <v>119573.21599999999</v>
      </c>
      <c r="AB67" s="16"/>
    </row>
    <row r="68" spans="1:31" x14ac:dyDescent="0.25">
      <c r="A68" s="10" t="s">
        <v>14</v>
      </c>
      <c r="B68" s="13">
        <f t="shared" si="9"/>
        <v>4439.29</v>
      </c>
      <c r="C68" s="13">
        <f t="shared" si="9"/>
        <v>12353.976000000001</v>
      </c>
      <c r="D68" s="13">
        <f t="shared" si="9"/>
        <v>45490.090000000004</v>
      </c>
      <c r="E68" s="13">
        <f t="shared" si="9"/>
        <v>20831.38</v>
      </c>
      <c r="F68" s="13">
        <f t="shared" si="9"/>
        <v>4816.7479999999996</v>
      </c>
      <c r="G68" s="13">
        <f t="shared" si="9"/>
        <v>20024.21</v>
      </c>
      <c r="H68" s="13">
        <f t="shared" si="9"/>
        <v>7753.8459999999995</v>
      </c>
      <c r="I68" s="13">
        <f t="shared" si="9"/>
        <v>5634</v>
      </c>
      <c r="J68" s="30">
        <f t="shared" si="9"/>
        <v>14944.912</v>
      </c>
      <c r="K68" s="29">
        <f t="shared" si="11"/>
        <v>136288.45199999999</v>
      </c>
      <c r="L68" s="16"/>
      <c r="Q68" s="10" t="s">
        <v>14</v>
      </c>
      <c r="R68" s="13">
        <f t="shared" si="12"/>
        <v>4439.29</v>
      </c>
      <c r="S68" s="13">
        <f t="shared" si="12"/>
        <v>12353.976000000001</v>
      </c>
      <c r="T68" s="13">
        <f t="shared" si="12"/>
        <v>45490.090000000004</v>
      </c>
      <c r="U68" s="13">
        <f t="shared" si="12"/>
        <v>20831.38</v>
      </c>
      <c r="V68" s="13">
        <f>V54-V40</f>
        <v>4816.7479999999996</v>
      </c>
      <c r="W68" s="13">
        <f t="shared" si="12"/>
        <v>20024.21</v>
      </c>
      <c r="X68" s="13">
        <f t="shared" si="12"/>
        <v>7753.8459999999995</v>
      </c>
      <c r="Y68" s="13">
        <f t="shared" si="12"/>
        <v>5634</v>
      </c>
      <c r="Z68" s="30">
        <f t="shared" si="12"/>
        <v>14944.912</v>
      </c>
      <c r="AA68" s="29">
        <f t="shared" si="13"/>
        <v>136288.45199999999</v>
      </c>
      <c r="AB68" s="16"/>
    </row>
    <row r="69" spans="1:31" x14ac:dyDescent="0.25">
      <c r="A69" s="10" t="s">
        <v>15</v>
      </c>
      <c r="B69" s="13">
        <f t="shared" si="9"/>
        <v>5054.2900000000009</v>
      </c>
      <c r="C69" s="13">
        <f t="shared" si="9"/>
        <v>14781.866</v>
      </c>
      <c r="D69" s="13">
        <f t="shared" si="9"/>
        <v>58456.866000000002</v>
      </c>
      <c r="E69" s="13">
        <f t="shared" si="9"/>
        <v>25059.99</v>
      </c>
      <c r="F69" s="13">
        <f t="shared" si="9"/>
        <v>5859.0679999999993</v>
      </c>
      <c r="G69" s="13">
        <f t="shared" si="9"/>
        <v>25850.940000000002</v>
      </c>
      <c r="H69" s="13">
        <f t="shared" si="9"/>
        <v>9729.6859999999997</v>
      </c>
      <c r="I69" s="13">
        <f t="shared" si="9"/>
        <v>7005.63</v>
      </c>
      <c r="J69" s="30">
        <f t="shared" si="9"/>
        <v>18967.018</v>
      </c>
      <c r="K69" s="29">
        <f t="shared" si="11"/>
        <v>170765.35400000002</v>
      </c>
      <c r="L69" s="16"/>
      <c r="Q69" s="10" t="s">
        <v>15</v>
      </c>
      <c r="R69" s="13">
        <f t="shared" si="12"/>
        <v>5054.2900000000009</v>
      </c>
      <c r="S69" s="13">
        <f t="shared" si="12"/>
        <v>14781.866</v>
      </c>
      <c r="T69" s="13">
        <f t="shared" si="12"/>
        <v>58456.866000000002</v>
      </c>
      <c r="U69" s="13">
        <f t="shared" si="12"/>
        <v>25059.99</v>
      </c>
      <c r="V69" s="13">
        <f t="shared" si="12"/>
        <v>5859.0679999999993</v>
      </c>
      <c r="W69" s="13">
        <f t="shared" si="12"/>
        <v>25850.940000000002</v>
      </c>
      <c r="X69" s="13">
        <f t="shared" si="12"/>
        <v>9729.6859999999997</v>
      </c>
      <c r="Y69" s="13">
        <f t="shared" si="12"/>
        <v>7005.63</v>
      </c>
      <c r="Z69" s="30">
        <f t="shared" si="12"/>
        <v>18967.018</v>
      </c>
      <c r="AA69" s="29">
        <f t="shared" si="13"/>
        <v>170765.35400000002</v>
      </c>
      <c r="AB69" s="16"/>
    </row>
    <row r="70" spans="1:31" x14ac:dyDescent="0.25">
      <c r="A70" s="10" t="s">
        <v>16</v>
      </c>
      <c r="B70" s="13">
        <f t="shared" si="9"/>
        <v>5165.21</v>
      </c>
      <c r="C70" s="13">
        <f t="shared" si="9"/>
        <v>15050.112000000001</v>
      </c>
      <c r="D70" s="13">
        <f t="shared" si="9"/>
        <v>58456.437999999995</v>
      </c>
      <c r="E70" s="13">
        <f t="shared" si="9"/>
        <v>25059.99</v>
      </c>
      <c r="F70" s="13">
        <f t="shared" si="9"/>
        <v>5859.0679999999993</v>
      </c>
      <c r="G70" s="13">
        <f>G56-G42</f>
        <v>25850.940000000002</v>
      </c>
      <c r="H70" s="13">
        <f t="shared" si="9"/>
        <v>9729.6859999999997</v>
      </c>
      <c r="I70" s="13">
        <f t="shared" si="9"/>
        <v>7005.63</v>
      </c>
      <c r="J70" s="30">
        <f t="shared" si="9"/>
        <v>18967.018</v>
      </c>
      <c r="K70" s="29">
        <f t="shared" si="11"/>
        <v>171144.092</v>
      </c>
      <c r="L70" s="16"/>
      <c r="Q70" s="10" t="s">
        <v>16</v>
      </c>
      <c r="R70" s="13">
        <f t="shared" si="12"/>
        <v>5165.21</v>
      </c>
      <c r="S70" s="13">
        <f t="shared" si="12"/>
        <v>15050.112000000001</v>
      </c>
      <c r="T70" s="13">
        <f t="shared" si="12"/>
        <v>58456.437999999995</v>
      </c>
      <c r="U70" s="13">
        <f t="shared" si="12"/>
        <v>25059.99</v>
      </c>
      <c r="V70" s="13">
        <f t="shared" si="12"/>
        <v>5859.0679999999993</v>
      </c>
      <c r="W70" s="13">
        <f t="shared" si="12"/>
        <v>25850.940000000002</v>
      </c>
      <c r="X70" s="13">
        <f t="shared" si="12"/>
        <v>9729.6859999999997</v>
      </c>
      <c r="Y70" s="13">
        <f t="shared" si="12"/>
        <v>7005.63</v>
      </c>
      <c r="Z70" s="30">
        <f t="shared" si="12"/>
        <v>18967.018</v>
      </c>
      <c r="AA70" s="29">
        <f t="shared" si="13"/>
        <v>171144.092</v>
      </c>
      <c r="AB70" s="16"/>
    </row>
    <row r="71" spans="1:31" x14ac:dyDescent="0.25">
      <c r="A71" s="10" t="s">
        <v>17</v>
      </c>
      <c r="B71" s="13">
        <f t="shared" si="9"/>
        <v>4795.4699999999993</v>
      </c>
      <c r="C71" s="13">
        <f t="shared" si="9"/>
        <v>13325.706</v>
      </c>
      <c r="D71" s="13">
        <f t="shared" si="9"/>
        <v>49386.400000000001</v>
      </c>
      <c r="E71" s="13">
        <f t="shared" si="9"/>
        <v>22493.73</v>
      </c>
      <c r="F71" s="13">
        <f t="shared" si="9"/>
        <v>5180.6379999999999</v>
      </c>
      <c r="G71" s="13">
        <f t="shared" si="9"/>
        <v>21631.99</v>
      </c>
      <c r="H71" s="13">
        <f t="shared" si="9"/>
        <v>8503.5080000000016</v>
      </c>
      <c r="I71" s="13">
        <f t="shared" si="9"/>
        <v>6209.2</v>
      </c>
      <c r="J71" s="30">
        <f t="shared" si="9"/>
        <v>16541.284</v>
      </c>
      <c r="K71" s="29">
        <f t="shared" si="11"/>
        <v>148067.92600000004</v>
      </c>
      <c r="L71" s="16"/>
      <c r="Q71" s="10" t="s">
        <v>17</v>
      </c>
      <c r="R71" s="13">
        <f t="shared" si="12"/>
        <v>4795.4699999999993</v>
      </c>
      <c r="S71" s="13">
        <f t="shared" si="12"/>
        <v>13325.706</v>
      </c>
      <c r="T71" s="13">
        <f t="shared" si="12"/>
        <v>49386.400000000001</v>
      </c>
      <c r="U71" s="13">
        <f t="shared" si="12"/>
        <v>22493.73</v>
      </c>
      <c r="V71" s="13">
        <f>V57-V43</f>
        <v>5180.6379999999999</v>
      </c>
      <c r="W71" s="13">
        <f t="shared" si="12"/>
        <v>21631.99</v>
      </c>
      <c r="X71" s="13">
        <f t="shared" si="12"/>
        <v>8503.5080000000016</v>
      </c>
      <c r="Y71" s="13">
        <f t="shared" si="12"/>
        <v>6209.2</v>
      </c>
      <c r="Z71" s="30">
        <f t="shared" si="12"/>
        <v>16541.284</v>
      </c>
      <c r="AA71" s="29">
        <f>SUM($R71:$Z71)</f>
        <v>148067.92600000004</v>
      </c>
      <c r="AB71" s="16"/>
    </row>
    <row r="72" spans="1:31" x14ac:dyDescent="0.25">
      <c r="A72" s="10" t="s">
        <v>18</v>
      </c>
      <c r="B72" s="13">
        <f t="shared" si="9"/>
        <v>4796.71</v>
      </c>
      <c r="C72" s="13">
        <f t="shared" si="9"/>
        <v>11823.253999999999</v>
      </c>
      <c r="D72" s="13">
        <f t="shared" si="9"/>
        <v>41641.480000000003</v>
      </c>
      <c r="E72" s="13">
        <f t="shared" si="9"/>
        <v>19304.09</v>
      </c>
      <c r="F72" s="13">
        <f t="shared" si="9"/>
        <v>4280.1680000000006</v>
      </c>
      <c r="G72" s="13">
        <f t="shared" si="9"/>
        <v>17903.539999999997</v>
      </c>
      <c r="H72" s="13">
        <f t="shared" si="9"/>
        <v>7087.0280000000002</v>
      </c>
      <c r="I72" s="13">
        <f t="shared" si="9"/>
        <v>5250.54</v>
      </c>
      <c r="J72" s="30">
        <f t="shared" si="9"/>
        <v>13855.031999999999</v>
      </c>
      <c r="K72" s="29">
        <f t="shared" si="11"/>
        <v>125941.842</v>
      </c>
      <c r="L72" s="16"/>
      <c r="Q72" s="10" t="s">
        <v>18</v>
      </c>
      <c r="R72" s="13">
        <f t="shared" si="12"/>
        <v>4796.71</v>
      </c>
      <c r="S72" s="13">
        <f t="shared" si="12"/>
        <v>11823.253999999999</v>
      </c>
      <c r="T72" s="13">
        <f t="shared" si="12"/>
        <v>41641.480000000003</v>
      </c>
      <c r="U72" s="13">
        <f t="shared" si="12"/>
        <v>19304.09</v>
      </c>
      <c r="V72" s="13">
        <f t="shared" si="12"/>
        <v>4280.1680000000006</v>
      </c>
      <c r="W72" s="13">
        <f t="shared" si="12"/>
        <v>17903.539999999997</v>
      </c>
      <c r="X72" s="13">
        <f t="shared" si="12"/>
        <v>7087.0280000000002</v>
      </c>
      <c r="Y72" s="13">
        <f t="shared" si="12"/>
        <v>5250.54</v>
      </c>
      <c r="Z72" s="30">
        <f t="shared" si="12"/>
        <v>13855.031999999999</v>
      </c>
      <c r="AA72" s="29">
        <f t="shared" si="13"/>
        <v>125941.842</v>
      </c>
      <c r="AB72" s="16"/>
    </row>
    <row r="73" spans="1:31" x14ac:dyDescent="0.25">
      <c r="A73" s="10" t="s">
        <v>19</v>
      </c>
      <c r="B73" s="13">
        <f t="shared" si="9"/>
        <v>5499.2</v>
      </c>
      <c r="C73" s="13">
        <f t="shared" si="9"/>
        <v>13296.031999999999</v>
      </c>
      <c r="D73" s="13">
        <f t="shared" si="9"/>
        <v>42908.483999999997</v>
      </c>
      <c r="E73" s="13">
        <f t="shared" si="9"/>
        <v>19220.97</v>
      </c>
      <c r="F73" s="13">
        <f t="shared" si="9"/>
        <v>4631.7179999999998</v>
      </c>
      <c r="G73" s="13">
        <f t="shared" si="9"/>
        <v>17667.050000000003</v>
      </c>
      <c r="H73" s="13">
        <f t="shared" si="9"/>
        <v>7441.5259999999998</v>
      </c>
      <c r="I73" s="13">
        <f t="shared" si="9"/>
        <v>4985.0600000000004</v>
      </c>
      <c r="J73" s="30">
        <f t="shared" si="9"/>
        <v>14262.492</v>
      </c>
      <c r="K73" s="29">
        <f t="shared" si="11"/>
        <v>129912.53199999999</v>
      </c>
      <c r="L73" s="16"/>
      <c r="Q73" s="10" t="s">
        <v>19</v>
      </c>
      <c r="R73" s="13">
        <f t="shared" si="12"/>
        <v>5499.2</v>
      </c>
      <c r="S73" s="13">
        <f t="shared" si="12"/>
        <v>13296.031999999999</v>
      </c>
      <c r="T73" s="13">
        <f t="shared" si="12"/>
        <v>42908.483999999997</v>
      </c>
      <c r="U73" s="13">
        <f>U59-U45</f>
        <v>19220.97</v>
      </c>
      <c r="V73" s="13">
        <f t="shared" si="12"/>
        <v>4631.7179999999998</v>
      </c>
      <c r="W73" s="13">
        <f t="shared" si="12"/>
        <v>17667.050000000003</v>
      </c>
      <c r="X73" s="13">
        <f t="shared" si="12"/>
        <v>7441.5259999999998</v>
      </c>
      <c r="Y73" s="13">
        <f t="shared" si="12"/>
        <v>4985.0600000000004</v>
      </c>
      <c r="Z73" s="30">
        <f t="shared" si="12"/>
        <v>14262.492</v>
      </c>
      <c r="AA73" s="29">
        <f t="shared" si="13"/>
        <v>129912.53199999999</v>
      </c>
      <c r="AB73" s="16"/>
    </row>
    <row r="74" spans="1:31" x14ac:dyDescent="0.25">
      <c r="A74" s="10" t="s">
        <v>20</v>
      </c>
      <c r="B74" s="13">
        <f t="shared" si="9"/>
        <v>5941.65</v>
      </c>
      <c r="C74" s="13">
        <f t="shared" si="9"/>
        <v>14882.905999999999</v>
      </c>
      <c r="D74" s="13">
        <f t="shared" si="9"/>
        <v>47319.77</v>
      </c>
      <c r="E74" s="13">
        <f t="shared" si="9"/>
        <v>22233.99</v>
      </c>
      <c r="F74" s="13">
        <f t="shared" si="9"/>
        <v>5532.1880000000001</v>
      </c>
      <c r="G74" s="13">
        <f t="shared" si="9"/>
        <v>21890.87</v>
      </c>
      <c r="H74" s="13">
        <f t="shared" si="9"/>
        <v>9157.5540000000001</v>
      </c>
      <c r="I74" s="13">
        <f t="shared" si="9"/>
        <v>6740.15</v>
      </c>
      <c r="J74" s="30">
        <f t="shared" si="9"/>
        <v>17124.042000000001</v>
      </c>
      <c r="K74" s="29">
        <f t="shared" si="11"/>
        <v>150823.12</v>
      </c>
      <c r="L74" s="16"/>
      <c r="Q74" s="10" t="s">
        <v>20</v>
      </c>
      <c r="R74" s="13">
        <f t="shared" si="12"/>
        <v>5941.65</v>
      </c>
      <c r="S74" s="13">
        <f t="shared" si="12"/>
        <v>14882.905999999999</v>
      </c>
      <c r="T74" s="13">
        <f t="shared" si="12"/>
        <v>47319.77</v>
      </c>
      <c r="U74" s="13">
        <f t="shared" si="12"/>
        <v>22233.99</v>
      </c>
      <c r="V74" s="13">
        <f t="shared" si="12"/>
        <v>5532.1880000000001</v>
      </c>
      <c r="W74" s="13">
        <f t="shared" si="12"/>
        <v>21890.87</v>
      </c>
      <c r="X74" s="13">
        <f t="shared" si="12"/>
        <v>9157.5540000000001</v>
      </c>
      <c r="Y74" s="13">
        <f t="shared" si="12"/>
        <v>6740.15</v>
      </c>
      <c r="Z74" s="30">
        <f t="shared" si="12"/>
        <v>17124.042000000001</v>
      </c>
      <c r="AA74" s="29">
        <f t="shared" si="13"/>
        <v>150823.12</v>
      </c>
      <c r="AB74" s="16"/>
    </row>
    <row r="75" spans="1:31" x14ac:dyDescent="0.25">
      <c r="A75" s="10" t="s">
        <v>21</v>
      </c>
      <c r="B75" s="13">
        <f t="shared" si="9"/>
        <v>6188.14</v>
      </c>
      <c r="C75" s="13">
        <f t="shared" si="9"/>
        <v>15447.464</v>
      </c>
      <c r="D75" s="13">
        <f t="shared" si="9"/>
        <v>51542.244000000006</v>
      </c>
      <c r="E75" s="13">
        <f t="shared" si="9"/>
        <v>24083.359999999997</v>
      </c>
      <c r="F75" s="13">
        <f t="shared" si="9"/>
        <v>6007.0879999999997</v>
      </c>
      <c r="G75" s="13">
        <f t="shared" si="9"/>
        <v>23522.980000000003</v>
      </c>
      <c r="H75" s="13">
        <f t="shared" si="9"/>
        <v>9316.2019999999993</v>
      </c>
      <c r="I75" s="13">
        <f t="shared" si="9"/>
        <v>6740.15</v>
      </c>
      <c r="J75" s="30">
        <f t="shared" si="9"/>
        <v>17947.671999999999</v>
      </c>
      <c r="K75" s="29">
        <f t="shared" si="11"/>
        <v>160795.29999999999</v>
      </c>
      <c r="L75" s="16"/>
      <c r="Q75" s="10" t="s">
        <v>21</v>
      </c>
      <c r="R75" s="13">
        <f t="shared" si="12"/>
        <v>6188.14</v>
      </c>
      <c r="S75" s="13">
        <f t="shared" si="12"/>
        <v>15447.464</v>
      </c>
      <c r="T75" s="13">
        <f t="shared" si="12"/>
        <v>51542.244000000006</v>
      </c>
      <c r="U75" s="13">
        <f t="shared" si="12"/>
        <v>24083.359999999997</v>
      </c>
      <c r="V75" s="13">
        <f t="shared" si="12"/>
        <v>6007.0879999999997</v>
      </c>
      <c r="W75" s="13">
        <f t="shared" si="12"/>
        <v>23522.980000000003</v>
      </c>
      <c r="X75" s="13">
        <f t="shared" si="12"/>
        <v>9316.2019999999993</v>
      </c>
      <c r="Y75" s="13">
        <f t="shared" si="12"/>
        <v>6740.15</v>
      </c>
      <c r="Z75" s="30">
        <f t="shared" si="12"/>
        <v>17947.671999999999</v>
      </c>
      <c r="AA75" s="29">
        <f t="shared" si="13"/>
        <v>160795.29999999999</v>
      </c>
      <c r="AB75" s="16"/>
    </row>
    <row r="76" spans="1:31" x14ac:dyDescent="0.25">
      <c r="A76" s="10" t="s">
        <v>22</v>
      </c>
      <c r="B76" s="13">
        <f t="shared" si="9"/>
        <v>6163.4900000000007</v>
      </c>
      <c r="C76" s="13">
        <f t="shared" si="9"/>
        <v>15378.876</v>
      </c>
      <c r="D76" s="13">
        <f t="shared" si="9"/>
        <v>51545.24</v>
      </c>
      <c r="E76" s="13">
        <f t="shared" si="9"/>
        <v>24083.359999999997</v>
      </c>
      <c r="F76" s="13">
        <f t="shared" si="9"/>
        <v>6007.0879999999997</v>
      </c>
      <c r="G76" s="13">
        <f t="shared" si="9"/>
        <v>23522.980000000003</v>
      </c>
      <c r="H76" s="13">
        <f t="shared" si="9"/>
        <v>9316.2939999999999</v>
      </c>
      <c r="I76" s="13">
        <f t="shared" si="9"/>
        <v>6740.15</v>
      </c>
      <c r="J76" s="30">
        <f t="shared" si="9"/>
        <v>17947.671999999999</v>
      </c>
      <c r="K76" s="29">
        <f t="shared" si="11"/>
        <v>160705.15</v>
      </c>
      <c r="L76" s="16"/>
      <c r="Q76" s="10" t="s">
        <v>22</v>
      </c>
      <c r="R76" s="13">
        <f t="shared" si="12"/>
        <v>6163.4900000000007</v>
      </c>
      <c r="S76" s="13">
        <f t="shared" si="12"/>
        <v>15378.876</v>
      </c>
      <c r="T76" s="13">
        <f t="shared" si="12"/>
        <v>51545.24</v>
      </c>
      <c r="U76" s="13">
        <f t="shared" si="12"/>
        <v>24083.359999999997</v>
      </c>
      <c r="V76" s="13">
        <f t="shared" si="12"/>
        <v>6007.0879999999997</v>
      </c>
      <c r="W76" s="13">
        <f t="shared" si="12"/>
        <v>23522.980000000003</v>
      </c>
      <c r="X76" s="13">
        <f t="shared" si="12"/>
        <v>9316.2939999999999</v>
      </c>
      <c r="Y76" s="13">
        <f t="shared" si="12"/>
        <v>6740.15</v>
      </c>
      <c r="Z76" s="30">
        <f t="shared" si="12"/>
        <v>17947.671999999999</v>
      </c>
      <c r="AA76" s="29">
        <f t="shared" si="13"/>
        <v>160705.15</v>
      </c>
      <c r="AB76" s="16"/>
    </row>
    <row r="77" spans="1:31" x14ac:dyDescent="0.25">
      <c r="A77" s="10" t="s">
        <v>23</v>
      </c>
      <c r="B77" s="13">
        <f t="shared" si="9"/>
        <v>5596.57</v>
      </c>
      <c r="C77" s="13">
        <f t="shared" si="9"/>
        <v>14184.276</v>
      </c>
      <c r="D77" s="13">
        <f t="shared" si="9"/>
        <v>45362.928</v>
      </c>
      <c r="E77" s="13">
        <f t="shared" si="9"/>
        <v>20945.66</v>
      </c>
      <c r="F77" s="13">
        <f t="shared" si="9"/>
        <v>5137.4579999999996</v>
      </c>
      <c r="G77" s="13">
        <f t="shared" si="9"/>
        <v>19580.420000000002</v>
      </c>
      <c r="H77" s="13">
        <f t="shared" si="9"/>
        <v>7909.8679999999995</v>
      </c>
      <c r="I77" s="13">
        <f t="shared" si="9"/>
        <v>5560.2599999999993</v>
      </c>
      <c r="J77" s="30">
        <f t="shared" si="9"/>
        <v>14833.806</v>
      </c>
      <c r="K77" s="29">
        <f t="shared" si="11"/>
        <v>139111.24599999998</v>
      </c>
      <c r="L77" s="16"/>
      <c r="Q77" s="10" t="s">
        <v>23</v>
      </c>
      <c r="R77" s="13">
        <f t="shared" si="12"/>
        <v>5596.57</v>
      </c>
      <c r="S77" s="13">
        <f t="shared" si="12"/>
        <v>14184.276</v>
      </c>
      <c r="T77" s="13">
        <f t="shared" si="12"/>
        <v>45362.928</v>
      </c>
      <c r="U77" s="13">
        <f t="shared" si="12"/>
        <v>20945.66</v>
      </c>
      <c r="V77" s="13">
        <f t="shared" si="12"/>
        <v>5137.4579999999996</v>
      </c>
      <c r="W77" s="13">
        <f t="shared" si="12"/>
        <v>19580.420000000002</v>
      </c>
      <c r="X77" s="13">
        <f t="shared" si="12"/>
        <v>7909.8679999999995</v>
      </c>
      <c r="Y77" s="13">
        <f t="shared" si="12"/>
        <v>5560.2599999999993</v>
      </c>
      <c r="Z77" s="30">
        <f t="shared" si="12"/>
        <v>14833.806</v>
      </c>
      <c r="AA77" s="29">
        <f>SUM($R77:$Z77)</f>
        <v>139111.24599999998</v>
      </c>
      <c r="AB77" s="16"/>
    </row>
    <row r="78" spans="1:31" x14ac:dyDescent="0.25">
      <c r="K78" s="68"/>
      <c r="AA78" s="68"/>
    </row>
    <row r="79" spans="1:31" x14ac:dyDescent="0.25">
      <c r="A79" s="23" t="s">
        <v>50</v>
      </c>
      <c r="B79" s="67">
        <f>$B$17-MIN($K$38:$K$49)</f>
        <v>171658.37207920791</v>
      </c>
      <c r="C79" s="24"/>
      <c r="D79" s="24"/>
      <c r="E79" s="24"/>
      <c r="F79" s="24"/>
      <c r="G79" s="24"/>
      <c r="H79" s="24"/>
      <c r="I79" s="24"/>
      <c r="J79" s="24"/>
      <c r="L79" s="16"/>
      <c r="M79" s="16"/>
      <c r="O79" s="20"/>
      <c r="Q79" s="23" t="s">
        <v>50</v>
      </c>
      <c r="R79" s="67">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51037.044079207917</v>
      </c>
      <c r="L82" s="16"/>
      <c r="M82" s="16"/>
      <c r="O82" s="20"/>
      <c r="Q82" s="10" t="s">
        <v>12</v>
      </c>
      <c r="R82" s="26">
        <f t="shared" ref="R82:R92" si="14">$R$79-AA66</f>
        <v>51037.044079207917</v>
      </c>
      <c r="AB82" s="16"/>
      <c r="AC82" s="16"/>
      <c r="AE82" s="20"/>
    </row>
    <row r="83" spans="1:31" x14ac:dyDescent="0.25">
      <c r="A83" s="10" t="s">
        <v>13</v>
      </c>
      <c r="B83" s="13">
        <f t="shared" ref="B83:B93" si="15">$B$79-K67</f>
        <v>52085.156079207925</v>
      </c>
      <c r="L83" s="16"/>
      <c r="M83" s="16"/>
      <c r="O83" s="20"/>
      <c r="Q83" s="10" t="s">
        <v>13</v>
      </c>
      <c r="R83" s="26">
        <f t="shared" si="14"/>
        <v>52085.156079207925</v>
      </c>
      <c r="AB83" s="16"/>
      <c r="AC83" s="16"/>
      <c r="AE83" s="20"/>
    </row>
    <row r="84" spans="1:31" x14ac:dyDescent="0.25">
      <c r="A84" s="10" t="s">
        <v>14</v>
      </c>
      <c r="B84" s="13">
        <f t="shared" si="15"/>
        <v>35369.920079207921</v>
      </c>
      <c r="L84" s="16"/>
      <c r="M84" s="16"/>
      <c r="O84" s="20"/>
      <c r="Q84" s="10" t="s">
        <v>14</v>
      </c>
      <c r="R84" s="26">
        <f t="shared" si="14"/>
        <v>35369.920079207921</v>
      </c>
      <c r="AB84" s="16"/>
      <c r="AC84" s="16"/>
      <c r="AE84" s="20"/>
    </row>
    <row r="85" spans="1:31" x14ac:dyDescent="0.25">
      <c r="A85" s="10" t="s">
        <v>15</v>
      </c>
      <c r="B85" s="13">
        <f>$B$79-K69</f>
        <v>893.01807920788997</v>
      </c>
      <c r="L85" s="16"/>
      <c r="M85" s="16"/>
      <c r="O85" s="20"/>
      <c r="Q85" s="10" t="s">
        <v>15</v>
      </c>
      <c r="R85" s="26">
        <f t="shared" si="14"/>
        <v>893.01807920788997</v>
      </c>
      <c r="AB85" s="16"/>
      <c r="AC85" s="16"/>
      <c r="AE85" s="20"/>
    </row>
    <row r="86" spans="1:31" x14ac:dyDescent="0.25">
      <c r="A86" s="10" t="s">
        <v>16</v>
      </c>
      <c r="B86" s="13">
        <f t="shared" si="15"/>
        <v>514.28007920790697</v>
      </c>
      <c r="L86" s="16"/>
      <c r="M86" s="16"/>
      <c r="O86" s="20"/>
      <c r="Q86" s="10" t="s">
        <v>16</v>
      </c>
      <c r="R86" s="26">
        <f t="shared" si="14"/>
        <v>514.28007920790697</v>
      </c>
      <c r="AB86" s="16"/>
      <c r="AC86" s="16"/>
      <c r="AE86" s="20"/>
    </row>
    <row r="87" spans="1:31" x14ac:dyDescent="0.25">
      <c r="A87" s="10" t="s">
        <v>17</v>
      </c>
      <c r="B87" s="13">
        <f t="shared" si="15"/>
        <v>23590.446079207875</v>
      </c>
      <c r="L87" s="16"/>
      <c r="M87" s="16"/>
      <c r="O87" s="20"/>
      <c r="Q87" s="10" t="s">
        <v>17</v>
      </c>
      <c r="R87" s="26">
        <f t="shared" si="14"/>
        <v>23590.446079207875</v>
      </c>
      <c r="AB87" s="16"/>
      <c r="AC87" s="16"/>
      <c r="AE87" s="20"/>
    </row>
    <row r="88" spans="1:31" x14ac:dyDescent="0.25">
      <c r="A88" s="10" t="s">
        <v>18</v>
      </c>
      <c r="B88" s="13">
        <f t="shared" si="15"/>
        <v>45716.530079207907</v>
      </c>
      <c r="L88" s="16"/>
      <c r="M88" s="16"/>
      <c r="O88" s="20"/>
      <c r="Q88" s="10" t="s">
        <v>18</v>
      </c>
      <c r="R88" s="26">
        <f t="shared" si="14"/>
        <v>45716.530079207907</v>
      </c>
      <c r="AB88" s="16"/>
      <c r="AC88" s="16"/>
      <c r="AE88" s="20"/>
    </row>
    <row r="89" spans="1:31" x14ac:dyDescent="0.25">
      <c r="A89" s="10" t="s">
        <v>19</v>
      </c>
      <c r="B89" s="13">
        <f t="shared" si="15"/>
        <v>41745.840079207919</v>
      </c>
      <c r="L89" s="16"/>
      <c r="M89" s="16"/>
      <c r="O89" s="20"/>
      <c r="Q89" s="10" t="s">
        <v>19</v>
      </c>
      <c r="R89" s="26">
        <f t="shared" si="14"/>
        <v>41745.840079207919</v>
      </c>
      <c r="AB89" s="16"/>
      <c r="AC89" s="16"/>
      <c r="AE89" s="20"/>
    </row>
    <row r="90" spans="1:31" x14ac:dyDescent="0.25">
      <c r="A90" s="10" t="s">
        <v>20</v>
      </c>
      <c r="B90" s="13">
        <f t="shared" si="15"/>
        <v>20835.252079207916</v>
      </c>
      <c r="L90" s="16"/>
      <c r="M90" s="16"/>
      <c r="O90" s="20"/>
      <c r="Q90" s="10" t="s">
        <v>20</v>
      </c>
      <c r="R90" s="26">
        <f t="shared" si="14"/>
        <v>20835.252079207916</v>
      </c>
      <c r="AB90" s="16"/>
      <c r="AC90" s="16"/>
      <c r="AE90" s="20"/>
    </row>
    <row r="91" spans="1:31" x14ac:dyDescent="0.25">
      <c r="A91" s="10" t="s">
        <v>21</v>
      </c>
      <c r="B91" s="13">
        <f t="shared" si="15"/>
        <v>10863.072079207923</v>
      </c>
      <c r="L91" s="16"/>
      <c r="M91" s="16"/>
      <c r="O91" s="20"/>
      <c r="Q91" s="10" t="s">
        <v>21</v>
      </c>
      <c r="R91" s="26">
        <f>$R$79-AA75</f>
        <v>10863.072079207923</v>
      </c>
      <c r="AB91" s="16"/>
      <c r="AC91" s="16"/>
      <c r="AE91" s="20"/>
    </row>
    <row r="92" spans="1:31" x14ac:dyDescent="0.25">
      <c r="A92" s="10" t="s">
        <v>22</v>
      </c>
      <c r="B92" s="13">
        <f t="shared" si="15"/>
        <v>10953.222079207917</v>
      </c>
      <c r="L92" s="16"/>
      <c r="M92" s="16"/>
      <c r="O92" s="20"/>
      <c r="Q92" s="10" t="s">
        <v>22</v>
      </c>
      <c r="R92" s="26">
        <f t="shared" si="14"/>
        <v>10953.222079207917</v>
      </c>
      <c r="AB92" s="16"/>
      <c r="AC92" s="16"/>
      <c r="AE92" s="20"/>
    </row>
    <row r="93" spans="1:31" x14ac:dyDescent="0.25">
      <c r="A93" s="10" t="s">
        <v>23</v>
      </c>
      <c r="B93" s="13">
        <f t="shared" si="15"/>
        <v>32547.126079207927</v>
      </c>
      <c r="L93" s="16"/>
      <c r="M93" s="16"/>
      <c r="O93" s="20"/>
      <c r="Q93" s="10" t="s">
        <v>23</v>
      </c>
      <c r="R93" s="26">
        <f>$R$79-AA77</f>
        <v>32547.126079207927</v>
      </c>
      <c r="AB93" s="16"/>
      <c r="AC93" s="16"/>
      <c r="AE93" s="20"/>
    </row>
    <row r="94" spans="1:31" x14ac:dyDescent="0.25">
      <c r="A94" s="15" t="s">
        <v>39</v>
      </c>
      <c r="B94" s="18">
        <f>SUM($B$82:$B$93)/$B$79</f>
        <v>1.8999999999999992</v>
      </c>
      <c r="Q94" s="15" t="s">
        <v>39</v>
      </c>
      <c r="R94" s="18">
        <f>SUM($R$82:$R$93)/$R$79</f>
        <v>1.8999999999999992</v>
      </c>
    </row>
    <row r="96" spans="1:31" x14ac:dyDescent="0.25">
      <c r="A96" s="1" t="s">
        <v>58</v>
      </c>
      <c r="B96" s="50">
        <f>(SUM($B$82:$B$93)-$D$97*$B$79)/(12-$D$97)</f>
        <v>-1.1526269487815329E-11</v>
      </c>
      <c r="D96" s="1" t="s">
        <v>41</v>
      </c>
      <c r="Q96" s="1" t="s">
        <v>58</v>
      </c>
      <c r="R96" s="50">
        <f>(SUM($R$82:$R$93)-$T$97*$R$79)/(12-$T$97)</f>
        <v>-1.1526269487815329E-11</v>
      </c>
      <c r="T96" s="1" t="s">
        <v>41</v>
      </c>
    </row>
    <row r="97" spans="1:22" x14ac:dyDescent="0.25">
      <c r="A97" s="1" t="s">
        <v>40</v>
      </c>
      <c r="D97" s="36">
        <f>'計算用(太陽光-差替元差替可能容量)'!D97</f>
        <v>1.9</v>
      </c>
      <c r="Q97" s="1" t="s">
        <v>40</v>
      </c>
      <c r="T97" s="17">
        <f>D97</f>
        <v>1.9</v>
      </c>
    </row>
    <row r="98" spans="1:22" ht="16.5" thickBot="1" x14ac:dyDescent="0.3"/>
    <row r="99" spans="1:22" ht="16.5" thickBot="1" x14ac:dyDescent="0.3">
      <c r="A99" s="1" t="s">
        <v>59</v>
      </c>
      <c r="B99" s="66" t="e">
        <f>'入力欄(差替情報)'!$D$35*$B$101</f>
        <v>#N/A</v>
      </c>
      <c r="Q99" s="1" t="s">
        <v>59</v>
      </c>
      <c r="R99" s="66">
        <f>(MIN($AA$38:$AA$49)+$R$96)*1000</f>
        <v>-1.1526269487815328E-8</v>
      </c>
      <c r="T99" s="69"/>
      <c r="V99" s="16"/>
    </row>
    <row r="100" spans="1:22" ht="16.5" thickBot="1" x14ac:dyDescent="0.3"/>
    <row r="101" spans="1:22" ht="16.5" thickBot="1" x14ac:dyDescent="0.3">
      <c r="A101" s="1" t="s">
        <v>60</v>
      </c>
      <c r="B101" s="31" t="e">
        <f>VLOOKUP('入力欄(基本情報)'!$C$14,$B$104:$C$112,2,FALSE)</f>
        <v>#N/A</v>
      </c>
      <c r="Q101" s="1" t="s">
        <v>60</v>
      </c>
      <c r="R101" s="31" t="e">
        <f>R99/#REF!</f>
        <v>#REF!</v>
      </c>
      <c r="S101" s="1" t="s">
        <v>93</v>
      </c>
    </row>
    <row r="103" spans="1:22" x14ac:dyDescent="0.25">
      <c r="C103" s="23" t="s">
        <v>231</v>
      </c>
    </row>
    <row r="104" spans="1:22" x14ac:dyDescent="0.25">
      <c r="B104" s="11" t="s">
        <v>27</v>
      </c>
      <c r="C104" s="130">
        <v>0.42238306632001427</v>
      </c>
      <c r="D104" s="1">
        <v>0.42238306632001427</v>
      </c>
    </row>
    <row r="105" spans="1:22" x14ac:dyDescent="0.25">
      <c r="B105" s="11" t="s">
        <v>28</v>
      </c>
      <c r="C105" s="130">
        <v>0.55830290336927646</v>
      </c>
      <c r="D105" s="1">
        <v>0.55830290336927646</v>
      </c>
    </row>
    <row r="106" spans="1:22" x14ac:dyDescent="0.25">
      <c r="B106" s="11" t="s">
        <v>29</v>
      </c>
      <c r="C106" s="130">
        <v>0.51944516743322666</v>
      </c>
      <c r="D106" s="1">
        <v>0.51944516743322666</v>
      </c>
    </row>
    <row r="107" spans="1:22" x14ac:dyDescent="0.25">
      <c r="B107" s="11" t="s">
        <v>30</v>
      </c>
      <c r="C107" s="130">
        <v>0.45332650012726072</v>
      </c>
      <c r="D107" s="1">
        <v>0.45332650012726072</v>
      </c>
    </row>
    <row r="108" spans="1:22" x14ac:dyDescent="0.25">
      <c r="B108" s="11" t="s">
        <v>31</v>
      </c>
      <c r="C108" s="130">
        <v>0.53170254354176638</v>
      </c>
      <c r="D108" s="1">
        <v>0.53170254354176638</v>
      </c>
    </row>
    <row r="109" spans="1:22" x14ac:dyDescent="0.25">
      <c r="B109" s="11" t="s">
        <v>32</v>
      </c>
      <c r="C109" s="130">
        <v>0.50519730705145971</v>
      </c>
      <c r="D109" s="1">
        <v>0.50519730705145971</v>
      </c>
    </row>
    <row r="110" spans="1:22" x14ac:dyDescent="0.25">
      <c r="B110" s="11" t="s">
        <v>33</v>
      </c>
      <c r="C110" s="130">
        <v>0.41071510837005409</v>
      </c>
      <c r="D110" s="1">
        <v>0.41071510837005409</v>
      </c>
    </row>
    <row r="111" spans="1:22" x14ac:dyDescent="0.25">
      <c r="B111" s="11" t="s">
        <v>34</v>
      </c>
      <c r="C111" s="130">
        <v>0.49540159079136292</v>
      </c>
      <c r="D111" s="1">
        <v>0.49540159079136292</v>
      </c>
    </row>
    <row r="112" spans="1:22" x14ac:dyDescent="0.25">
      <c r="B112" s="11" t="s">
        <v>35</v>
      </c>
      <c r="C112" s="130">
        <v>0.35971776038316255</v>
      </c>
      <c r="D112" s="1">
        <v>0.35971776038316255</v>
      </c>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pageSetUpPr fitToPage="1"/>
  </sheetPr>
  <dimension ref="A1:Q40"/>
  <sheetViews>
    <sheetView showGridLines="0" topLeftCell="A9" zoomScale="85" zoomScaleNormal="85" workbookViewId="0">
      <selection activeCell="E14" sqref="E14:P14"/>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1" t="s">
        <v>80</v>
      </c>
      <c r="B1" s="51"/>
      <c r="C1" s="51"/>
      <c r="D1" s="51"/>
      <c r="E1" s="51"/>
      <c r="F1" s="52" t="s">
        <v>82</v>
      </c>
      <c r="G1" s="52"/>
      <c r="H1" s="52"/>
      <c r="I1" s="53" t="s">
        <v>81</v>
      </c>
    </row>
    <row r="2" spans="1:17" ht="16.5" x14ac:dyDescent="0.25">
      <c r="A2" s="224" t="s">
        <v>0</v>
      </c>
      <c r="B2" s="22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26" t="s">
        <v>116</v>
      </c>
      <c r="B4" s="226"/>
      <c r="C4" s="226"/>
      <c r="D4" s="226"/>
      <c r="E4" s="226"/>
      <c r="F4" s="226"/>
      <c r="G4" s="226"/>
      <c r="H4" s="226"/>
      <c r="I4" s="226"/>
      <c r="J4" s="226"/>
      <c r="K4" s="226"/>
      <c r="L4" s="226"/>
      <c r="M4" s="226"/>
      <c r="N4" s="226"/>
      <c r="O4" s="226"/>
      <c r="P4" s="226"/>
      <c r="Q4" s="226"/>
    </row>
    <row r="5" spans="1:17" ht="16.5" x14ac:dyDescent="0.25">
      <c r="A5" s="7"/>
      <c r="B5" s="7"/>
      <c r="C5" s="7"/>
      <c r="D5" s="7"/>
      <c r="E5" s="7"/>
      <c r="F5" s="7"/>
      <c r="G5" s="7"/>
      <c r="H5" s="7"/>
      <c r="I5" s="7"/>
      <c r="J5" s="7"/>
      <c r="K5" s="7"/>
      <c r="L5" s="7"/>
      <c r="M5" s="7"/>
      <c r="N5" s="7"/>
      <c r="O5" s="7"/>
      <c r="P5" s="7"/>
      <c r="Q5" s="7"/>
    </row>
    <row r="6" spans="1:17" ht="16.5" x14ac:dyDescent="0.25">
      <c r="A6" s="226" t="s">
        <v>123</v>
      </c>
      <c r="B6" s="226"/>
      <c r="C6" s="226"/>
      <c r="D6" s="226"/>
      <c r="E6" s="226"/>
      <c r="F6" s="226"/>
      <c r="G6" s="226"/>
      <c r="H6" s="226"/>
      <c r="I6" s="226"/>
      <c r="J6" s="226"/>
      <c r="K6" s="226"/>
      <c r="L6" s="226"/>
      <c r="M6" s="226"/>
      <c r="N6" s="226"/>
      <c r="O6" s="226"/>
      <c r="P6" s="226"/>
      <c r="Q6" s="226"/>
    </row>
    <row r="7" spans="1:17" ht="16.5" x14ac:dyDescent="0.25">
      <c r="A7" s="70"/>
      <c r="B7" s="70"/>
      <c r="C7" s="70"/>
      <c r="D7" s="70"/>
      <c r="E7" s="70"/>
      <c r="F7" s="70"/>
      <c r="G7" s="70"/>
      <c r="H7" s="70"/>
      <c r="I7" s="70"/>
      <c r="J7" s="70"/>
      <c r="K7" s="70"/>
      <c r="L7" s="70"/>
      <c r="M7" s="70"/>
      <c r="N7" s="70"/>
      <c r="O7" s="70"/>
      <c r="P7" s="70"/>
      <c r="Q7" s="70"/>
    </row>
    <row r="8" spans="1:17" ht="16.5" x14ac:dyDescent="0.25">
      <c r="A8" s="71" t="s">
        <v>120</v>
      </c>
      <c r="B8" s="70"/>
      <c r="C8" s="70"/>
      <c r="D8" s="70"/>
      <c r="E8" s="70"/>
      <c r="F8" s="70"/>
      <c r="G8" s="70"/>
      <c r="H8" s="70"/>
      <c r="I8" s="70"/>
      <c r="J8" s="70"/>
      <c r="K8" s="70"/>
      <c r="L8" s="70"/>
      <c r="M8" s="70"/>
      <c r="N8" s="70"/>
      <c r="O8" s="70"/>
      <c r="P8" s="70"/>
      <c r="Q8" s="70"/>
    </row>
    <row r="9" spans="1:17" ht="16.5" x14ac:dyDescent="0.25">
      <c r="A9" s="70"/>
      <c r="B9" s="71" t="s">
        <v>121</v>
      </c>
      <c r="C9" s="70"/>
      <c r="D9" s="70"/>
      <c r="E9" s="70"/>
      <c r="F9" s="70"/>
      <c r="G9" s="70"/>
      <c r="H9" s="70"/>
      <c r="I9" s="70"/>
      <c r="J9" s="70"/>
      <c r="K9" s="70"/>
      <c r="L9" s="70"/>
      <c r="M9" s="70"/>
      <c r="N9" s="70"/>
      <c r="O9" s="70"/>
      <c r="P9" s="70"/>
      <c r="Q9" s="70"/>
    </row>
    <row r="10" spans="1:17" ht="16.5" x14ac:dyDescent="0.25">
      <c r="C10" s="7"/>
      <c r="D10" s="7"/>
      <c r="E10" s="7"/>
      <c r="F10" s="7"/>
      <c r="G10" s="7"/>
      <c r="H10" s="7"/>
      <c r="I10" s="7"/>
      <c r="J10" s="7"/>
      <c r="K10" s="7"/>
      <c r="L10" s="7"/>
      <c r="M10" s="7"/>
      <c r="N10" s="7"/>
      <c r="O10" s="7"/>
      <c r="P10" s="7"/>
      <c r="Q10" s="7"/>
    </row>
    <row r="11" spans="1:17" ht="16.5" x14ac:dyDescent="0.25">
      <c r="A11" s="40"/>
      <c r="B11" s="40"/>
      <c r="C11" s="40"/>
      <c r="D11" s="40"/>
      <c r="E11" s="40"/>
      <c r="F11" s="40"/>
      <c r="G11" s="40"/>
      <c r="H11" s="40"/>
      <c r="I11" s="40"/>
      <c r="J11" s="40"/>
      <c r="K11" s="40"/>
      <c r="L11" s="40"/>
      <c r="M11" s="230" t="s">
        <v>90</v>
      </c>
      <c r="N11" s="230"/>
      <c r="O11" s="230"/>
      <c r="P11" s="230"/>
      <c r="Q11" s="230"/>
    </row>
    <row r="12" spans="1:17" ht="24" customHeight="1" x14ac:dyDescent="0.25">
      <c r="A12" s="207" t="s">
        <v>1</v>
      </c>
      <c r="B12" s="207"/>
      <c r="C12" s="207"/>
      <c r="D12" s="207"/>
      <c r="E12" s="227" t="s">
        <v>25</v>
      </c>
      <c r="F12" s="228"/>
      <c r="G12" s="228"/>
      <c r="H12" s="228"/>
      <c r="I12" s="228"/>
      <c r="J12" s="228"/>
      <c r="K12" s="228"/>
      <c r="L12" s="228"/>
      <c r="M12" s="228"/>
      <c r="N12" s="228"/>
      <c r="O12" s="228"/>
      <c r="P12" s="229"/>
      <c r="Q12" s="33" t="s">
        <v>2</v>
      </c>
    </row>
    <row r="13" spans="1:17" ht="24" customHeight="1" x14ac:dyDescent="0.25">
      <c r="A13" s="207" t="s">
        <v>3</v>
      </c>
      <c r="B13" s="207"/>
      <c r="C13" s="207"/>
      <c r="D13" s="207"/>
      <c r="E13" s="220"/>
      <c r="F13" s="221"/>
      <c r="G13" s="221"/>
      <c r="H13" s="221"/>
      <c r="I13" s="221"/>
      <c r="J13" s="221"/>
      <c r="K13" s="221"/>
      <c r="L13" s="221"/>
      <c r="M13" s="221"/>
      <c r="N13" s="221"/>
      <c r="O13" s="221"/>
      <c r="P13" s="222"/>
      <c r="Q13" s="5"/>
    </row>
    <row r="14" spans="1:17" ht="30" customHeight="1" x14ac:dyDescent="0.25">
      <c r="A14" s="223" t="s">
        <v>4</v>
      </c>
      <c r="B14" s="223"/>
      <c r="C14" s="223"/>
      <c r="D14" s="223"/>
      <c r="E14" s="211"/>
      <c r="F14" s="212"/>
      <c r="G14" s="212"/>
      <c r="H14" s="212"/>
      <c r="I14" s="212"/>
      <c r="J14" s="212"/>
      <c r="K14" s="212"/>
      <c r="L14" s="212"/>
      <c r="M14" s="212"/>
      <c r="N14" s="212"/>
      <c r="O14" s="212"/>
      <c r="P14" s="213"/>
      <c r="Q14" s="5"/>
    </row>
    <row r="15" spans="1:17" ht="24" customHeight="1" x14ac:dyDescent="0.25">
      <c r="A15" s="207" t="s">
        <v>5</v>
      </c>
      <c r="B15" s="207"/>
      <c r="C15" s="207"/>
      <c r="D15" s="207"/>
      <c r="E15" s="135" t="e">
        <f>IF('入力(太陽光)'!E21&gt;0,'入力(太陽光)'!E12&amp; ",","")&amp;IF('入力(風力)'!E21&gt;0, '入力(風力)'!E12&amp;",","")&amp;IF('入力(水力)'!E21&gt;0,'入力(水力)'!E12,"")</f>
        <v>#N/A</v>
      </c>
      <c r="F15" s="179"/>
      <c r="G15" s="179"/>
      <c r="H15" s="179"/>
      <c r="I15" s="179"/>
      <c r="J15" s="179"/>
      <c r="K15" s="179"/>
      <c r="L15" s="179"/>
      <c r="M15" s="179"/>
      <c r="N15" s="179"/>
      <c r="O15" s="179"/>
      <c r="P15" s="136"/>
      <c r="Q15" s="5"/>
    </row>
    <row r="16" spans="1:17" ht="24" customHeight="1" x14ac:dyDescent="0.25">
      <c r="A16" s="207" t="s">
        <v>6</v>
      </c>
      <c r="B16" s="207"/>
      <c r="C16" s="207"/>
      <c r="D16" s="207"/>
      <c r="E16" s="211" t="s">
        <v>168</v>
      </c>
      <c r="F16" s="212"/>
      <c r="G16" s="212"/>
      <c r="H16" s="212"/>
      <c r="I16" s="212"/>
      <c r="J16" s="212"/>
      <c r="K16" s="212"/>
      <c r="L16" s="212"/>
      <c r="M16" s="212"/>
      <c r="N16" s="212"/>
      <c r="O16" s="212"/>
      <c r="P16" s="213"/>
      <c r="Q16" s="5"/>
    </row>
    <row r="17" spans="1:17" ht="24" customHeight="1" x14ac:dyDescent="0.25">
      <c r="A17" s="207" t="s">
        <v>7</v>
      </c>
      <c r="B17" s="207"/>
      <c r="C17" s="207"/>
      <c r="D17" s="207"/>
      <c r="E17" s="214" t="s">
        <v>62</v>
      </c>
      <c r="F17" s="215"/>
      <c r="G17" s="215"/>
      <c r="H17" s="215"/>
      <c r="I17" s="215"/>
      <c r="J17" s="215"/>
      <c r="K17" s="215"/>
      <c r="L17" s="215"/>
      <c r="M17" s="215"/>
      <c r="N17" s="215"/>
      <c r="O17" s="215"/>
      <c r="P17" s="216"/>
      <c r="Q17" s="32" t="s">
        <v>24</v>
      </c>
    </row>
    <row r="18" spans="1:17" ht="24" customHeight="1" x14ac:dyDescent="0.25">
      <c r="A18" s="207" t="s">
        <v>42</v>
      </c>
      <c r="B18" s="207"/>
      <c r="C18" s="207"/>
      <c r="D18" s="207"/>
      <c r="E18" s="214" t="s">
        <v>62</v>
      </c>
      <c r="F18" s="215"/>
      <c r="G18" s="215"/>
      <c r="H18" s="215"/>
      <c r="I18" s="215"/>
      <c r="J18" s="215"/>
      <c r="K18" s="215"/>
      <c r="L18" s="215"/>
      <c r="M18" s="215"/>
      <c r="N18" s="215"/>
      <c r="O18" s="215"/>
      <c r="P18" s="216"/>
      <c r="Q18" s="32" t="s">
        <v>24</v>
      </c>
    </row>
    <row r="19" spans="1:17" ht="24" customHeight="1" x14ac:dyDescent="0.25">
      <c r="A19" s="207" t="s">
        <v>43</v>
      </c>
      <c r="B19" s="207"/>
      <c r="C19" s="207"/>
      <c r="D19" s="207"/>
      <c r="E19" s="214" t="s">
        <v>62</v>
      </c>
      <c r="F19" s="215"/>
      <c r="G19" s="215"/>
      <c r="H19" s="215"/>
      <c r="I19" s="215"/>
      <c r="J19" s="215"/>
      <c r="K19" s="215"/>
      <c r="L19" s="215"/>
      <c r="M19" s="215"/>
      <c r="N19" s="215"/>
      <c r="O19" s="215"/>
      <c r="P19" s="216"/>
      <c r="Q19" s="32" t="s">
        <v>24</v>
      </c>
    </row>
    <row r="20" spans="1:17" ht="24" customHeight="1" x14ac:dyDescent="0.25">
      <c r="A20" s="207" t="s">
        <v>8</v>
      </c>
      <c r="B20" s="207"/>
      <c r="C20" s="207"/>
      <c r="D20" s="207"/>
      <c r="E20" s="33" t="s">
        <v>12</v>
      </c>
      <c r="F20" s="33" t="s">
        <v>13</v>
      </c>
      <c r="G20" s="33" t="s">
        <v>14</v>
      </c>
      <c r="H20" s="33" t="s">
        <v>15</v>
      </c>
      <c r="I20" s="33" t="s">
        <v>16</v>
      </c>
      <c r="J20" s="33" t="s">
        <v>17</v>
      </c>
      <c r="K20" s="33" t="s">
        <v>18</v>
      </c>
      <c r="L20" s="33" t="s">
        <v>19</v>
      </c>
      <c r="M20" s="33" t="s">
        <v>20</v>
      </c>
      <c r="N20" s="33" t="s">
        <v>21</v>
      </c>
      <c r="O20" s="33" t="s">
        <v>22</v>
      </c>
      <c r="P20" s="33" t="s">
        <v>23</v>
      </c>
      <c r="Q20" s="5"/>
    </row>
    <row r="21" spans="1:17" ht="24" customHeight="1" x14ac:dyDescent="0.25">
      <c r="A21" s="207"/>
      <c r="B21" s="207"/>
      <c r="C21" s="207"/>
      <c r="D21" s="207"/>
      <c r="E21" s="45">
        <f>'入力(太陽光)'!E20+'入力(風力)'!E20+'入力(水力)'!E20</f>
        <v>4995.0428248943263</v>
      </c>
      <c r="F21" s="45">
        <f>'入力(太陽光)'!F20+'入力(風力)'!F20+'入力(水力)'!F20</f>
        <v>7213.0613027719683</v>
      </c>
      <c r="G21" s="45">
        <f>'入力(太陽光)'!G20+'入力(風力)'!G20+'入力(水力)'!G20</f>
        <v>6286.7569724525074</v>
      </c>
      <c r="H21" s="45">
        <f>'入力(太陽光)'!H20+'入力(風力)'!H20+'入力(水力)'!H20</f>
        <v>4576.8505580009169</v>
      </c>
      <c r="I21" s="45">
        <f>'入力(太陽光)'!I20+'入力(風力)'!I20+'入力(水力)'!I20</f>
        <v>4502.7729989143863</v>
      </c>
      <c r="J21" s="45">
        <f>'入力(太陽光)'!J20+'入力(風力)'!J20+'入力(水力)'!J20</f>
        <v>4155.4984635974079</v>
      </c>
      <c r="K21" s="45">
        <f>'入力(太陽光)'!K20+'入力(風力)'!K20+'入力(水力)'!K20</f>
        <v>3852.5122587793248</v>
      </c>
      <c r="L21" s="45">
        <f>'入力(太陽光)'!L20+'入力(風力)'!L20+'入力(水力)'!L20</f>
        <v>4156.8294483776363</v>
      </c>
      <c r="M21" s="45">
        <f>'入力(太陽光)'!M20+'入力(風力)'!M20+'入力(水力)'!M20</f>
        <v>4206.0394262697928</v>
      </c>
      <c r="N21" s="45">
        <f>'入力(太陽光)'!N20+'入力(風力)'!N20+'入力(水力)'!N20</f>
        <v>3709.678869029065</v>
      </c>
      <c r="O21" s="45">
        <f>'入力(太陽光)'!O20+'入力(風力)'!O20+'入力(水力)'!O20</f>
        <v>4018.7718487668803</v>
      </c>
      <c r="P21" s="45">
        <f>'入力(太陽光)'!P20+'入力(風力)'!P20+'入力(水力)'!P20</f>
        <v>3371.4172029081851</v>
      </c>
      <c r="Q21" s="32" t="s">
        <v>24</v>
      </c>
    </row>
    <row r="22" spans="1:17" ht="24" customHeight="1" x14ac:dyDescent="0.25">
      <c r="A22" s="207" t="s">
        <v>9</v>
      </c>
      <c r="B22" s="207"/>
      <c r="C22" s="207"/>
      <c r="D22" s="207"/>
      <c r="E22" s="217" t="e">
        <f>'入力(太陽光)'!E21+'入力(風力)'!E21+'入力(水力)'!E21</f>
        <v>#N/A</v>
      </c>
      <c r="F22" s="218"/>
      <c r="G22" s="218"/>
      <c r="H22" s="218"/>
      <c r="I22" s="218"/>
      <c r="J22" s="218"/>
      <c r="K22" s="218"/>
      <c r="L22" s="218"/>
      <c r="M22" s="218"/>
      <c r="N22" s="218"/>
      <c r="O22" s="218"/>
      <c r="P22" s="219"/>
      <c r="Q22" s="32" t="s">
        <v>24</v>
      </c>
    </row>
    <row r="23" spans="1:17" ht="24" customHeight="1" x14ac:dyDescent="0.25">
      <c r="A23" s="207" t="s">
        <v>10</v>
      </c>
      <c r="B23" s="207"/>
      <c r="C23" s="207"/>
      <c r="D23" s="207"/>
      <c r="E23" s="33" t="s">
        <v>12</v>
      </c>
      <c r="F23" s="33" t="s">
        <v>13</v>
      </c>
      <c r="G23" s="33" t="s">
        <v>14</v>
      </c>
      <c r="H23" s="33" t="s">
        <v>15</v>
      </c>
      <c r="I23" s="33" t="s">
        <v>16</v>
      </c>
      <c r="J23" s="33" t="s">
        <v>17</v>
      </c>
      <c r="K23" s="33" t="s">
        <v>18</v>
      </c>
      <c r="L23" s="33" t="s">
        <v>19</v>
      </c>
      <c r="M23" s="33" t="s">
        <v>20</v>
      </c>
      <c r="N23" s="33" t="s">
        <v>21</v>
      </c>
      <c r="O23" s="33" t="s">
        <v>22</v>
      </c>
      <c r="P23" s="33" t="s">
        <v>23</v>
      </c>
      <c r="Q23" s="5"/>
    </row>
    <row r="24" spans="1:17" ht="24" customHeight="1" x14ac:dyDescent="0.25">
      <c r="A24" s="207"/>
      <c r="B24" s="207"/>
      <c r="C24" s="207"/>
      <c r="D24" s="207"/>
      <c r="E24" s="45">
        <f>'入力(太陽光)'!E23+'入力(風力)'!E23+'入力(水力)'!E23</f>
        <v>2000</v>
      </c>
      <c r="F24" s="45">
        <f>'入力(太陽光)'!F23+'入力(風力)'!F23+'入力(水力)'!F23</f>
        <v>2000</v>
      </c>
      <c r="G24" s="45">
        <f>'入力(太陽光)'!G23+'入力(風力)'!G23+'入力(水力)'!G23</f>
        <v>2000</v>
      </c>
      <c r="H24" s="45">
        <f>'入力(太陽光)'!H23+'入力(風力)'!H23+'入力(水力)'!H23</f>
        <v>2000</v>
      </c>
      <c r="I24" s="45">
        <f>'入力(太陽光)'!I23+'入力(風力)'!I23+'入力(水力)'!I23</f>
        <v>2000</v>
      </c>
      <c r="J24" s="45">
        <f>'入力(太陽光)'!J23+'入力(風力)'!J23+'入力(水力)'!J23</f>
        <v>2000</v>
      </c>
      <c r="K24" s="45">
        <f>'入力(太陽光)'!K23+'入力(風力)'!K23+'入力(水力)'!K23</f>
        <v>2000</v>
      </c>
      <c r="L24" s="45">
        <f>'入力(太陽光)'!L23+'入力(風力)'!L23+'入力(水力)'!L23</f>
        <v>2000</v>
      </c>
      <c r="M24" s="45">
        <f>'入力(太陽光)'!M23+'入力(風力)'!M23+'入力(水力)'!M23</f>
        <v>2000</v>
      </c>
      <c r="N24" s="45">
        <f>'入力(太陽光)'!N23+'入力(風力)'!N23+'入力(水力)'!N23</f>
        <v>2000</v>
      </c>
      <c r="O24" s="45">
        <f>'入力(太陽光)'!O23+'入力(風力)'!O23+'入力(水力)'!O23</f>
        <v>2000</v>
      </c>
      <c r="P24" s="45">
        <f>'入力(太陽光)'!P23+'入力(風力)'!P23+'入力(水力)'!P23</f>
        <v>2000</v>
      </c>
      <c r="Q24" s="32" t="s">
        <v>24</v>
      </c>
    </row>
    <row r="25" spans="1:17" ht="24" customHeight="1" x14ac:dyDescent="0.25">
      <c r="A25" s="207" t="s">
        <v>91</v>
      </c>
      <c r="B25" s="207"/>
      <c r="C25" s="207"/>
      <c r="D25" s="207"/>
      <c r="E25" s="54" t="s">
        <v>12</v>
      </c>
      <c r="F25" s="54" t="s">
        <v>13</v>
      </c>
      <c r="G25" s="54" t="s">
        <v>14</v>
      </c>
      <c r="H25" s="54" t="s">
        <v>15</v>
      </c>
      <c r="I25" s="54" t="s">
        <v>16</v>
      </c>
      <c r="J25" s="54" t="s">
        <v>17</v>
      </c>
      <c r="K25" s="54" t="s">
        <v>18</v>
      </c>
      <c r="L25" s="54" t="s">
        <v>19</v>
      </c>
      <c r="M25" s="54" t="s">
        <v>20</v>
      </c>
      <c r="N25" s="54" t="s">
        <v>21</v>
      </c>
      <c r="O25" s="54" t="s">
        <v>22</v>
      </c>
      <c r="P25" s="54" t="s">
        <v>23</v>
      </c>
      <c r="Q25" s="5"/>
    </row>
    <row r="26" spans="1:17" ht="24" customHeight="1" x14ac:dyDescent="0.25">
      <c r="A26" s="207"/>
      <c r="B26" s="207"/>
      <c r="C26" s="207"/>
      <c r="D26" s="207"/>
      <c r="E26" s="45">
        <f>'入力(太陽光)'!E25+'入力(風力)'!E25+'入力(水力)'!E25</f>
        <v>36</v>
      </c>
      <c r="F26" s="45">
        <f>'入力(太陽光)'!F25+'入力(風力)'!F25+'入力(水力)'!F25</f>
        <v>81</v>
      </c>
      <c r="G26" s="45">
        <f>'入力(太陽光)'!G25+'入力(風力)'!G25+'入力(水力)'!G25</f>
        <v>130</v>
      </c>
      <c r="H26" s="45">
        <f>'入力(太陽光)'!H25+'入力(風力)'!H25+'入力(水力)'!H25</f>
        <v>176</v>
      </c>
      <c r="I26" s="45">
        <f>'入力(太陽光)'!I25+'入力(風力)'!I25+'入力(水力)'!I25</f>
        <v>167</v>
      </c>
      <c r="J26" s="45">
        <f>'入力(太陽光)'!J25+'入力(風力)'!J25+'入力(水力)'!J25</f>
        <v>113</v>
      </c>
      <c r="K26" s="45">
        <f>'入力(太陽光)'!K25+'入力(風力)'!K25+'入力(水力)'!K25</f>
        <v>17</v>
      </c>
      <c r="L26" s="45">
        <f>'入力(太陽光)'!L25+'入力(風力)'!L25+'入力(水力)'!L25</f>
        <v>14</v>
      </c>
      <c r="M26" s="45">
        <f>'入力(太陽光)'!M25+'入力(風力)'!M25+'入力(水力)'!M25</f>
        <v>9</v>
      </c>
      <c r="N26" s="45">
        <f>'入力(太陽光)'!N25+'入力(風力)'!N25+'入力(水力)'!N25</f>
        <v>42</v>
      </c>
      <c r="O26" s="45">
        <f>'入力(太陽光)'!O25+'入力(風力)'!O25+'入力(水力)'!O25</f>
        <v>24</v>
      </c>
      <c r="P26" s="45">
        <f>'入力(太陽光)'!P25+'入力(風力)'!P25+'入力(水力)'!P25</f>
        <v>17</v>
      </c>
      <c r="Q26" s="32" t="s">
        <v>24</v>
      </c>
    </row>
    <row r="27" spans="1:17" ht="24" customHeight="1" x14ac:dyDescent="0.25">
      <c r="A27" s="207" t="s">
        <v>11</v>
      </c>
      <c r="B27" s="207"/>
      <c r="C27" s="207"/>
      <c r="D27" s="207"/>
      <c r="E27" s="208">
        <f>'入力(太陽光)'!E26+'入力(風力)'!E26+'入力(水力)'!E26</f>
        <v>82</v>
      </c>
      <c r="F27" s="209"/>
      <c r="G27" s="209"/>
      <c r="H27" s="209"/>
      <c r="I27" s="209"/>
      <c r="J27" s="209"/>
      <c r="K27" s="209"/>
      <c r="L27" s="209"/>
      <c r="M27" s="209"/>
      <c r="N27" s="209"/>
      <c r="O27" s="209"/>
      <c r="P27" s="210"/>
      <c r="Q27" s="32" t="s">
        <v>24</v>
      </c>
    </row>
    <row r="28" spans="1:17" x14ac:dyDescent="0.25">
      <c r="A28" s="1" t="s">
        <v>26</v>
      </c>
    </row>
    <row r="29" spans="1:17" x14ac:dyDescent="0.25">
      <c r="A29" s="1" t="s">
        <v>118</v>
      </c>
    </row>
    <row r="30" spans="1:17" x14ac:dyDescent="0.25">
      <c r="B30" s="1" t="s">
        <v>124</v>
      </c>
    </row>
    <row r="31" spans="1:17" x14ac:dyDescent="0.25">
      <c r="B31" s="1" t="s">
        <v>72</v>
      </c>
    </row>
    <row r="32" spans="1:17" x14ac:dyDescent="0.25">
      <c r="B32" s="46" t="s">
        <v>71</v>
      </c>
    </row>
    <row r="33" spans="1:2" x14ac:dyDescent="0.25">
      <c r="B33" s="1" t="s">
        <v>67</v>
      </c>
    </row>
    <row r="34" spans="1:2" x14ac:dyDescent="0.25">
      <c r="B34" s="46" t="s">
        <v>119</v>
      </c>
    </row>
    <row r="35" spans="1:2" x14ac:dyDescent="0.25">
      <c r="B35" s="1" t="s">
        <v>64</v>
      </c>
    </row>
    <row r="37" spans="1:2" x14ac:dyDescent="0.25">
      <c r="A37" s="1" t="s">
        <v>122</v>
      </c>
    </row>
    <row r="38" spans="1:2" x14ac:dyDescent="0.25">
      <c r="B38" s="1" t="s">
        <v>117</v>
      </c>
    </row>
    <row r="39" spans="1:2" x14ac:dyDescent="0.25">
      <c r="B39" s="1" t="s">
        <v>126</v>
      </c>
    </row>
    <row r="40" spans="1:2" x14ac:dyDescent="0.25">
      <c r="B40" s="1" t="s">
        <v>115</v>
      </c>
    </row>
  </sheetData>
  <dataConsolidate/>
  <mergeCells count="27">
    <mergeCell ref="A2:B2"/>
    <mergeCell ref="A4:Q4"/>
    <mergeCell ref="A6:Q6"/>
    <mergeCell ref="A12:D12"/>
    <mergeCell ref="E12:P12"/>
    <mergeCell ref="M11:Q11"/>
    <mergeCell ref="E13:P13"/>
    <mergeCell ref="A17:D17"/>
    <mergeCell ref="E17:P17"/>
    <mergeCell ref="A18:D18"/>
    <mergeCell ref="E18:P18"/>
    <mergeCell ref="A13:D13"/>
    <mergeCell ref="A14:D14"/>
    <mergeCell ref="E14:P14"/>
    <mergeCell ref="A15:D15"/>
    <mergeCell ref="E15:P15"/>
    <mergeCell ref="A27:D27"/>
    <mergeCell ref="E27:P27"/>
    <mergeCell ref="E16:P16"/>
    <mergeCell ref="A19:D19"/>
    <mergeCell ref="E19:P19"/>
    <mergeCell ref="A20:D21"/>
    <mergeCell ref="A22:D22"/>
    <mergeCell ref="E22:P22"/>
    <mergeCell ref="A23:D24"/>
    <mergeCell ref="A16:D16"/>
    <mergeCell ref="A25:D26"/>
  </mergeCells>
  <phoneticPr fontId="2"/>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dataValidations count="2">
    <dataValidation type="list" allowBlank="1" showInputMessage="1" showErrorMessage="1" sqref="E16:P16" xr:uid="{00000000-0002-0000-0400-000000000000}">
      <formula1>"北海道,東北,東京,中部,北陸,関西,中国,四国,九州"</formula1>
    </dataValidation>
    <dataValidation type="list" allowBlank="1" showInputMessage="1" showErrorMessage="1" sqref="E14:P14" xr:uid="{00000000-0002-0000-0400-000001000000}">
      <formula1>"変動電源（単独）,変動電源（アグリゲート）"</formula1>
    </dataValidation>
  </dataValidations>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70C0"/>
    <pageSetUpPr fitToPage="1"/>
  </sheetPr>
  <dimension ref="A1:Z43"/>
  <sheetViews>
    <sheetView showGridLines="0" topLeftCell="A4" zoomScale="85" zoomScaleNormal="85" workbookViewId="0">
      <selection activeCell="E15" sqref="E15:P15"/>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1" t="s">
        <v>80</v>
      </c>
      <c r="B1" s="51"/>
      <c r="C1" s="51"/>
      <c r="D1" s="51"/>
      <c r="E1" s="51"/>
      <c r="F1" s="52" t="s">
        <v>82</v>
      </c>
      <c r="G1" s="52"/>
      <c r="H1" s="52"/>
      <c r="I1" s="53" t="s">
        <v>81</v>
      </c>
    </row>
    <row r="2" spans="1:17" ht="16.5" x14ac:dyDescent="0.25">
      <c r="A2" s="224" t="s">
        <v>0</v>
      </c>
      <c r="B2" s="22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26" t="s">
        <v>116</v>
      </c>
      <c r="B4" s="226"/>
      <c r="C4" s="226"/>
      <c r="D4" s="226"/>
      <c r="E4" s="226"/>
      <c r="F4" s="226"/>
      <c r="G4" s="226"/>
      <c r="H4" s="226"/>
      <c r="I4" s="226"/>
      <c r="J4" s="226"/>
      <c r="K4" s="226"/>
      <c r="L4" s="226"/>
      <c r="M4" s="226"/>
      <c r="N4" s="226"/>
      <c r="O4" s="226"/>
      <c r="P4" s="226"/>
      <c r="Q4" s="226"/>
    </row>
    <row r="5" spans="1:17" ht="16.5" x14ac:dyDescent="0.25">
      <c r="A5" s="7"/>
      <c r="B5" s="7"/>
      <c r="C5" s="7"/>
      <c r="D5" s="7"/>
      <c r="E5" s="7"/>
      <c r="F5" s="7"/>
      <c r="G5" s="7"/>
      <c r="H5" s="7"/>
      <c r="I5" s="7"/>
      <c r="J5" s="7"/>
      <c r="K5" s="7"/>
      <c r="L5" s="7"/>
      <c r="M5" s="7"/>
      <c r="N5" s="7"/>
      <c r="O5" s="7"/>
      <c r="P5" s="7"/>
      <c r="Q5" s="7"/>
    </row>
    <row r="6" spans="1:17" ht="16.5" x14ac:dyDescent="0.25">
      <c r="A6" s="226" t="s">
        <v>123</v>
      </c>
      <c r="B6" s="226"/>
      <c r="C6" s="226"/>
      <c r="D6" s="226"/>
      <c r="E6" s="226"/>
      <c r="F6" s="226"/>
      <c r="G6" s="226"/>
      <c r="H6" s="226"/>
      <c r="I6" s="226"/>
      <c r="J6" s="226"/>
      <c r="K6" s="226"/>
      <c r="L6" s="226"/>
      <c r="M6" s="226"/>
      <c r="N6" s="226"/>
      <c r="O6" s="226"/>
      <c r="P6" s="226"/>
      <c r="Q6" s="22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4" t="str">
        <f>合計!M11</f>
        <v>&lt;会社名&gt;</v>
      </c>
      <c r="N8" s="234"/>
      <c r="O8" s="234"/>
      <c r="P8" s="234"/>
      <c r="Q8" s="234"/>
    </row>
    <row r="9" spans="1:17" ht="24" customHeight="1" x14ac:dyDescent="0.25">
      <c r="A9" s="207" t="s">
        <v>1</v>
      </c>
      <c r="B9" s="207"/>
      <c r="C9" s="207"/>
      <c r="D9" s="207"/>
      <c r="E9" s="227" t="s">
        <v>25</v>
      </c>
      <c r="F9" s="228"/>
      <c r="G9" s="228"/>
      <c r="H9" s="228"/>
      <c r="I9" s="228"/>
      <c r="J9" s="228"/>
      <c r="K9" s="228"/>
      <c r="L9" s="228"/>
      <c r="M9" s="228"/>
      <c r="N9" s="228"/>
      <c r="O9" s="228"/>
      <c r="P9" s="229"/>
      <c r="Q9" s="6" t="s">
        <v>2</v>
      </c>
    </row>
    <row r="10" spans="1:17" ht="24" customHeight="1" x14ac:dyDescent="0.25">
      <c r="A10" s="207" t="s">
        <v>3</v>
      </c>
      <c r="B10" s="207"/>
      <c r="C10" s="207"/>
      <c r="D10" s="207"/>
      <c r="E10" s="235">
        <f>合計!E13</f>
        <v>0</v>
      </c>
      <c r="F10" s="236"/>
      <c r="G10" s="236"/>
      <c r="H10" s="236"/>
      <c r="I10" s="236"/>
      <c r="J10" s="236"/>
      <c r="K10" s="236"/>
      <c r="L10" s="236"/>
      <c r="M10" s="236"/>
      <c r="N10" s="236"/>
      <c r="O10" s="236"/>
      <c r="P10" s="237"/>
      <c r="Q10" s="5"/>
    </row>
    <row r="11" spans="1:17" ht="30" customHeight="1" x14ac:dyDescent="0.25">
      <c r="A11" s="223" t="s">
        <v>4</v>
      </c>
      <c r="B11" s="223"/>
      <c r="C11" s="223"/>
      <c r="D11" s="223"/>
      <c r="E11" s="135">
        <f>合計!E14</f>
        <v>0</v>
      </c>
      <c r="F11" s="179"/>
      <c r="G11" s="179"/>
      <c r="H11" s="179"/>
      <c r="I11" s="179"/>
      <c r="J11" s="179"/>
      <c r="K11" s="179"/>
      <c r="L11" s="179"/>
      <c r="M11" s="179"/>
      <c r="N11" s="179"/>
      <c r="O11" s="179"/>
      <c r="P11" s="136"/>
      <c r="Q11" s="5"/>
    </row>
    <row r="12" spans="1:17" ht="24" customHeight="1" x14ac:dyDescent="0.25">
      <c r="A12" s="207" t="s">
        <v>5</v>
      </c>
      <c r="B12" s="207"/>
      <c r="C12" s="207"/>
      <c r="D12" s="207"/>
      <c r="E12" s="135" t="s">
        <v>68</v>
      </c>
      <c r="F12" s="179"/>
      <c r="G12" s="179"/>
      <c r="H12" s="179"/>
      <c r="I12" s="179"/>
      <c r="J12" s="179"/>
      <c r="K12" s="179"/>
      <c r="L12" s="179"/>
      <c r="M12" s="179"/>
      <c r="N12" s="179"/>
      <c r="O12" s="179"/>
      <c r="P12" s="136"/>
      <c r="Q12" s="5"/>
    </row>
    <row r="13" spans="1:17" ht="24" customHeight="1" x14ac:dyDescent="0.25">
      <c r="A13" s="207" t="s">
        <v>6</v>
      </c>
      <c r="B13" s="207"/>
      <c r="C13" s="207"/>
      <c r="D13" s="207"/>
      <c r="E13" s="135" t="str">
        <f>合計!E16</f>
        <v>北海道</v>
      </c>
      <c r="F13" s="179"/>
      <c r="G13" s="179"/>
      <c r="H13" s="179"/>
      <c r="I13" s="179"/>
      <c r="J13" s="179"/>
      <c r="K13" s="179"/>
      <c r="L13" s="179"/>
      <c r="M13" s="179"/>
      <c r="N13" s="179"/>
      <c r="O13" s="179"/>
      <c r="P13" s="136"/>
      <c r="Q13" s="5"/>
    </row>
    <row r="14" spans="1:17" ht="24" customHeight="1" x14ac:dyDescent="0.25">
      <c r="A14" s="207" t="s">
        <v>7</v>
      </c>
      <c r="B14" s="207"/>
      <c r="C14" s="207"/>
      <c r="D14" s="207"/>
      <c r="E14" s="231">
        <v>2000</v>
      </c>
      <c r="F14" s="232"/>
      <c r="G14" s="232"/>
      <c r="H14" s="232"/>
      <c r="I14" s="232"/>
      <c r="J14" s="232"/>
      <c r="K14" s="232"/>
      <c r="L14" s="232"/>
      <c r="M14" s="232"/>
      <c r="N14" s="232"/>
      <c r="O14" s="232"/>
      <c r="P14" s="233"/>
      <c r="Q14" s="3" t="s">
        <v>24</v>
      </c>
    </row>
    <row r="15" spans="1:17" ht="24" customHeight="1" x14ac:dyDescent="0.25">
      <c r="A15" s="207" t="s">
        <v>42</v>
      </c>
      <c r="B15" s="207"/>
      <c r="C15" s="207"/>
      <c r="D15" s="207"/>
      <c r="E15" s="231">
        <v>2000</v>
      </c>
      <c r="F15" s="232"/>
      <c r="G15" s="232"/>
      <c r="H15" s="232"/>
      <c r="I15" s="232"/>
      <c r="J15" s="232"/>
      <c r="K15" s="232"/>
      <c r="L15" s="232"/>
      <c r="M15" s="232"/>
      <c r="N15" s="232"/>
      <c r="O15" s="232"/>
      <c r="P15" s="233"/>
      <c r="Q15" s="4" t="s">
        <v>24</v>
      </c>
    </row>
    <row r="16" spans="1:17" ht="24" customHeight="1" x14ac:dyDescent="0.25">
      <c r="A16" s="207" t="s">
        <v>95</v>
      </c>
      <c r="B16" s="207"/>
      <c r="C16" s="207"/>
      <c r="D16" s="207"/>
      <c r="E16" s="238" t="e">
        <f>'計算用(太陽光)'!B101</f>
        <v>#N/A</v>
      </c>
      <c r="F16" s="239"/>
      <c r="G16" s="239"/>
      <c r="H16" s="239"/>
      <c r="I16" s="239"/>
      <c r="J16" s="239"/>
      <c r="K16" s="239"/>
      <c r="L16" s="239"/>
      <c r="M16" s="239"/>
      <c r="N16" s="239"/>
      <c r="O16" s="239"/>
      <c r="P16" s="240"/>
      <c r="Q16" s="4" t="s">
        <v>96</v>
      </c>
    </row>
    <row r="17" spans="1:26" ht="24" customHeight="1" x14ac:dyDescent="0.25">
      <c r="A17" s="207" t="s">
        <v>94</v>
      </c>
      <c r="B17" s="207"/>
      <c r="C17" s="207"/>
      <c r="D17" s="207"/>
      <c r="E17" s="6" t="s">
        <v>12</v>
      </c>
      <c r="F17" s="6" t="s">
        <v>13</v>
      </c>
      <c r="G17" s="6" t="s">
        <v>14</v>
      </c>
      <c r="H17" s="6" t="s">
        <v>15</v>
      </c>
      <c r="I17" s="6" t="s">
        <v>16</v>
      </c>
      <c r="J17" s="6" t="s">
        <v>17</v>
      </c>
      <c r="K17" s="6" t="s">
        <v>18</v>
      </c>
      <c r="L17" s="6" t="s">
        <v>19</v>
      </c>
      <c r="M17" s="6" t="s">
        <v>20</v>
      </c>
      <c r="N17" s="6" t="s">
        <v>21</v>
      </c>
      <c r="O17" s="6" t="s">
        <v>22</v>
      </c>
      <c r="P17" s="6" t="s">
        <v>23</v>
      </c>
      <c r="Q17" s="5"/>
    </row>
    <row r="18" spans="1:26" ht="24" customHeight="1" x14ac:dyDescent="0.25">
      <c r="A18" s="207"/>
      <c r="B18" s="207"/>
      <c r="C18" s="207"/>
      <c r="D18" s="207"/>
      <c r="E18" s="57">
        <f>'計算用(太陽光)'!N24</f>
        <v>1.8114115461377693E-2</v>
      </c>
      <c r="F18" s="57">
        <f>'計算用(太陽光)'!N25</f>
        <v>4.0738887508149239E-2</v>
      </c>
      <c r="G18" s="57">
        <f>'計算用(太陽光)'!N26</f>
        <v>6.507852693064331E-2</v>
      </c>
      <c r="H18" s="57">
        <f>'計算用(太陽光)'!N27</f>
        <v>8.8085787103332341E-2</v>
      </c>
      <c r="I18" s="57">
        <f>'計算用(太陽光)'!N28</f>
        <v>8.3675362217805763E-2</v>
      </c>
      <c r="J18" s="57">
        <f>'計算用(太陽光)'!N29</f>
        <v>5.6528473689542738E-2</v>
      </c>
      <c r="K18" s="57">
        <f>'計算用(太陽光)'!N30</f>
        <v>8.2731038549495456E-3</v>
      </c>
      <c r="L18" s="57">
        <f>'計算用(太陽光)'!N31</f>
        <v>6.8679009184753198E-3</v>
      </c>
      <c r="M18" s="57">
        <f>'計算用(太陽光)'!N32</f>
        <v>4.4257467022537451E-3</v>
      </c>
      <c r="N18" s="57">
        <f>'計算用(太陽光)'!N33</f>
        <v>2.0953419336701168E-2</v>
      </c>
      <c r="O18" s="57">
        <f>'計算用(太陽光)'!N34</f>
        <v>1.1774472115199693E-2</v>
      </c>
      <c r="P18" s="57">
        <f>'計算用(太陽光)'!N35</f>
        <v>8.4977504271876812E-3</v>
      </c>
      <c r="Q18" s="3" t="s">
        <v>96</v>
      </c>
    </row>
    <row r="19" spans="1:26" ht="24" customHeight="1" x14ac:dyDescent="0.25">
      <c r="A19" s="207" t="s">
        <v>8</v>
      </c>
      <c r="B19" s="207"/>
      <c r="C19" s="207"/>
      <c r="D19" s="207"/>
      <c r="E19" s="56" t="s">
        <v>12</v>
      </c>
      <c r="F19" s="56" t="s">
        <v>13</v>
      </c>
      <c r="G19" s="56" t="s">
        <v>14</v>
      </c>
      <c r="H19" s="56" t="s">
        <v>15</v>
      </c>
      <c r="I19" s="56" t="s">
        <v>16</v>
      </c>
      <c r="J19" s="56" t="s">
        <v>17</v>
      </c>
      <c r="K19" s="56" t="s">
        <v>18</v>
      </c>
      <c r="L19" s="56" t="s">
        <v>19</v>
      </c>
      <c r="M19" s="56" t="s">
        <v>20</v>
      </c>
      <c r="N19" s="56" t="s">
        <v>21</v>
      </c>
      <c r="O19" s="56" t="s">
        <v>22</v>
      </c>
      <c r="P19" s="56" t="s">
        <v>23</v>
      </c>
      <c r="Q19" s="5"/>
    </row>
    <row r="20" spans="1:26" ht="24" customHeight="1" x14ac:dyDescent="0.25">
      <c r="A20" s="207"/>
      <c r="B20" s="207"/>
      <c r="C20" s="207"/>
      <c r="D20" s="207"/>
      <c r="E20" s="45">
        <f>'計算用(太陽光)'!N38</f>
        <v>36.228230922755387</v>
      </c>
      <c r="F20" s="45">
        <f>'計算用(太陽光)'!N39</f>
        <v>81.47777501629848</v>
      </c>
      <c r="G20" s="45">
        <f>'計算用(太陽光)'!N40</f>
        <v>130.15705386128661</v>
      </c>
      <c r="H20" s="45">
        <f>'計算用(太陽光)'!N41</f>
        <v>176.17157420666467</v>
      </c>
      <c r="I20" s="45">
        <f>'計算用(太陽光)'!N42</f>
        <v>167.35072443561154</v>
      </c>
      <c r="J20" s="45">
        <f>'計算用(太陽光)'!N43</f>
        <v>113.05694737908547</v>
      </c>
      <c r="K20" s="45">
        <f>'計算用(太陽光)'!N44</f>
        <v>16.54620770989909</v>
      </c>
      <c r="L20" s="45">
        <f>'計算用(太陽光)'!N45</f>
        <v>13.735801836950639</v>
      </c>
      <c r="M20" s="45">
        <f>'計算用(太陽光)'!N46</f>
        <v>8.8514934045074902</v>
      </c>
      <c r="N20" s="45">
        <f>'計算用(太陽光)'!N47</f>
        <v>41.906838673402333</v>
      </c>
      <c r="O20" s="45">
        <f>'計算用(太陽光)'!N48</f>
        <v>23.548944230399385</v>
      </c>
      <c r="P20" s="45">
        <f>'計算用(太陽光)'!N49</f>
        <v>16.995500854375361</v>
      </c>
      <c r="Q20" s="32" t="s">
        <v>24</v>
      </c>
    </row>
    <row r="21" spans="1:26" ht="24" customHeight="1" x14ac:dyDescent="0.25">
      <c r="A21" s="207" t="s">
        <v>9</v>
      </c>
      <c r="B21" s="207"/>
      <c r="C21" s="207"/>
      <c r="D21" s="207"/>
      <c r="E21" s="217" t="e">
        <f>ROUND('計算用(太陽光)'!B99,0)</f>
        <v>#N/A</v>
      </c>
      <c r="F21" s="218"/>
      <c r="G21" s="218"/>
      <c r="H21" s="218"/>
      <c r="I21" s="218"/>
      <c r="J21" s="218"/>
      <c r="K21" s="218"/>
      <c r="L21" s="218"/>
      <c r="M21" s="218"/>
      <c r="N21" s="218"/>
      <c r="O21" s="218"/>
      <c r="P21" s="219"/>
      <c r="Q21" s="3" t="s">
        <v>24</v>
      </c>
    </row>
    <row r="22" spans="1:26" ht="24" customHeight="1" x14ac:dyDescent="0.25">
      <c r="A22" s="207" t="s">
        <v>10</v>
      </c>
      <c r="B22" s="207"/>
      <c r="C22" s="207"/>
      <c r="D22" s="207"/>
      <c r="E22" s="6" t="s">
        <v>12</v>
      </c>
      <c r="F22" s="6" t="s">
        <v>13</v>
      </c>
      <c r="G22" s="6" t="s">
        <v>14</v>
      </c>
      <c r="H22" s="6" t="s">
        <v>15</v>
      </c>
      <c r="I22" s="6" t="s">
        <v>16</v>
      </c>
      <c r="J22" s="6" t="s">
        <v>17</v>
      </c>
      <c r="K22" s="6" t="s">
        <v>18</v>
      </c>
      <c r="L22" s="6" t="s">
        <v>19</v>
      </c>
      <c r="M22" s="6" t="s">
        <v>20</v>
      </c>
      <c r="N22" s="6" t="s">
        <v>21</v>
      </c>
      <c r="O22" s="6" t="s">
        <v>22</v>
      </c>
      <c r="P22" s="6" t="s">
        <v>23</v>
      </c>
      <c r="Q22" s="5"/>
    </row>
    <row r="23" spans="1:26" ht="24" customHeight="1" x14ac:dyDescent="0.25">
      <c r="A23" s="207"/>
      <c r="B23" s="207"/>
      <c r="C23" s="207"/>
      <c r="D23" s="207"/>
      <c r="E23" s="72">
        <v>2000</v>
      </c>
      <c r="F23" s="72">
        <v>2000</v>
      </c>
      <c r="G23" s="72">
        <v>2000</v>
      </c>
      <c r="H23" s="72">
        <v>2000</v>
      </c>
      <c r="I23" s="72">
        <v>2000</v>
      </c>
      <c r="J23" s="72">
        <v>2000</v>
      </c>
      <c r="K23" s="72">
        <v>2000</v>
      </c>
      <c r="L23" s="72">
        <v>2000</v>
      </c>
      <c r="M23" s="72">
        <v>2000</v>
      </c>
      <c r="N23" s="72">
        <v>2000</v>
      </c>
      <c r="O23" s="72">
        <v>2000</v>
      </c>
      <c r="P23" s="72">
        <v>2000</v>
      </c>
      <c r="Q23" s="3" t="s">
        <v>24</v>
      </c>
    </row>
    <row r="24" spans="1:26" ht="24" customHeight="1" x14ac:dyDescent="0.25">
      <c r="A24" s="223" t="s">
        <v>97</v>
      </c>
      <c r="B24" s="207"/>
      <c r="C24" s="207"/>
      <c r="D24" s="207"/>
      <c r="E24" s="54" t="s">
        <v>12</v>
      </c>
      <c r="F24" s="54" t="s">
        <v>13</v>
      </c>
      <c r="G24" s="54" t="s">
        <v>14</v>
      </c>
      <c r="H24" s="54" t="s">
        <v>15</v>
      </c>
      <c r="I24" s="54" t="s">
        <v>16</v>
      </c>
      <c r="J24" s="54" t="s">
        <v>17</v>
      </c>
      <c r="K24" s="54" t="s">
        <v>18</v>
      </c>
      <c r="L24" s="54" t="s">
        <v>19</v>
      </c>
      <c r="M24" s="54" t="s">
        <v>20</v>
      </c>
      <c r="N24" s="54" t="s">
        <v>21</v>
      </c>
      <c r="O24" s="54" t="s">
        <v>22</v>
      </c>
      <c r="P24" s="54" t="s">
        <v>23</v>
      </c>
      <c r="Q24" s="5"/>
      <c r="Z24" s="55"/>
    </row>
    <row r="25" spans="1:26" ht="24" customHeight="1" x14ac:dyDescent="0.25">
      <c r="A25" s="207"/>
      <c r="B25" s="207"/>
      <c r="C25" s="207"/>
      <c r="D25" s="207"/>
      <c r="E25" s="45">
        <f>ROUND('計算用(太陽光)'!AD38,0)</f>
        <v>36</v>
      </c>
      <c r="F25" s="45">
        <f>ROUND('計算用(太陽光)'!AD39,0)</f>
        <v>81</v>
      </c>
      <c r="G25" s="45">
        <f>ROUND('計算用(太陽光)'!AD40,0)</f>
        <v>130</v>
      </c>
      <c r="H25" s="45">
        <f>ROUND('計算用(太陽光)'!AD41,0)</f>
        <v>176</v>
      </c>
      <c r="I25" s="45">
        <f>ROUND('計算用(太陽光)'!AD42,0)</f>
        <v>167</v>
      </c>
      <c r="J25" s="45">
        <f>ROUND('計算用(太陽光)'!AD43,0)</f>
        <v>113</v>
      </c>
      <c r="K25" s="45">
        <f>ROUND('計算用(太陽光)'!AD44,0)</f>
        <v>17</v>
      </c>
      <c r="L25" s="45">
        <f>ROUND('計算用(太陽光)'!AD45,0)</f>
        <v>14</v>
      </c>
      <c r="M25" s="45">
        <f>ROUND('計算用(太陽光)'!AD46,0)</f>
        <v>9</v>
      </c>
      <c r="N25" s="45">
        <f>ROUND('計算用(太陽光)'!AD47,0)</f>
        <v>42</v>
      </c>
      <c r="O25" s="45">
        <f>ROUND('計算用(太陽光)'!AD48,0)</f>
        <v>24</v>
      </c>
      <c r="P25" s="45">
        <f>ROUND('計算用(太陽光)'!AD49,0)</f>
        <v>17</v>
      </c>
      <c r="Q25" s="32" t="s">
        <v>24</v>
      </c>
      <c r="Z25" s="55"/>
    </row>
    <row r="26" spans="1:26" ht="24" customHeight="1" x14ac:dyDescent="0.25">
      <c r="A26" s="207" t="s">
        <v>11</v>
      </c>
      <c r="B26" s="207"/>
      <c r="C26" s="207"/>
      <c r="D26" s="207"/>
      <c r="E26" s="208">
        <f>ROUND('計算用(太陽光)'!R99,0)</f>
        <v>82</v>
      </c>
      <c r="F26" s="209"/>
      <c r="G26" s="209"/>
      <c r="H26" s="209"/>
      <c r="I26" s="209"/>
      <c r="J26" s="209"/>
      <c r="K26" s="209"/>
      <c r="L26" s="209"/>
      <c r="M26" s="209"/>
      <c r="N26" s="209"/>
      <c r="O26" s="209"/>
      <c r="P26" s="210"/>
      <c r="Q26" s="3" t="s">
        <v>24</v>
      </c>
    </row>
    <row r="27" spans="1:26" x14ac:dyDescent="0.25">
      <c r="A27" s="1" t="s">
        <v>26</v>
      </c>
    </row>
    <row r="28" spans="1:26" x14ac:dyDescent="0.25">
      <c r="A28" s="1" t="s">
        <v>118</v>
      </c>
    </row>
    <row r="29" spans="1:26" x14ac:dyDescent="0.25">
      <c r="B29" s="46" t="s">
        <v>85</v>
      </c>
    </row>
    <row r="30" spans="1:26" x14ac:dyDescent="0.25">
      <c r="B30" s="46" t="s">
        <v>73</v>
      </c>
    </row>
    <row r="31" spans="1:26" x14ac:dyDescent="0.25">
      <c r="B31" s="46" t="s">
        <v>74</v>
      </c>
    </row>
    <row r="32" spans="1:26" x14ac:dyDescent="0.25">
      <c r="B32" s="46" t="s">
        <v>83</v>
      </c>
    </row>
    <row r="33" spans="1:2" x14ac:dyDescent="0.25">
      <c r="B33" s="46" t="s">
        <v>75</v>
      </c>
    </row>
    <row r="34" spans="1:2" x14ac:dyDescent="0.25">
      <c r="B34" s="46" t="s">
        <v>76</v>
      </c>
    </row>
    <row r="35" spans="1:2" x14ac:dyDescent="0.25">
      <c r="B35" s="1" t="s">
        <v>66</v>
      </c>
    </row>
    <row r="36" spans="1:2" x14ac:dyDescent="0.25">
      <c r="B36" s="1" t="s">
        <v>112</v>
      </c>
    </row>
    <row r="37" spans="1:2" x14ac:dyDescent="0.25">
      <c r="B37" s="46" t="s">
        <v>89</v>
      </c>
    </row>
    <row r="38" spans="1:2" x14ac:dyDescent="0.25">
      <c r="B38" s="1" t="s">
        <v>65</v>
      </c>
    </row>
    <row r="40" spans="1:2" x14ac:dyDescent="0.25">
      <c r="A40" s="1" t="s">
        <v>122</v>
      </c>
    </row>
    <row r="41" spans="1:2" x14ac:dyDescent="0.25">
      <c r="B41" s="1" t="s">
        <v>113</v>
      </c>
    </row>
    <row r="42" spans="1:2" x14ac:dyDescent="0.25">
      <c r="B42" s="1" t="s">
        <v>114</v>
      </c>
    </row>
    <row r="43" spans="1:2" x14ac:dyDescent="0.25">
      <c r="B43" s="1" t="s">
        <v>115</v>
      </c>
    </row>
  </sheetData>
  <dataConsolidate/>
  <mergeCells count="28">
    <mergeCell ref="E21:P21"/>
    <mergeCell ref="E26:P26"/>
    <mergeCell ref="E9:P9"/>
    <mergeCell ref="E10:P10"/>
    <mergeCell ref="E11:P11"/>
    <mergeCell ref="E12:P12"/>
    <mergeCell ref="E13:P13"/>
    <mergeCell ref="E14:P14"/>
    <mergeCell ref="E16:P16"/>
    <mergeCell ref="A21:D21"/>
    <mergeCell ref="A26:D26"/>
    <mergeCell ref="A9:D9"/>
    <mergeCell ref="A17:D18"/>
    <mergeCell ref="A22:D23"/>
    <mergeCell ref="A14:D14"/>
    <mergeCell ref="A10:D10"/>
    <mergeCell ref="A11:D11"/>
    <mergeCell ref="A12:D12"/>
    <mergeCell ref="A13:D13"/>
    <mergeCell ref="A16:D16"/>
    <mergeCell ref="A24:D25"/>
    <mergeCell ref="A19:D20"/>
    <mergeCell ref="A6:Q6"/>
    <mergeCell ref="A4:Q4"/>
    <mergeCell ref="A2:B2"/>
    <mergeCell ref="A15:D15"/>
    <mergeCell ref="E15:P15"/>
    <mergeCell ref="M8:Q8"/>
  </mergeCells>
  <phoneticPr fontId="2"/>
  <conditionalFormatting sqref="E26:P26">
    <cfRule type="cellIs" dxfId="11" priority="5" operator="greaterThan">
      <formula>$E$21</formula>
    </cfRule>
  </conditionalFormatting>
  <conditionalFormatting sqref="E15:P15">
    <cfRule type="cellIs" dxfId="10" priority="3" operator="greaterThan">
      <formula>$E$14</formula>
    </cfRule>
  </conditionalFormatting>
  <conditionalFormatting sqref="E14:P14">
    <cfRule type="cellIs" dxfId="9" priority="2" operator="lessThan">
      <formula>1000</formula>
    </cfRule>
  </conditionalFormatting>
  <conditionalFormatting sqref="E23:P23">
    <cfRule type="cellIs" dxfId="8" priority="1" operator="greaterThan">
      <formula>$E$15</formula>
    </cfRule>
  </conditionalFormatting>
  <dataValidations count="3">
    <dataValidation type="whole" allowBlank="1" showInputMessage="1" showErrorMessage="1" error="期待容量以下の整数値で入力してください" sqref="E26:P26" xr:uid="{00000000-0002-0000-0500-000001000000}">
      <formula1>0</formula1>
      <formula2>E21</formula2>
    </dataValidation>
    <dataValidation type="whole" operator="lessThanOrEqual" allowBlank="1" showInputMessage="1" showErrorMessage="1" sqref="E23:P23" xr:uid="{620DCE25-6FB0-43EF-BB4A-75973942801A}">
      <formula1>$E$15</formula1>
    </dataValidation>
    <dataValidation type="whole" errorStyle="information" operator="lessThanOrEqual" allowBlank="1" showInputMessage="1" showErrorMessage="1" error="設備容量以下の整数値で入力してください" sqref="E15:P15" xr:uid="{1B21D26F-32A4-429F-95C1-18E070004E22}">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fitToPage="1"/>
  </sheetPr>
  <dimension ref="A1:Q43"/>
  <sheetViews>
    <sheetView showGridLines="0" topLeftCell="A15" zoomScale="85" zoomScaleNormal="85" workbookViewId="0">
      <selection activeCell="E14" sqref="E14:P14"/>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1" t="s">
        <v>80</v>
      </c>
      <c r="B1" s="51"/>
      <c r="C1" s="51"/>
      <c r="D1" s="51"/>
      <c r="E1" s="51"/>
      <c r="F1" s="52" t="s">
        <v>82</v>
      </c>
      <c r="G1" s="52"/>
      <c r="H1" s="52"/>
      <c r="I1" s="53" t="s">
        <v>81</v>
      </c>
    </row>
    <row r="2" spans="1:17" ht="16.5" x14ac:dyDescent="0.25">
      <c r="A2" s="224" t="s">
        <v>0</v>
      </c>
      <c r="B2" s="22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26" t="s">
        <v>116</v>
      </c>
      <c r="B4" s="226"/>
      <c r="C4" s="226"/>
      <c r="D4" s="226"/>
      <c r="E4" s="226"/>
      <c r="F4" s="226"/>
      <c r="G4" s="226"/>
      <c r="H4" s="226"/>
      <c r="I4" s="226"/>
      <c r="J4" s="226"/>
      <c r="K4" s="226"/>
      <c r="L4" s="226"/>
      <c r="M4" s="226"/>
      <c r="N4" s="226"/>
      <c r="O4" s="226"/>
      <c r="P4" s="226"/>
      <c r="Q4" s="226"/>
    </row>
    <row r="5" spans="1:17" ht="16.5" x14ac:dyDescent="0.25">
      <c r="A5" s="7"/>
      <c r="B5" s="7"/>
      <c r="C5" s="7"/>
      <c r="D5" s="7"/>
      <c r="E5" s="7"/>
      <c r="F5" s="7"/>
      <c r="G5" s="7"/>
      <c r="H5" s="7"/>
      <c r="I5" s="7"/>
      <c r="J5" s="7"/>
      <c r="K5" s="7"/>
      <c r="L5" s="7"/>
      <c r="M5" s="7"/>
      <c r="N5" s="7"/>
      <c r="O5" s="7"/>
      <c r="P5" s="7"/>
      <c r="Q5" s="7"/>
    </row>
    <row r="6" spans="1:17" ht="16.5" x14ac:dyDescent="0.25">
      <c r="A6" s="226" t="s">
        <v>123</v>
      </c>
      <c r="B6" s="226"/>
      <c r="C6" s="226"/>
      <c r="D6" s="226"/>
      <c r="E6" s="226"/>
      <c r="F6" s="226"/>
      <c r="G6" s="226"/>
      <c r="H6" s="226"/>
      <c r="I6" s="226"/>
      <c r="J6" s="226"/>
      <c r="K6" s="226"/>
      <c r="L6" s="226"/>
      <c r="M6" s="226"/>
      <c r="N6" s="226"/>
      <c r="O6" s="226"/>
      <c r="P6" s="226"/>
      <c r="Q6" s="22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4" t="str">
        <f>合計!M11</f>
        <v>&lt;会社名&gt;</v>
      </c>
      <c r="N8" s="234"/>
      <c r="O8" s="234"/>
      <c r="P8" s="234"/>
      <c r="Q8" s="234"/>
    </row>
    <row r="9" spans="1:17" ht="24" customHeight="1" x14ac:dyDescent="0.25">
      <c r="A9" s="207" t="s">
        <v>1</v>
      </c>
      <c r="B9" s="207"/>
      <c r="C9" s="207"/>
      <c r="D9" s="207"/>
      <c r="E9" s="227" t="s">
        <v>25</v>
      </c>
      <c r="F9" s="228"/>
      <c r="G9" s="228"/>
      <c r="H9" s="228"/>
      <c r="I9" s="228"/>
      <c r="J9" s="228"/>
      <c r="K9" s="228"/>
      <c r="L9" s="228"/>
      <c r="M9" s="228"/>
      <c r="N9" s="228"/>
      <c r="O9" s="228"/>
      <c r="P9" s="229"/>
      <c r="Q9" s="33" t="s">
        <v>2</v>
      </c>
    </row>
    <row r="10" spans="1:17" ht="24" customHeight="1" x14ac:dyDescent="0.25">
      <c r="A10" s="207" t="s">
        <v>3</v>
      </c>
      <c r="B10" s="207"/>
      <c r="C10" s="207"/>
      <c r="D10" s="207"/>
      <c r="E10" s="235">
        <f>合計!E13</f>
        <v>0</v>
      </c>
      <c r="F10" s="236"/>
      <c r="G10" s="236"/>
      <c r="H10" s="236"/>
      <c r="I10" s="236"/>
      <c r="J10" s="236"/>
      <c r="K10" s="236"/>
      <c r="L10" s="236"/>
      <c r="M10" s="236"/>
      <c r="N10" s="236"/>
      <c r="O10" s="236"/>
      <c r="P10" s="237"/>
      <c r="Q10" s="5"/>
    </row>
    <row r="11" spans="1:17" ht="30" customHeight="1" x14ac:dyDescent="0.25">
      <c r="A11" s="223" t="s">
        <v>4</v>
      </c>
      <c r="B11" s="223"/>
      <c r="C11" s="223"/>
      <c r="D11" s="223"/>
      <c r="E11" s="135">
        <f>合計!E14</f>
        <v>0</v>
      </c>
      <c r="F11" s="179"/>
      <c r="G11" s="179"/>
      <c r="H11" s="179"/>
      <c r="I11" s="179"/>
      <c r="J11" s="179"/>
      <c r="K11" s="179"/>
      <c r="L11" s="179"/>
      <c r="M11" s="179"/>
      <c r="N11" s="179"/>
      <c r="O11" s="179"/>
      <c r="P11" s="136"/>
      <c r="Q11" s="5"/>
    </row>
    <row r="12" spans="1:17" ht="24" customHeight="1" x14ac:dyDescent="0.25">
      <c r="A12" s="207" t="s">
        <v>5</v>
      </c>
      <c r="B12" s="207"/>
      <c r="C12" s="207"/>
      <c r="D12" s="207"/>
      <c r="E12" s="135" t="s">
        <v>61</v>
      </c>
      <c r="F12" s="179"/>
      <c r="G12" s="179"/>
      <c r="H12" s="179"/>
      <c r="I12" s="179"/>
      <c r="J12" s="179"/>
      <c r="K12" s="179"/>
      <c r="L12" s="179"/>
      <c r="M12" s="179"/>
      <c r="N12" s="179"/>
      <c r="O12" s="179"/>
      <c r="P12" s="136"/>
      <c r="Q12" s="5"/>
    </row>
    <row r="13" spans="1:17" ht="24" customHeight="1" x14ac:dyDescent="0.25">
      <c r="A13" s="207" t="s">
        <v>6</v>
      </c>
      <c r="B13" s="207"/>
      <c r="C13" s="207"/>
      <c r="D13" s="207"/>
      <c r="E13" s="135" t="str">
        <f>合計!E16</f>
        <v>北海道</v>
      </c>
      <c r="F13" s="179"/>
      <c r="G13" s="179"/>
      <c r="H13" s="179"/>
      <c r="I13" s="179"/>
      <c r="J13" s="179"/>
      <c r="K13" s="179"/>
      <c r="L13" s="179"/>
      <c r="M13" s="179"/>
      <c r="N13" s="179"/>
      <c r="O13" s="179"/>
      <c r="P13" s="136"/>
      <c r="Q13" s="5"/>
    </row>
    <row r="14" spans="1:17" ht="24" customHeight="1" x14ac:dyDescent="0.25">
      <c r="A14" s="207" t="s">
        <v>7</v>
      </c>
      <c r="B14" s="207"/>
      <c r="C14" s="207"/>
      <c r="D14" s="207"/>
      <c r="E14" s="231">
        <v>5000</v>
      </c>
      <c r="F14" s="232"/>
      <c r="G14" s="232"/>
      <c r="H14" s="232"/>
      <c r="I14" s="232"/>
      <c r="J14" s="232"/>
      <c r="K14" s="232"/>
      <c r="L14" s="232"/>
      <c r="M14" s="232"/>
      <c r="N14" s="232"/>
      <c r="O14" s="232"/>
      <c r="P14" s="233"/>
      <c r="Q14" s="32" t="s">
        <v>24</v>
      </c>
    </row>
    <row r="15" spans="1:17" ht="24" customHeight="1" x14ac:dyDescent="0.25">
      <c r="A15" s="207" t="s">
        <v>42</v>
      </c>
      <c r="B15" s="207"/>
      <c r="C15" s="207"/>
      <c r="D15" s="207"/>
      <c r="E15" s="231">
        <v>5000</v>
      </c>
      <c r="F15" s="232"/>
      <c r="G15" s="232"/>
      <c r="H15" s="232"/>
      <c r="I15" s="232"/>
      <c r="J15" s="232"/>
      <c r="K15" s="232"/>
      <c r="L15" s="232"/>
      <c r="M15" s="232"/>
      <c r="N15" s="232"/>
      <c r="O15" s="232"/>
      <c r="P15" s="233"/>
      <c r="Q15" s="32" t="s">
        <v>24</v>
      </c>
    </row>
    <row r="16" spans="1:17" ht="24" customHeight="1" x14ac:dyDescent="0.25">
      <c r="A16" s="207" t="s">
        <v>95</v>
      </c>
      <c r="B16" s="207"/>
      <c r="C16" s="207"/>
      <c r="D16" s="207"/>
      <c r="E16" s="238" t="e">
        <f>'計算用(風力)'!B101</f>
        <v>#N/A</v>
      </c>
      <c r="F16" s="239"/>
      <c r="G16" s="239"/>
      <c r="H16" s="239"/>
      <c r="I16" s="239"/>
      <c r="J16" s="239"/>
      <c r="K16" s="239"/>
      <c r="L16" s="239"/>
      <c r="M16" s="239"/>
      <c r="N16" s="239"/>
      <c r="O16" s="239"/>
      <c r="P16" s="240"/>
      <c r="Q16" s="32" t="s">
        <v>96</v>
      </c>
    </row>
    <row r="17" spans="1:17" ht="24" customHeight="1" x14ac:dyDescent="0.25">
      <c r="A17" s="207" t="s">
        <v>94</v>
      </c>
      <c r="B17" s="207"/>
      <c r="C17" s="207"/>
      <c r="D17" s="207"/>
      <c r="E17" s="56" t="s">
        <v>12</v>
      </c>
      <c r="F17" s="56" t="s">
        <v>13</v>
      </c>
      <c r="G17" s="56" t="s">
        <v>14</v>
      </c>
      <c r="H17" s="56" t="s">
        <v>15</v>
      </c>
      <c r="I17" s="56" t="s">
        <v>16</v>
      </c>
      <c r="J17" s="56" t="s">
        <v>17</v>
      </c>
      <c r="K17" s="56" t="s">
        <v>18</v>
      </c>
      <c r="L17" s="56" t="s">
        <v>19</v>
      </c>
      <c r="M17" s="56" t="s">
        <v>20</v>
      </c>
      <c r="N17" s="56" t="s">
        <v>21</v>
      </c>
      <c r="O17" s="56" t="s">
        <v>22</v>
      </c>
      <c r="P17" s="56" t="s">
        <v>23</v>
      </c>
      <c r="Q17" s="5"/>
    </row>
    <row r="18" spans="1:17" ht="24" customHeight="1" x14ac:dyDescent="0.25">
      <c r="A18" s="207"/>
      <c r="B18" s="207"/>
      <c r="C18" s="207"/>
      <c r="D18" s="207"/>
      <c r="E18" s="57">
        <f>'計算用(風力)'!N24</f>
        <v>0.22504822172588201</v>
      </c>
      <c r="F18" s="57">
        <f>'計算用(風力)'!N25</f>
        <v>0.16194068803021519</v>
      </c>
      <c r="G18" s="57">
        <f>'計算用(風力)'!N26</f>
        <v>0.14983102495829648</v>
      </c>
      <c r="H18" s="57">
        <f>'計算用(風力)'!N27</f>
        <v>0.11950638723425287</v>
      </c>
      <c r="I18" s="57">
        <f>'計算用(風力)'!N28</f>
        <v>8.9696775103214443E-2</v>
      </c>
      <c r="J18" s="57">
        <f>'計算用(風力)'!N29</f>
        <v>0.13505983519159856</v>
      </c>
      <c r="K18" s="57">
        <f>'計算用(風力)'!N30</f>
        <v>0.16159831054892743</v>
      </c>
      <c r="L18" s="57">
        <f>'計算用(風力)'!N31</f>
        <v>0.24891767201196038</v>
      </c>
      <c r="M18" s="57">
        <f>'計算用(風力)'!N32</f>
        <v>0.27784424801407809</v>
      </c>
      <c r="N18" s="57">
        <f>'計算用(風力)'!N33</f>
        <v>0.23979786340403669</v>
      </c>
      <c r="O18" s="57">
        <f>'計算用(風力)'!N34</f>
        <v>0.29128154726600392</v>
      </c>
      <c r="P18" s="57">
        <f>'計算用(風力)'!N35</f>
        <v>0.21118050329308849</v>
      </c>
      <c r="Q18" s="32" t="s">
        <v>96</v>
      </c>
    </row>
    <row r="19" spans="1:17" ht="24" customHeight="1" x14ac:dyDescent="0.25">
      <c r="A19" s="207" t="s">
        <v>8</v>
      </c>
      <c r="B19" s="207"/>
      <c r="C19" s="207"/>
      <c r="D19" s="207"/>
      <c r="E19" s="56" t="s">
        <v>12</v>
      </c>
      <c r="F19" s="56" t="s">
        <v>13</v>
      </c>
      <c r="G19" s="56" t="s">
        <v>14</v>
      </c>
      <c r="H19" s="56" t="s">
        <v>15</v>
      </c>
      <c r="I19" s="56" t="s">
        <v>16</v>
      </c>
      <c r="J19" s="56" t="s">
        <v>17</v>
      </c>
      <c r="K19" s="56" t="s">
        <v>18</v>
      </c>
      <c r="L19" s="56" t="s">
        <v>19</v>
      </c>
      <c r="M19" s="56" t="s">
        <v>20</v>
      </c>
      <c r="N19" s="56" t="s">
        <v>21</v>
      </c>
      <c r="O19" s="56" t="s">
        <v>22</v>
      </c>
      <c r="P19" s="56" t="s">
        <v>23</v>
      </c>
      <c r="Q19" s="5"/>
    </row>
    <row r="20" spans="1:17" ht="24" customHeight="1" x14ac:dyDescent="0.25">
      <c r="A20" s="207"/>
      <c r="B20" s="207"/>
      <c r="C20" s="207"/>
      <c r="D20" s="207"/>
      <c r="E20" s="45">
        <f>'計算用(風力)'!N38</f>
        <v>1125.2411086294101</v>
      </c>
      <c r="F20" s="45">
        <f>'計算用(風力)'!N39</f>
        <v>809.70344015107594</v>
      </c>
      <c r="G20" s="45">
        <f>'計算用(風力)'!N40</f>
        <v>749.15512479148242</v>
      </c>
      <c r="H20" s="45">
        <f>'計算用(風力)'!N41</f>
        <v>597.53193617126442</v>
      </c>
      <c r="I20" s="45">
        <f>'計算用(風力)'!N42</f>
        <v>448.4838755160722</v>
      </c>
      <c r="J20" s="45">
        <f>'計算用(風力)'!N43</f>
        <v>675.29917595799282</v>
      </c>
      <c r="K20" s="45">
        <f>'計算用(風力)'!N44</f>
        <v>807.99155274463715</v>
      </c>
      <c r="L20" s="45">
        <f>'計算用(風力)'!N45</f>
        <v>1244.588360059802</v>
      </c>
      <c r="M20" s="45">
        <f>'計算用(風力)'!N46</f>
        <v>1389.2212400703904</v>
      </c>
      <c r="N20" s="45">
        <f>'計算用(風力)'!N47</f>
        <v>1198.9893170201835</v>
      </c>
      <c r="O20" s="45">
        <f>'計算用(風力)'!N48</f>
        <v>1456.4077363300196</v>
      </c>
      <c r="P20" s="45">
        <f>'計算用(風力)'!N49</f>
        <v>1055.9025164654424</v>
      </c>
      <c r="Q20" s="32" t="s">
        <v>24</v>
      </c>
    </row>
    <row r="21" spans="1:17" ht="24" customHeight="1" x14ac:dyDescent="0.25">
      <c r="A21" s="207" t="s">
        <v>9</v>
      </c>
      <c r="B21" s="207"/>
      <c r="C21" s="207"/>
      <c r="D21" s="207"/>
      <c r="E21" s="217" t="e">
        <f>ROUND('計算用(風力)'!B99,0)</f>
        <v>#N/A</v>
      </c>
      <c r="F21" s="218"/>
      <c r="G21" s="218"/>
      <c r="H21" s="218"/>
      <c r="I21" s="218"/>
      <c r="J21" s="218"/>
      <c r="K21" s="218"/>
      <c r="L21" s="218"/>
      <c r="M21" s="218"/>
      <c r="N21" s="218"/>
      <c r="O21" s="218"/>
      <c r="P21" s="219"/>
      <c r="Q21" s="32" t="s">
        <v>24</v>
      </c>
    </row>
    <row r="22" spans="1:17" ht="24" customHeight="1" x14ac:dyDescent="0.25">
      <c r="A22" s="207" t="s">
        <v>10</v>
      </c>
      <c r="B22" s="207"/>
      <c r="C22" s="207"/>
      <c r="D22" s="207"/>
      <c r="E22" s="56" t="s">
        <v>12</v>
      </c>
      <c r="F22" s="56" t="s">
        <v>13</v>
      </c>
      <c r="G22" s="56" t="s">
        <v>14</v>
      </c>
      <c r="H22" s="56" t="s">
        <v>15</v>
      </c>
      <c r="I22" s="56" t="s">
        <v>16</v>
      </c>
      <c r="J22" s="56" t="s">
        <v>17</v>
      </c>
      <c r="K22" s="56" t="s">
        <v>18</v>
      </c>
      <c r="L22" s="56" t="s">
        <v>19</v>
      </c>
      <c r="M22" s="56" t="s">
        <v>20</v>
      </c>
      <c r="N22" s="56" t="s">
        <v>21</v>
      </c>
      <c r="O22" s="56" t="s">
        <v>22</v>
      </c>
      <c r="P22" s="56" t="s">
        <v>23</v>
      </c>
      <c r="Q22" s="5"/>
    </row>
    <row r="23" spans="1:17" ht="24" customHeight="1" x14ac:dyDescent="0.25">
      <c r="A23" s="207"/>
      <c r="B23" s="207"/>
      <c r="C23" s="207"/>
      <c r="D23" s="207"/>
      <c r="E23" s="72"/>
      <c r="F23" s="72"/>
      <c r="G23" s="72"/>
      <c r="H23" s="72"/>
      <c r="I23" s="72"/>
      <c r="J23" s="72"/>
      <c r="K23" s="72"/>
      <c r="L23" s="72"/>
      <c r="M23" s="72"/>
      <c r="N23" s="72"/>
      <c r="O23" s="72"/>
      <c r="P23" s="72"/>
      <c r="Q23" s="32" t="s">
        <v>24</v>
      </c>
    </row>
    <row r="24" spans="1:17" ht="24" customHeight="1" x14ac:dyDescent="0.25">
      <c r="A24" s="223" t="s">
        <v>97</v>
      </c>
      <c r="B24" s="207"/>
      <c r="C24" s="207"/>
      <c r="D24" s="207"/>
      <c r="E24" s="56" t="s">
        <v>12</v>
      </c>
      <c r="F24" s="56" t="s">
        <v>13</v>
      </c>
      <c r="G24" s="56" t="s">
        <v>14</v>
      </c>
      <c r="H24" s="56" t="s">
        <v>15</v>
      </c>
      <c r="I24" s="56" t="s">
        <v>16</v>
      </c>
      <c r="J24" s="56" t="s">
        <v>17</v>
      </c>
      <c r="K24" s="56" t="s">
        <v>18</v>
      </c>
      <c r="L24" s="56" t="s">
        <v>19</v>
      </c>
      <c r="M24" s="56" t="s">
        <v>20</v>
      </c>
      <c r="N24" s="56" t="s">
        <v>21</v>
      </c>
      <c r="O24" s="56" t="s">
        <v>22</v>
      </c>
      <c r="P24" s="56" t="s">
        <v>23</v>
      </c>
      <c r="Q24" s="5"/>
    </row>
    <row r="25" spans="1:17" ht="24" customHeight="1" x14ac:dyDescent="0.25">
      <c r="A25" s="207"/>
      <c r="B25" s="207"/>
      <c r="C25" s="207"/>
      <c r="D25" s="207"/>
      <c r="E25" s="45">
        <f>ROUND('計算用(風力)'!AD38,0)</f>
        <v>0</v>
      </c>
      <c r="F25" s="45">
        <f>ROUND('計算用(風力)'!AD39,0)</f>
        <v>0</v>
      </c>
      <c r="G25" s="45">
        <f>ROUND('計算用(風力)'!AD40,0)</f>
        <v>0</v>
      </c>
      <c r="H25" s="45">
        <f>ROUND('計算用(風力)'!AD41,0)</f>
        <v>0</v>
      </c>
      <c r="I25" s="45">
        <f>ROUND('計算用(風力)'!AD42,0)</f>
        <v>0</v>
      </c>
      <c r="J25" s="45">
        <f>ROUND('計算用(風力)'!AD43,0)</f>
        <v>0</v>
      </c>
      <c r="K25" s="45">
        <f>ROUND('計算用(風力)'!AD44,0)</f>
        <v>0</v>
      </c>
      <c r="L25" s="45">
        <f>ROUND('計算用(風力)'!AD45,0)</f>
        <v>0</v>
      </c>
      <c r="M25" s="45">
        <f>ROUND('計算用(風力)'!AD46,0)</f>
        <v>0</v>
      </c>
      <c r="N25" s="45">
        <f>ROUND('計算用(風力)'!AD47,0)</f>
        <v>0</v>
      </c>
      <c r="O25" s="45">
        <f>ROUND('計算用(風力)'!AD48,0)</f>
        <v>0</v>
      </c>
      <c r="P25" s="45">
        <f>ROUND('計算用(風力)'!AD49,0)</f>
        <v>0</v>
      </c>
      <c r="Q25" s="32" t="s">
        <v>24</v>
      </c>
    </row>
    <row r="26" spans="1:17" ht="24" customHeight="1" x14ac:dyDescent="0.25">
      <c r="A26" s="207" t="s">
        <v>11</v>
      </c>
      <c r="B26" s="207"/>
      <c r="C26" s="207"/>
      <c r="D26" s="207"/>
      <c r="E26" s="208">
        <f>ROUND('計算用(風力)'!R99,0)</f>
        <v>0</v>
      </c>
      <c r="F26" s="209"/>
      <c r="G26" s="209"/>
      <c r="H26" s="209"/>
      <c r="I26" s="209"/>
      <c r="J26" s="209"/>
      <c r="K26" s="209"/>
      <c r="L26" s="209"/>
      <c r="M26" s="209"/>
      <c r="N26" s="209"/>
      <c r="O26" s="209"/>
      <c r="P26" s="210"/>
      <c r="Q26" s="32" t="s">
        <v>24</v>
      </c>
    </row>
    <row r="27" spans="1:17" x14ac:dyDescent="0.25">
      <c r="A27" s="1" t="s">
        <v>26</v>
      </c>
    </row>
    <row r="28" spans="1:17" x14ac:dyDescent="0.25">
      <c r="A28" s="1" t="s">
        <v>118</v>
      </c>
    </row>
    <row r="29" spans="1:17" x14ac:dyDescent="0.25">
      <c r="B29" s="46" t="s">
        <v>85</v>
      </c>
    </row>
    <row r="30" spans="1:17" x14ac:dyDescent="0.25">
      <c r="B30" s="46" t="s">
        <v>73</v>
      </c>
    </row>
    <row r="31" spans="1:17" x14ac:dyDescent="0.25">
      <c r="B31" s="46" t="s">
        <v>74</v>
      </c>
    </row>
    <row r="32" spans="1:17" x14ac:dyDescent="0.25">
      <c r="B32" s="46" t="s">
        <v>84</v>
      </c>
    </row>
    <row r="33" spans="1:2" x14ac:dyDescent="0.25">
      <c r="B33" s="46" t="s">
        <v>75</v>
      </c>
    </row>
    <row r="34" spans="1:2" x14ac:dyDescent="0.25">
      <c r="B34" s="46" t="s">
        <v>76</v>
      </c>
    </row>
    <row r="35" spans="1:2" x14ac:dyDescent="0.25">
      <c r="B35" s="46" t="s">
        <v>66</v>
      </c>
    </row>
    <row r="36" spans="1:2" x14ac:dyDescent="0.25">
      <c r="B36" s="1" t="s">
        <v>112</v>
      </c>
    </row>
    <row r="37" spans="1:2" x14ac:dyDescent="0.25">
      <c r="B37" s="46" t="s">
        <v>89</v>
      </c>
    </row>
    <row r="38" spans="1:2" x14ac:dyDescent="0.25">
      <c r="B38" s="46" t="s">
        <v>87</v>
      </c>
    </row>
    <row r="39" spans="1:2" x14ac:dyDescent="0.25">
      <c r="B39" s="46"/>
    </row>
    <row r="40" spans="1:2" x14ac:dyDescent="0.25">
      <c r="A40" s="1" t="s">
        <v>122</v>
      </c>
      <c r="B40" s="46"/>
    </row>
    <row r="41" spans="1:2" x14ac:dyDescent="0.25">
      <c r="B41" s="1" t="s">
        <v>113</v>
      </c>
    </row>
    <row r="42" spans="1:2" x14ac:dyDescent="0.25">
      <c r="B42" s="1" t="s">
        <v>114</v>
      </c>
    </row>
    <row r="43" spans="1:2" x14ac:dyDescent="0.25">
      <c r="B43" s="1" t="s">
        <v>115</v>
      </c>
    </row>
  </sheetData>
  <sheetProtection algorithmName="SHA-512" hashValue="/8V8WWUAg/EniicOAVoZaTHCPD/uB5/1C1fBzw4ubiD4vQj7rdAcrcrtA0OSUoDjsN4k0QbqxbpZUjSIET39kA==" saltValue="3fxokwVx5AdclnRhM5CzvQ==" spinCount="100000" sheet="1" objects="1" scenarios="1"/>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7" priority="5" operator="greaterThan">
      <formula>$E$21</formula>
    </cfRule>
  </conditionalFormatting>
  <conditionalFormatting sqref="E14:P14">
    <cfRule type="cellIs" dxfId="6" priority="3" operator="lessThan">
      <formula>1000</formula>
    </cfRule>
  </conditionalFormatting>
  <conditionalFormatting sqref="E15:P15">
    <cfRule type="cellIs" dxfId="5" priority="2" operator="greaterThan">
      <formula>$E$14</formula>
    </cfRule>
  </conditionalFormatting>
  <conditionalFormatting sqref="E23:P23">
    <cfRule type="cellIs" dxfId="4" priority="1" operator="greaterThan">
      <formula>$E$15</formula>
    </cfRule>
  </conditionalFormatting>
  <dataValidations count="3">
    <dataValidation type="whole" allowBlank="1" showInputMessage="1" showErrorMessage="1" error="期待容量以下の整数値で入力してください" sqref="E26:P26" xr:uid="{351CE4E6-0E58-424B-BE6B-7161CEA751CA}">
      <formula1>0</formula1>
      <formula2>E21</formula2>
    </dataValidation>
    <dataValidation type="whole" operator="lessThanOrEqual" allowBlank="1" showInputMessage="1" showErrorMessage="1" sqref="E23:P23" xr:uid="{63DB828E-A900-410A-9CDD-00E8D38797DB}">
      <formula1>$E$15</formula1>
    </dataValidation>
    <dataValidation type="whole" errorStyle="information" operator="lessThanOrEqual" allowBlank="1" showInputMessage="1" showErrorMessage="1" error="設備容量以下の整数値で入力してください" sqref="E15:P15" xr:uid="{8A42DFEB-B203-4E09-BEB6-6F337B827EA4}">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fitToPage="1"/>
  </sheetPr>
  <dimension ref="A1:Q43"/>
  <sheetViews>
    <sheetView showGridLines="0" zoomScale="85" zoomScaleNormal="85" workbookViewId="0">
      <selection activeCell="E14" sqref="E14:P14"/>
    </sheetView>
  </sheetViews>
  <sheetFormatPr defaultColWidth="9" defaultRowHeight="15.75" x14ac:dyDescent="0.25"/>
  <cols>
    <col min="1" max="4" width="5.625" style="1" customWidth="1"/>
    <col min="5" max="16" width="10.25" style="1" bestFit="1" customWidth="1"/>
    <col min="17" max="20" width="5.625" style="1" customWidth="1"/>
    <col min="21" max="16384" width="9" style="1"/>
  </cols>
  <sheetData>
    <row r="1" spans="1:17" ht="16.5" x14ac:dyDescent="0.25">
      <c r="A1" s="51" t="s">
        <v>80</v>
      </c>
      <c r="B1" s="51"/>
      <c r="C1" s="51"/>
      <c r="D1" s="51"/>
      <c r="E1" s="51"/>
      <c r="F1" s="52" t="s">
        <v>82</v>
      </c>
      <c r="G1" s="52"/>
      <c r="H1" s="52"/>
      <c r="I1" s="53" t="s">
        <v>81</v>
      </c>
    </row>
    <row r="2" spans="1:17" ht="16.5" x14ac:dyDescent="0.25">
      <c r="A2" s="224" t="s">
        <v>0</v>
      </c>
      <c r="B2" s="225"/>
      <c r="C2" s="7"/>
      <c r="D2" s="7"/>
      <c r="E2" s="7"/>
      <c r="F2" s="7"/>
      <c r="G2" s="7"/>
      <c r="H2" s="7"/>
      <c r="I2" s="7"/>
      <c r="J2" s="7"/>
      <c r="K2" s="7"/>
      <c r="L2" s="7"/>
      <c r="M2" s="7"/>
      <c r="N2" s="7"/>
      <c r="O2" s="7"/>
      <c r="P2" s="7"/>
      <c r="Q2" s="7"/>
    </row>
    <row r="3" spans="1:17" ht="16.5" x14ac:dyDescent="0.25">
      <c r="A3" s="37"/>
      <c r="B3" s="37"/>
      <c r="C3" s="7"/>
      <c r="D3" s="7"/>
      <c r="E3" s="7"/>
      <c r="F3" s="7"/>
      <c r="G3" s="7"/>
      <c r="H3" s="7"/>
      <c r="I3" s="7"/>
      <c r="J3" s="7"/>
      <c r="K3" s="7"/>
      <c r="L3" s="7"/>
      <c r="M3" s="7"/>
      <c r="N3" s="7"/>
      <c r="O3" s="7"/>
      <c r="P3" s="7"/>
      <c r="Q3" s="7"/>
    </row>
    <row r="4" spans="1:17" ht="16.5" x14ac:dyDescent="0.25">
      <c r="A4" s="226" t="s">
        <v>116</v>
      </c>
      <c r="B4" s="226"/>
      <c r="C4" s="226"/>
      <c r="D4" s="226"/>
      <c r="E4" s="226"/>
      <c r="F4" s="226"/>
      <c r="G4" s="226"/>
      <c r="H4" s="226"/>
      <c r="I4" s="226"/>
      <c r="J4" s="226"/>
      <c r="K4" s="226"/>
      <c r="L4" s="226"/>
      <c r="M4" s="226"/>
      <c r="N4" s="226"/>
      <c r="O4" s="226"/>
      <c r="P4" s="226"/>
      <c r="Q4" s="226"/>
    </row>
    <row r="5" spans="1:17" ht="16.5" x14ac:dyDescent="0.25">
      <c r="A5" s="7"/>
      <c r="B5" s="7"/>
      <c r="C5" s="7"/>
      <c r="D5" s="7"/>
      <c r="E5" s="7"/>
      <c r="F5" s="7"/>
      <c r="G5" s="7"/>
      <c r="H5" s="7"/>
      <c r="I5" s="7"/>
      <c r="J5" s="7"/>
      <c r="K5" s="7"/>
      <c r="L5" s="7"/>
      <c r="M5" s="7"/>
      <c r="N5" s="7"/>
      <c r="O5" s="7"/>
      <c r="P5" s="7"/>
      <c r="Q5" s="7"/>
    </row>
    <row r="6" spans="1:17" ht="16.5" x14ac:dyDescent="0.25">
      <c r="A6" s="226" t="s">
        <v>123</v>
      </c>
      <c r="B6" s="226"/>
      <c r="C6" s="226"/>
      <c r="D6" s="226"/>
      <c r="E6" s="226"/>
      <c r="F6" s="226"/>
      <c r="G6" s="226"/>
      <c r="H6" s="226"/>
      <c r="I6" s="226"/>
      <c r="J6" s="226"/>
      <c r="K6" s="226"/>
      <c r="L6" s="226"/>
      <c r="M6" s="226"/>
      <c r="N6" s="226"/>
      <c r="O6" s="226"/>
      <c r="P6" s="226"/>
      <c r="Q6" s="226"/>
    </row>
    <row r="7" spans="1:17" ht="16.5" x14ac:dyDescent="0.25">
      <c r="C7" s="7"/>
      <c r="D7" s="7"/>
      <c r="E7" s="7"/>
      <c r="F7" s="7"/>
      <c r="G7" s="7"/>
      <c r="H7" s="7"/>
      <c r="I7" s="7"/>
      <c r="J7" s="7"/>
      <c r="K7" s="7"/>
      <c r="L7" s="7"/>
      <c r="M7" s="7"/>
      <c r="N7" s="7"/>
      <c r="O7" s="7"/>
      <c r="P7" s="7"/>
      <c r="Q7" s="7"/>
    </row>
    <row r="8" spans="1:17" ht="16.5" x14ac:dyDescent="0.25">
      <c r="A8" s="38"/>
      <c r="B8" s="38"/>
      <c r="C8" s="38"/>
      <c r="D8" s="38"/>
      <c r="E8" s="38"/>
      <c r="F8" s="38"/>
      <c r="G8" s="38"/>
      <c r="H8" s="38"/>
      <c r="I8" s="38"/>
      <c r="J8" s="38"/>
      <c r="K8" s="38"/>
      <c r="L8" s="38"/>
      <c r="M8" s="234" t="str">
        <f>合計!M11</f>
        <v>&lt;会社名&gt;</v>
      </c>
      <c r="N8" s="234"/>
      <c r="O8" s="234"/>
      <c r="P8" s="234"/>
      <c r="Q8" s="234"/>
    </row>
    <row r="9" spans="1:17" ht="24" customHeight="1" x14ac:dyDescent="0.25">
      <c r="A9" s="207" t="s">
        <v>1</v>
      </c>
      <c r="B9" s="207"/>
      <c r="C9" s="207"/>
      <c r="D9" s="207"/>
      <c r="E9" s="227" t="s">
        <v>25</v>
      </c>
      <c r="F9" s="228"/>
      <c r="G9" s="228"/>
      <c r="H9" s="228"/>
      <c r="I9" s="228"/>
      <c r="J9" s="228"/>
      <c r="K9" s="228"/>
      <c r="L9" s="228"/>
      <c r="M9" s="228"/>
      <c r="N9" s="228"/>
      <c r="O9" s="228"/>
      <c r="P9" s="229"/>
      <c r="Q9" s="33" t="s">
        <v>2</v>
      </c>
    </row>
    <row r="10" spans="1:17" ht="24" customHeight="1" x14ac:dyDescent="0.25">
      <c r="A10" s="207" t="s">
        <v>3</v>
      </c>
      <c r="B10" s="207"/>
      <c r="C10" s="207"/>
      <c r="D10" s="207"/>
      <c r="E10" s="235">
        <f>合計!E13</f>
        <v>0</v>
      </c>
      <c r="F10" s="236"/>
      <c r="G10" s="236"/>
      <c r="H10" s="236"/>
      <c r="I10" s="236"/>
      <c r="J10" s="236"/>
      <c r="K10" s="236"/>
      <c r="L10" s="236"/>
      <c r="M10" s="236"/>
      <c r="N10" s="236"/>
      <c r="O10" s="236"/>
      <c r="P10" s="237"/>
      <c r="Q10" s="5"/>
    </row>
    <row r="11" spans="1:17" ht="30" customHeight="1" x14ac:dyDescent="0.25">
      <c r="A11" s="223" t="s">
        <v>4</v>
      </c>
      <c r="B11" s="223"/>
      <c r="C11" s="223"/>
      <c r="D11" s="223"/>
      <c r="E11" s="135">
        <f>合計!E14</f>
        <v>0</v>
      </c>
      <c r="F11" s="179"/>
      <c r="G11" s="179"/>
      <c r="H11" s="179"/>
      <c r="I11" s="179"/>
      <c r="J11" s="179"/>
      <c r="K11" s="179"/>
      <c r="L11" s="179"/>
      <c r="M11" s="179"/>
      <c r="N11" s="179"/>
      <c r="O11" s="179"/>
      <c r="P11" s="136"/>
      <c r="Q11" s="5"/>
    </row>
    <row r="12" spans="1:17" ht="24" customHeight="1" x14ac:dyDescent="0.25">
      <c r="A12" s="207" t="s">
        <v>5</v>
      </c>
      <c r="B12" s="207"/>
      <c r="C12" s="207"/>
      <c r="D12" s="207"/>
      <c r="E12" s="135" t="s">
        <v>63</v>
      </c>
      <c r="F12" s="179"/>
      <c r="G12" s="179"/>
      <c r="H12" s="179"/>
      <c r="I12" s="179"/>
      <c r="J12" s="179"/>
      <c r="K12" s="179"/>
      <c r="L12" s="179"/>
      <c r="M12" s="179"/>
      <c r="N12" s="179"/>
      <c r="O12" s="179"/>
      <c r="P12" s="136"/>
      <c r="Q12" s="5"/>
    </row>
    <row r="13" spans="1:17" ht="24" customHeight="1" x14ac:dyDescent="0.25">
      <c r="A13" s="207" t="s">
        <v>6</v>
      </c>
      <c r="B13" s="207"/>
      <c r="C13" s="207"/>
      <c r="D13" s="207"/>
      <c r="E13" s="135" t="str">
        <f>合計!E16</f>
        <v>北海道</v>
      </c>
      <c r="F13" s="179"/>
      <c r="G13" s="179"/>
      <c r="H13" s="179"/>
      <c r="I13" s="179"/>
      <c r="J13" s="179"/>
      <c r="K13" s="179"/>
      <c r="L13" s="179"/>
      <c r="M13" s="179"/>
      <c r="N13" s="179"/>
      <c r="O13" s="179"/>
      <c r="P13" s="136"/>
      <c r="Q13" s="5"/>
    </row>
    <row r="14" spans="1:17" ht="24" customHeight="1" x14ac:dyDescent="0.25">
      <c r="A14" s="207" t="s">
        <v>7</v>
      </c>
      <c r="B14" s="207"/>
      <c r="C14" s="207"/>
      <c r="D14" s="207"/>
      <c r="E14" s="231">
        <v>10000</v>
      </c>
      <c r="F14" s="232"/>
      <c r="G14" s="232"/>
      <c r="H14" s="232"/>
      <c r="I14" s="232"/>
      <c r="J14" s="232"/>
      <c r="K14" s="232"/>
      <c r="L14" s="232"/>
      <c r="M14" s="232"/>
      <c r="N14" s="232"/>
      <c r="O14" s="232"/>
      <c r="P14" s="233"/>
      <c r="Q14" s="32" t="s">
        <v>24</v>
      </c>
    </row>
    <row r="15" spans="1:17" ht="24" customHeight="1" x14ac:dyDescent="0.25">
      <c r="A15" s="207" t="s">
        <v>42</v>
      </c>
      <c r="B15" s="207"/>
      <c r="C15" s="207"/>
      <c r="D15" s="207"/>
      <c r="E15" s="231">
        <v>10000</v>
      </c>
      <c r="F15" s="232"/>
      <c r="G15" s="232"/>
      <c r="H15" s="232"/>
      <c r="I15" s="232"/>
      <c r="J15" s="232"/>
      <c r="K15" s="232"/>
      <c r="L15" s="232"/>
      <c r="M15" s="232"/>
      <c r="N15" s="232"/>
      <c r="O15" s="232"/>
      <c r="P15" s="233"/>
      <c r="Q15" s="32" t="s">
        <v>24</v>
      </c>
    </row>
    <row r="16" spans="1:17" ht="24" customHeight="1" x14ac:dyDescent="0.25">
      <c r="A16" s="207" t="s">
        <v>95</v>
      </c>
      <c r="B16" s="207"/>
      <c r="C16" s="207"/>
      <c r="D16" s="207"/>
      <c r="E16" s="238" t="e">
        <f>'計算用(水力)'!B101</f>
        <v>#N/A</v>
      </c>
      <c r="F16" s="239"/>
      <c r="G16" s="239"/>
      <c r="H16" s="239"/>
      <c r="I16" s="239"/>
      <c r="J16" s="239"/>
      <c r="K16" s="239"/>
      <c r="L16" s="239"/>
      <c r="M16" s="239"/>
      <c r="N16" s="239"/>
      <c r="O16" s="239"/>
      <c r="P16" s="240"/>
      <c r="Q16" s="32" t="s">
        <v>96</v>
      </c>
    </row>
    <row r="17" spans="1:17" ht="24" customHeight="1" x14ac:dyDescent="0.25">
      <c r="A17" s="207" t="s">
        <v>94</v>
      </c>
      <c r="B17" s="207"/>
      <c r="C17" s="207"/>
      <c r="D17" s="207"/>
      <c r="E17" s="56" t="s">
        <v>12</v>
      </c>
      <c r="F17" s="56" t="s">
        <v>13</v>
      </c>
      <c r="G17" s="56" t="s">
        <v>14</v>
      </c>
      <c r="H17" s="56" t="s">
        <v>15</v>
      </c>
      <c r="I17" s="56" t="s">
        <v>16</v>
      </c>
      <c r="J17" s="56" t="s">
        <v>17</v>
      </c>
      <c r="K17" s="56" t="s">
        <v>18</v>
      </c>
      <c r="L17" s="56" t="s">
        <v>19</v>
      </c>
      <c r="M17" s="56" t="s">
        <v>20</v>
      </c>
      <c r="N17" s="56" t="s">
        <v>21</v>
      </c>
      <c r="O17" s="56" t="s">
        <v>22</v>
      </c>
      <c r="P17" s="56" t="s">
        <v>23</v>
      </c>
      <c r="Q17" s="5"/>
    </row>
    <row r="18" spans="1:17" ht="24" customHeight="1" x14ac:dyDescent="0.25">
      <c r="A18" s="207"/>
      <c r="B18" s="207"/>
      <c r="C18" s="207"/>
      <c r="D18" s="207"/>
      <c r="E18" s="57">
        <f>'計算用(水力)'!N24</f>
        <v>0.38335734853421605</v>
      </c>
      <c r="F18" s="57">
        <f>'計算用(水力)'!N25</f>
        <v>0.63218800876045933</v>
      </c>
      <c r="G18" s="57">
        <f>'計算用(水力)'!N26</f>
        <v>0.54074447937997383</v>
      </c>
      <c r="H18" s="57">
        <f>'計算用(水力)'!N27</f>
        <v>0.38031470476229878</v>
      </c>
      <c r="I18" s="57">
        <f>'計算用(水力)'!N28</f>
        <v>0.38869383989627032</v>
      </c>
      <c r="J18" s="57">
        <f>'計算用(水力)'!N29</f>
        <v>0.33671423402603295</v>
      </c>
      <c r="K18" s="57">
        <f>'計算用(水力)'!N30</f>
        <v>0.30279744983247886</v>
      </c>
      <c r="L18" s="57">
        <f>'計算用(水力)'!N31</f>
        <v>0.28985052864808836</v>
      </c>
      <c r="M18" s="57">
        <f>'計算用(水力)'!N32</f>
        <v>0.28079666927948949</v>
      </c>
      <c r="N18" s="57">
        <f>'計算用(水力)'!N33</f>
        <v>0.24687827133354795</v>
      </c>
      <c r="O18" s="57">
        <f>'計算用(水力)'!N34</f>
        <v>0.25388151682064614</v>
      </c>
      <c r="P18" s="57">
        <f>'計算用(水力)'!N35</f>
        <v>0.22985191855883674</v>
      </c>
      <c r="Q18" s="32" t="s">
        <v>96</v>
      </c>
    </row>
    <row r="19" spans="1:17" ht="24" customHeight="1" x14ac:dyDescent="0.25">
      <c r="A19" s="207" t="s">
        <v>8</v>
      </c>
      <c r="B19" s="207"/>
      <c r="C19" s="207"/>
      <c r="D19" s="207"/>
      <c r="E19" s="56" t="s">
        <v>12</v>
      </c>
      <c r="F19" s="56" t="s">
        <v>13</v>
      </c>
      <c r="G19" s="56" t="s">
        <v>14</v>
      </c>
      <c r="H19" s="56" t="s">
        <v>15</v>
      </c>
      <c r="I19" s="56" t="s">
        <v>16</v>
      </c>
      <c r="J19" s="56" t="s">
        <v>17</v>
      </c>
      <c r="K19" s="56" t="s">
        <v>18</v>
      </c>
      <c r="L19" s="56" t="s">
        <v>19</v>
      </c>
      <c r="M19" s="56" t="s">
        <v>20</v>
      </c>
      <c r="N19" s="56" t="s">
        <v>21</v>
      </c>
      <c r="O19" s="56" t="s">
        <v>22</v>
      </c>
      <c r="P19" s="56" t="s">
        <v>23</v>
      </c>
      <c r="Q19" s="5"/>
    </row>
    <row r="20" spans="1:17" ht="24" customHeight="1" x14ac:dyDescent="0.25">
      <c r="A20" s="207"/>
      <c r="B20" s="207"/>
      <c r="C20" s="207"/>
      <c r="D20" s="207"/>
      <c r="E20" s="45">
        <f>'計算用(水力)'!N38</f>
        <v>3833.5734853421604</v>
      </c>
      <c r="F20" s="45">
        <f>'計算用(水力)'!N39</f>
        <v>6321.8800876045934</v>
      </c>
      <c r="G20" s="45">
        <f>'計算用(水力)'!N40</f>
        <v>5407.4447937997384</v>
      </c>
      <c r="H20" s="45">
        <f>'計算用(水力)'!N41</f>
        <v>3803.1470476229879</v>
      </c>
      <c r="I20" s="45">
        <f>'計算用(水力)'!N42</f>
        <v>3886.9383989627031</v>
      </c>
      <c r="J20" s="45">
        <f>'計算用(水力)'!N43</f>
        <v>3367.1423402603295</v>
      </c>
      <c r="K20" s="45">
        <f>'計算用(水力)'!N44</f>
        <v>3027.9744983247888</v>
      </c>
      <c r="L20" s="45">
        <f>'計算用(水力)'!N45</f>
        <v>2898.5052864808836</v>
      </c>
      <c r="M20" s="45">
        <f>'計算用(水力)'!N46</f>
        <v>2807.9666927948947</v>
      </c>
      <c r="N20" s="45">
        <f>'計算用(水力)'!N47</f>
        <v>2468.7827133354795</v>
      </c>
      <c r="O20" s="45">
        <f>'計算用(水力)'!N48</f>
        <v>2538.8151682064613</v>
      </c>
      <c r="P20" s="45">
        <f>'計算用(水力)'!N49</f>
        <v>2298.5191855883672</v>
      </c>
      <c r="Q20" s="32" t="s">
        <v>24</v>
      </c>
    </row>
    <row r="21" spans="1:17" ht="24" customHeight="1" x14ac:dyDescent="0.25">
      <c r="A21" s="207" t="s">
        <v>9</v>
      </c>
      <c r="B21" s="207"/>
      <c r="C21" s="207"/>
      <c r="D21" s="207"/>
      <c r="E21" s="217" t="e">
        <f>ROUND('計算用(水力)'!B99,0)</f>
        <v>#N/A</v>
      </c>
      <c r="F21" s="218"/>
      <c r="G21" s="218"/>
      <c r="H21" s="218"/>
      <c r="I21" s="218"/>
      <c r="J21" s="218"/>
      <c r="K21" s="218"/>
      <c r="L21" s="218"/>
      <c r="M21" s="218"/>
      <c r="N21" s="218"/>
      <c r="O21" s="218"/>
      <c r="P21" s="219"/>
      <c r="Q21" s="32" t="s">
        <v>24</v>
      </c>
    </row>
    <row r="22" spans="1:17" ht="24" customHeight="1" x14ac:dyDescent="0.25">
      <c r="A22" s="207" t="s">
        <v>10</v>
      </c>
      <c r="B22" s="207"/>
      <c r="C22" s="207"/>
      <c r="D22" s="207"/>
      <c r="E22" s="56" t="s">
        <v>12</v>
      </c>
      <c r="F22" s="56" t="s">
        <v>13</v>
      </c>
      <c r="G22" s="56" t="s">
        <v>14</v>
      </c>
      <c r="H22" s="56" t="s">
        <v>15</v>
      </c>
      <c r="I22" s="56" t="s">
        <v>16</v>
      </c>
      <c r="J22" s="56" t="s">
        <v>17</v>
      </c>
      <c r="K22" s="56" t="s">
        <v>18</v>
      </c>
      <c r="L22" s="56" t="s">
        <v>19</v>
      </c>
      <c r="M22" s="56" t="s">
        <v>20</v>
      </c>
      <c r="N22" s="56" t="s">
        <v>21</v>
      </c>
      <c r="O22" s="56" t="s">
        <v>22</v>
      </c>
      <c r="P22" s="56" t="s">
        <v>23</v>
      </c>
      <c r="Q22" s="5"/>
    </row>
    <row r="23" spans="1:17" ht="24" customHeight="1" x14ac:dyDescent="0.25">
      <c r="A23" s="207"/>
      <c r="B23" s="207"/>
      <c r="C23" s="207"/>
      <c r="D23" s="207"/>
      <c r="E23" s="72"/>
      <c r="F23" s="72"/>
      <c r="G23" s="72"/>
      <c r="H23" s="72"/>
      <c r="I23" s="72"/>
      <c r="J23" s="72"/>
      <c r="K23" s="72"/>
      <c r="L23" s="72"/>
      <c r="M23" s="72"/>
      <c r="N23" s="72"/>
      <c r="O23" s="72"/>
      <c r="P23" s="72"/>
      <c r="Q23" s="32" t="s">
        <v>24</v>
      </c>
    </row>
    <row r="24" spans="1:17" ht="24" customHeight="1" x14ac:dyDescent="0.25">
      <c r="A24" s="223" t="s">
        <v>97</v>
      </c>
      <c r="B24" s="207"/>
      <c r="C24" s="207"/>
      <c r="D24" s="207"/>
      <c r="E24" s="56" t="s">
        <v>12</v>
      </c>
      <c r="F24" s="56" t="s">
        <v>13</v>
      </c>
      <c r="G24" s="56" t="s">
        <v>14</v>
      </c>
      <c r="H24" s="56" t="s">
        <v>15</v>
      </c>
      <c r="I24" s="56" t="s">
        <v>16</v>
      </c>
      <c r="J24" s="56" t="s">
        <v>17</v>
      </c>
      <c r="K24" s="56" t="s">
        <v>18</v>
      </c>
      <c r="L24" s="56" t="s">
        <v>19</v>
      </c>
      <c r="M24" s="56" t="s">
        <v>20</v>
      </c>
      <c r="N24" s="56" t="s">
        <v>21</v>
      </c>
      <c r="O24" s="56" t="s">
        <v>22</v>
      </c>
      <c r="P24" s="56" t="s">
        <v>23</v>
      </c>
      <c r="Q24" s="5"/>
    </row>
    <row r="25" spans="1:17" ht="24" customHeight="1" x14ac:dyDescent="0.25">
      <c r="A25" s="207"/>
      <c r="B25" s="207"/>
      <c r="C25" s="207"/>
      <c r="D25" s="207"/>
      <c r="E25" s="45">
        <f>ROUND('計算用(水力)'!AD38,0)</f>
        <v>0</v>
      </c>
      <c r="F25" s="45">
        <f>ROUND('計算用(水力)'!AD39,0)</f>
        <v>0</v>
      </c>
      <c r="G25" s="45">
        <f>ROUND('計算用(水力)'!AD40,0)</f>
        <v>0</v>
      </c>
      <c r="H25" s="45">
        <f>ROUND('計算用(水力)'!AD41,0)</f>
        <v>0</v>
      </c>
      <c r="I25" s="45">
        <f>ROUND('計算用(水力)'!AD42,0)</f>
        <v>0</v>
      </c>
      <c r="J25" s="45">
        <f>ROUND('計算用(水力)'!AD43,0)</f>
        <v>0</v>
      </c>
      <c r="K25" s="45">
        <f>ROUND('計算用(水力)'!AD44,0)</f>
        <v>0</v>
      </c>
      <c r="L25" s="45">
        <f>ROUND('計算用(水力)'!AD45,0)</f>
        <v>0</v>
      </c>
      <c r="M25" s="45">
        <f>ROUND('計算用(水力)'!AD46,0)</f>
        <v>0</v>
      </c>
      <c r="N25" s="45">
        <f>ROUND('計算用(水力)'!AD47,0)</f>
        <v>0</v>
      </c>
      <c r="O25" s="45">
        <f>ROUND('計算用(水力)'!AD48,0)</f>
        <v>0</v>
      </c>
      <c r="P25" s="45">
        <f>ROUND('計算用(水力)'!AD49,0)</f>
        <v>0</v>
      </c>
      <c r="Q25" s="32" t="s">
        <v>24</v>
      </c>
    </row>
    <row r="26" spans="1:17" ht="24" customHeight="1" x14ac:dyDescent="0.25">
      <c r="A26" s="207" t="s">
        <v>11</v>
      </c>
      <c r="B26" s="207"/>
      <c r="C26" s="207"/>
      <c r="D26" s="207"/>
      <c r="E26" s="208">
        <f>ROUND('計算用(水力)'!R99,0)</f>
        <v>0</v>
      </c>
      <c r="F26" s="209"/>
      <c r="G26" s="209"/>
      <c r="H26" s="209"/>
      <c r="I26" s="209"/>
      <c r="J26" s="209"/>
      <c r="K26" s="209"/>
      <c r="L26" s="209"/>
      <c r="M26" s="209"/>
      <c r="N26" s="209"/>
      <c r="O26" s="209"/>
      <c r="P26" s="210"/>
      <c r="Q26" s="32" t="s">
        <v>24</v>
      </c>
    </row>
    <row r="27" spans="1:17" x14ac:dyDescent="0.25">
      <c r="A27" s="1" t="s">
        <v>26</v>
      </c>
    </row>
    <row r="28" spans="1:17" x14ac:dyDescent="0.25">
      <c r="A28" s="1" t="s">
        <v>118</v>
      </c>
    </row>
    <row r="29" spans="1:17" x14ac:dyDescent="0.25">
      <c r="B29" s="46" t="s">
        <v>85</v>
      </c>
    </row>
    <row r="30" spans="1:17" x14ac:dyDescent="0.25">
      <c r="B30" s="46" t="s">
        <v>73</v>
      </c>
    </row>
    <row r="31" spans="1:17" x14ac:dyDescent="0.25">
      <c r="B31" s="46" t="s">
        <v>74</v>
      </c>
    </row>
    <row r="32" spans="1:17" x14ac:dyDescent="0.25">
      <c r="B32" s="46" t="s">
        <v>86</v>
      </c>
    </row>
    <row r="33" spans="1:2" x14ac:dyDescent="0.25">
      <c r="B33" s="46" t="s">
        <v>75</v>
      </c>
    </row>
    <row r="34" spans="1:2" x14ac:dyDescent="0.25">
      <c r="B34" s="46" t="s">
        <v>76</v>
      </c>
    </row>
    <row r="35" spans="1:2" x14ac:dyDescent="0.25">
      <c r="B35" s="1" t="s">
        <v>125</v>
      </c>
    </row>
    <row r="36" spans="1:2" x14ac:dyDescent="0.25">
      <c r="B36" s="1" t="s">
        <v>112</v>
      </c>
    </row>
    <row r="37" spans="1:2" x14ac:dyDescent="0.25">
      <c r="B37" s="46" t="s">
        <v>89</v>
      </c>
    </row>
    <row r="38" spans="1:2" x14ac:dyDescent="0.25">
      <c r="B38" s="46" t="s">
        <v>87</v>
      </c>
    </row>
    <row r="39" spans="1:2" x14ac:dyDescent="0.25">
      <c r="B39" s="46"/>
    </row>
    <row r="40" spans="1:2" x14ac:dyDescent="0.25">
      <c r="A40" s="1" t="s">
        <v>122</v>
      </c>
      <c r="B40" s="46"/>
    </row>
    <row r="41" spans="1:2" x14ac:dyDescent="0.25">
      <c r="B41" s="1" t="s">
        <v>113</v>
      </c>
    </row>
    <row r="42" spans="1:2" x14ac:dyDescent="0.25">
      <c r="B42" s="1" t="s">
        <v>114</v>
      </c>
    </row>
    <row r="43" spans="1:2" x14ac:dyDescent="0.25">
      <c r="B43" s="1" t="s">
        <v>115</v>
      </c>
    </row>
  </sheetData>
  <sheetProtection algorithmName="SHA-512" hashValue="Jy9iO/IhepI51penZa8N7ILYR9m/aYJ11YXU3f0G/IbVTKxE4sZdo5BoMfV9KA5NqgfjP5oS0tUX1lzHFi+g+g==" saltValue="AxvikbyAJyBGO9+mqvJiyg==" spinCount="100000" sheet="1" objects="1" scenarios="1"/>
  <dataConsolidate/>
  <mergeCells count="28">
    <mergeCell ref="A2:B2"/>
    <mergeCell ref="A4:Q4"/>
    <mergeCell ref="A6:Q6"/>
    <mergeCell ref="A9:D9"/>
    <mergeCell ref="E9:P9"/>
    <mergeCell ref="M8:Q8"/>
    <mergeCell ref="A10:D10"/>
    <mergeCell ref="E10:P10"/>
    <mergeCell ref="A11:D11"/>
    <mergeCell ref="E11:P11"/>
    <mergeCell ref="A12:D12"/>
    <mergeCell ref="E12:P12"/>
    <mergeCell ref="A13:D13"/>
    <mergeCell ref="E13:P13"/>
    <mergeCell ref="A14:D14"/>
    <mergeCell ref="E14:P14"/>
    <mergeCell ref="A15:D15"/>
    <mergeCell ref="E15:P15"/>
    <mergeCell ref="A26:D26"/>
    <mergeCell ref="E26:P26"/>
    <mergeCell ref="A16:D16"/>
    <mergeCell ref="E16:P16"/>
    <mergeCell ref="A19:D20"/>
    <mergeCell ref="A21:D21"/>
    <mergeCell ref="E21:P21"/>
    <mergeCell ref="A22:D23"/>
    <mergeCell ref="A24:D25"/>
    <mergeCell ref="A17:D18"/>
  </mergeCells>
  <phoneticPr fontId="2"/>
  <conditionalFormatting sqref="E26:P26">
    <cfRule type="cellIs" dxfId="3" priority="5" operator="greaterThan">
      <formula>$E$21</formula>
    </cfRule>
  </conditionalFormatting>
  <conditionalFormatting sqref="E14:P14">
    <cfRule type="cellIs" dxfId="2" priority="3" operator="lessThan">
      <formula>1000</formula>
    </cfRule>
  </conditionalFormatting>
  <conditionalFormatting sqref="E15:P15">
    <cfRule type="cellIs" dxfId="1" priority="2" operator="greaterThan">
      <formula>$E$14</formula>
    </cfRule>
  </conditionalFormatting>
  <conditionalFormatting sqref="E23:P23">
    <cfRule type="cellIs" dxfId="0" priority="1" operator="greaterThan">
      <formula>$E$15</formula>
    </cfRule>
  </conditionalFormatting>
  <dataValidations count="3">
    <dataValidation type="whole" allowBlank="1" showInputMessage="1" showErrorMessage="1" error="期待容量以下の整数値で入力してください" sqref="E26:P26" xr:uid="{28A5287A-C02F-4CEB-8032-DAA852D4B55A}">
      <formula1>0</formula1>
      <formula2>E21</formula2>
    </dataValidation>
    <dataValidation type="whole" operator="lessThanOrEqual" allowBlank="1" showInputMessage="1" showErrorMessage="1" sqref="E23:P23" xr:uid="{92A3A750-25CB-4E30-AE3D-D5E917001315}">
      <formula1>$E$15</formula1>
    </dataValidation>
    <dataValidation type="whole" errorStyle="information" operator="lessThanOrEqual" allowBlank="1" showInputMessage="1" showErrorMessage="1" error="設備容量以下の整数値で入力してください" sqref="E15:P15" xr:uid="{4B0E07A6-4FAD-47F9-959E-61565CF5C260}">
      <formula1>E14</formula1>
    </dataValidation>
  </dataValidations>
  <pageMargins left="0.11811023622047245" right="0.11811023622047245" top="0.35433070866141736" bottom="0.35433070866141736"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70C0"/>
  </sheetPr>
  <dimension ref="A1:AE112"/>
  <sheetViews>
    <sheetView workbookViewId="0">
      <selection activeCell="G116" sqref="G116"/>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9" x14ac:dyDescent="0.25">
      <c r="A1" s="47"/>
      <c r="J1" s="10" t="s">
        <v>36</v>
      </c>
      <c r="L1" s="8"/>
      <c r="M1" s="9" t="s">
        <v>78</v>
      </c>
    </row>
    <row r="2" spans="1:19" x14ac:dyDescent="0.25">
      <c r="B2" s="11" t="s">
        <v>27</v>
      </c>
      <c r="C2" s="11" t="s">
        <v>28</v>
      </c>
      <c r="D2" s="11" t="s">
        <v>29</v>
      </c>
      <c r="E2" s="11" t="s">
        <v>30</v>
      </c>
      <c r="F2" s="11" t="s">
        <v>31</v>
      </c>
      <c r="G2" s="11" t="s">
        <v>32</v>
      </c>
      <c r="H2" s="11" t="s">
        <v>33</v>
      </c>
      <c r="I2" s="11" t="s">
        <v>34</v>
      </c>
      <c r="J2" s="11" t="s">
        <v>35</v>
      </c>
    </row>
    <row r="3" spans="1:19" x14ac:dyDescent="0.25">
      <c r="A3" s="1" t="s">
        <v>37</v>
      </c>
    </row>
    <row r="4" spans="1:19" x14ac:dyDescent="0.25">
      <c r="A4" s="10" t="s">
        <v>12</v>
      </c>
      <c r="B4" s="48"/>
      <c r="C4" s="48"/>
      <c r="D4" s="48"/>
      <c r="E4" s="48"/>
      <c r="F4" s="48"/>
      <c r="G4" s="48"/>
      <c r="H4" s="48"/>
      <c r="I4" s="48"/>
      <c r="J4" s="48"/>
      <c r="L4" s="16"/>
      <c r="M4" s="16"/>
      <c r="N4" s="16"/>
      <c r="O4" s="16"/>
      <c r="P4" s="16"/>
      <c r="Q4" s="16"/>
      <c r="R4" s="16"/>
      <c r="S4" s="16"/>
    </row>
    <row r="5" spans="1:19" x14ac:dyDescent="0.25">
      <c r="A5" s="10" t="s">
        <v>13</v>
      </c>
      <c r="B5" s="48"/>
      <c r="C5" s="48"/>
      <c r="D5" s="48"/>
      <c r="E5" s="48"/>
      <c r="F5" s="48"/>
      <c r="G5" s="48"/>
      <c r="H5" s="48"/>
      <c r="I5" s="48"/>
      <c r="J5" s="48"/>
      <c r="L5" s="16"/>
      <c r="M5" s="16"/>
      <c r="N5" s="16"/>
      <c r="O5" s="16"/>
      <c r="P5" s="16"/>
      <c r="Q5" s="16"/>
      <c r="R5" s="16"/>
      <c r="S5" s="16"/>
    </row>
    <row r="6" spans="1:19" x14ac:dyDescent="0.25">
      <c r="A6" s="10" t="s">
        <v>14</v>
      </c>
      <c r="B6" s="48"/>
      <c r="C6" s="48"/>
      <c r="D6" s="48"/>
      <c r="E6" s="48"/>
      <c r="F6" s="48"/>
      <c r="G6" s="48"/>
      <c r="H6" s="48"/>
      <c r="I6" s="48"/>
      <c r="J6" s="48"/>
      <c r="L6" s="16"/>
      <c r="M6" s="16"/>
      <c r="N6" s="16"/>
      <c r="O6" s="16"/>
      <c r="P6" s="16"/>
      <c r="Q6" s="16"/>
      <c r="R6" s="16"/>
      <c r="S6" s="16"/>
    </row>
    <row r="7" spans="1:19" x14ac:dyDescent="0.25">
      <c r="A7" s="10" t="s">
        <v>15</v>
      </c>
      <c r="B7" s="48"/>
      <c r="C7" s="48"/>
      <c r="D7" s="48"/>
      <c r="E7" s="48"/>
      <c r="F7" s="48"/>
      <c r="G7" s="48"/>
      <c r="H7" s="48"/>
      <c r="I7" s="48"/>
      <c r="J7" s="48"/>
      <c r="L7" s="16"/>
      <c r="M7" s="16"/>
      <c r="N7" s="16"/>
      <c r="O7" s="16"/>
      <c r="P7" s="16"/>
      <c r="Q7" s="16"/>
      <c r="R7" s="16"/>
      <c r="S7" s="16"/>
    </row>
    <row r="8" spans="1:19" x14ac:dyDescent="0.25">
      <c r="A8" s="10" t="s">
        <v>16</v>
      </c>
      <c r="B8" s="48"/>
      <c r="C8" s="48"/>
      <c r="D8" s="48"/>
      <c r="E8" s="48"/>
      <c r="F8" s="48"/>
      <c r="G8" s="48"/>
      <c r="H8" s="48"/>
      <c r="I8" s="48"/>
      <c r="J8" s="48"/>
      <c r="L8" s="16"/>
      <c r="M8" s="16"/>
      <c r="N8" s="16"/>
      <c r="O8" s="16"/>
      <c r="P8" s="16"/>
      <c r="Q8" s="16"/>
      <c r="R8" s="16"/>
      <c r="S8" s="16"/>
    </row>
    <row r="9" spans="1:19" x14ac:dyDescent="0.25">
      <c r="A9" s="10" t="s">
        <v>17</v>
      </c>
      <c r="B9" s="48"/>
      <c r="C9" s="48"/>
      <c r="D9" s="48"/>
      <c r="E9" s="48"/>
      <c r="F9" s="48"/>
      <c r="G9" s="48"/>
      <c r="H9" s="48"/>
      <c r="I9" s="48"/>
      <c r="J9" s="48"/>
      <c r="L9" s="16"/>
      <c r="M9" s="16"/>
      <c r="N9" s="16"/>
      <c r="O9" s="16"/>
      <c r="P9" s="16"/>
      <c r="Q9" s="16"/>
      <c r="R9" s="16"/>
      <c r="S9" s="16"/>
    </row>
    <row r="10" spans="1:19" x14ac:dyDescent="0.25">
      <c r="A10" s="10" t="s">
        <v>18</v>
      </c>
      <c r="B10" s="48"/>
      <c r="C10" s="48"/>
      <c r="D10" s="48"/>
      <c r="E10" s="48"/>
      <c r="F10" s="48"/>
      <c r="G10" s="48"/>
      <c r="H10" s="48"/>
      <c r="I10" s="48"/>
      <c r="J10" s="48"/>
      <c r="L10" s="16"/>
      <c r="M10" s="16"/>
      <c r="N10" s="16"/>
      <c r="O10" s="16"/>
      <c r="P10" s="16"/>
      <c r="Q10" s="16"/>
      <c r="R10" s="16"/>
      <c r="S10" s="16"/>
    </row>
    <row r="11" spans="1:19" x14ac:dyDescent="0.25">
      <c r="A11" s="10" t="s">
        <v>19</v>
      </c>
      <c r="B11" s="48"/>
      <c r="C11" s="48"/>
      <c r="D11" s="48"/>
      <c r="E11" s="48"/>
      <c r="F11" s="48"/>
      <c r="G11" s="48"/>
      <c r="H11" s="48"/>
      <c r="I11" s="48"/>
      <c r="J11" s="48"/>
      <c r="L11" s="16"/>
      <c r="M11" s="16"/>
      <c r="N11" s="16"/>
      <c r="O11" s="16"/>
      <c r="P11" s="16"/>
      <c r="Q11" s="16"/>
      <c r="R11" s="16"/>
      <c r="S11" s="16"/>
    </row>
    <row r="12" spans="1:19" x14ac:dyDescent="0.25">
      <c r="A12" s="10" t="s">
        <v>20</v>
      </c>
      <c r="B12" s="48"/>
      <c r="C12" s="48"/>
      <c r="D12" s="48"/>
      <c r="E12" s="48"/>
      <c r="F12" s="48"/>
      <c r="G12" s="48"/>
      <c r="H12" s="48"/>
      <c r="I12" s="48"/>
      <c r="J12" s="48"/>
      <c r="L12" s="16"/>
      <c r="M12" s="16"/>
      <c r="N12" s="16"/>
      <c r="O12" s="16"/>
      <c r="P12" s="16"/>
      <c r="Q12" s="16"/>
      <c r="R12" s="16"/>
      <c r="S12" s="16"/>
    </row>
    <row r="13" spans="1:19" x14ac:dyDescent="0.25">
      <c r="A13" s="10" t="s">
        <v>21</v>
      </c>
      <c r="B13" s="48"/>
      <c r="C13" s="48"/>
      <c r="D13" s="48"/>
      <c r="E13" s="48"/>
      <c r="F13" s="48"/>
      <c r="G13" s="48"/>
      <c r="H13" s="48"/>
      <c r="I13" s="48"/>
      <c r="J13" s="48"/>
      <c r="L13" s="16"/>
      <c r="M13" s="16"/>
      <c r="N13" s="16"/>
      <c r="O13" s="16"/>
      <c r="P13" s="16"/>
      <c r="Q13" s="16"/>
      <c r="R13" s="16"/>
      <c r="S13" s="16"/>
    </row>
    <row r="14" spans="1:19" x14ac:dyDescent="0.25">
      <c r="A14" s="10" t="s">
        <v>22</v>
      </c>
      <c r="B14" s="48"/>
      <c r="C14" s="48"/>
      <c r="D14" s="48"/>
      <c r="E14" s="48"/>
      <c r="F14" s="48"/>
      <c r="G14" s="48"/>
      <c r="H14" s="48"/>
      <c r="I14" s="48"/>
      <c r="J14" s="48"/>
      <c r="L14" s="16"/>
      <c r="M14" s="16"/>
      <c r="N14" s="16"/>
      <c r="O14" s="16"/>
      <c r="P14" s="16"/>
      <c r="Q14" s="16"/>
      <c r="R14" s="16"/>
      <c r="S14" s="16"/>
    </row>
    <row r="15" spans="1:19" x14ac:dyDescent="0.25">
      <c r="A15" s="10" t="s">
        <v>23</v>
      </c>
      <c r="B15" s="48"/>
      <c r="C15" s="48"/>
      <c r="D15" s="48"/>
      <c r="E15" s="48"/>
      <c r="F15" s="48"/>
      <c r="G15" s="48"/>
      <c r="H15" s="48"/>
      <c r="I15" s="48"/>
      <c r="J15" s="48"/>
      <c r="L15" s="16"/>
      <c r="M15" s="16"/>
      <c r="N15" s="16"/>
      <c r="O15" s="16"/>
      <c r="P15" s="16"/>
      <c r="Q15" s="16"/>
      <c r="R15" s="16"/>
      <c r="S15" s="16"/>
    </row>
    <row r="16" spans="1:19" x14ac:dyDescent="0.25">
      <c r="B16" s="2"/>
      <c r="C16" s="2"/>
      <c r="D16" s="2"/>
      <c r="E16" s="2"/>
      <c r="F16" s="2"/>
      <c r="G16" s="2"/>
      <c r="H16" s="2"/>
      <c r="I16" s="2"/>
      <c r="J16" s="2"/>
      <c r="K16" s="2"/>
    </row>
    <row r="17" spans="1:23" x14ac:dyDescent="0.25">
      <c r="A17" s="1" t="s">
        <v>44</v>
      </c>
      <c r="B17" s="125">
        <v>171658.37207920791</v>
      </c>
      <c r="C17" s="2"/>
      <c r="D17" s="2"/>
      <c r="E17" s="2"/>
      <c r="F17" s="2"/>
      <c r="G17" s="2"/>
      <c r="H17" s="2"/>
      <c r="I17" s="2"/>
      <c r="J17" s="2"/>
      <c r="K17" s="2"/>
    </row>
    <row r="18" spans="1:23" x14ac:dyDescent="0.25">
      <c r="B18" s="2"/>
      <c r="C18" s="2"/>
      <c r="D18" s="2"/>
      <c r="E18" s="2"/>
      <c r="F18" s="2"/>
      <c r="G18" s="2"/>
      <c r="H18" s="2"/>
      <c r="I18" s="2"/>
      <c r="J18" s="2"/>
      <c r="K18" s="2"/>
    </row>
    <row r="19" spans="1:23" x14ac:dyDescent="0.25">
      <c r="A19" s="1" t="s">
        <v>52</v>
      </c>
      <c r="B19" s="49"/>
      <c r="C19" s="49"/>
      <c r="D19" s="49"/>
      <c r="E19" s="49"/>
      <c r="F19" s="49"/>
      <c r="G19" s="49"/>
      <c r="H19" s="49"/>
      <c r="I19" s="49"/>
      <c r="J19" s="49"/>
      <c r="K19" s="1" t="s">
        <v>70</v>
      </c>
    </row>
    <row r="21" spans="1:23" x14ac:dyDescent="0.25">
      <c r="A21" s="1" t="s">
        <v>53</v>
      </c>
      <c r="B21" s="49"/>
      <c r="C21" s="14"/>
      <c r="D21" s="14"/>
      <c r="E21" s="14"/>
      <c r="F21" s="14"/>
      <c r="G21" s="14"/>
      <c r="H21" s="14"/>
      <c r="I21" s="14"/>
      <c r="J21" s="14"/>
      <c r="L21" s="12"/>
    </row>
    <row r="22" spans="1:23" x14ac:dyDescent="0.25">
      <c r="L22" s="12"/>
    </row>
    <row r="23" spans="1:23" x14ac:dyDescent="0.25">
      <c r="A23" s="1" t="s">
        <v>77</v>
      </c>
      <c r="B23" s="22" t="s">
        <v>45</v>
      </c>
      <c r="N23" s="1" t="s">
        <v>79</v>
      </c>
    </row>
    <row r="24" spans="1:23" x14ac:dyDescent="0.25">
      <c r="A24" s="10" t="s">
        <v>12</v>
      </c>
      <c r="B24" s="121">
        <v>1.8114115461377693E-2</v>
      </c>
      <c r="C24" s="121">
        <v>3.511041903943319E-2</v>
      </c>
      <c r="D24" s="121">
        <v>1.6255508452962288E-2</v>
      </c>
      <c r="E24" s="121">
        <v>3.7268899095800695E-2</v>
      </c>
      <c r="F24" s="121">
        <v>5.9447355417126896E-2</v>
      </c>
      <c r="G24" s="121">
        <v>2.3000964276769818E-2</v>
      </c>
      <c r="H24" s="121">
        <v>2.4671797376209337E-2</v>
      </c>
      <c r="I24" s="121">
        <v>4.5040318434078581E-2</v>
      </c>
      <c r="J24" s="121">
        <v>7.9003636625876467E-3</v>
      </c>
      <c r="N24" s="35">
        <f>HLOOKUP('入力(太陽光)'!$E$13,$B$2:$J$35,23,0)</f>
        <v>1.8114115461377693E-2</v>
      </c>
      <c r="Q24" s="64"/>
      <c r="R24" s="64"/>
      <c r="S24" s="64"/>
      <c r="T24" s="64"/>
      <c r="U24" s="64"/>
      <c r="V24" s="64"/>
      <c r="W24" s="64"/>
    </row>
    <row r="25" spans="1:23" x14ac:dyDescent="0.25">
      <c r="A25" s="10" t="s">
        <v>13</v>
      </c>
      <c r="B25" s="121">
        <v>4.0738887508149239E-2</v>
      </c>
      <c r="C25" s="121">
        <v>0.15977250779640931</v>
      </c>
      <c r="D25" s="121">
        <v>0.10065069159589662</v>
      </c>
      <c r="E25" s="121">
        <v>0.11991175481287941</v>
      </c>
      <c r="F25" s="121">
        <v>0.21639237278754139</v>
      </c>
      <c r="G25" s="121">
        <v>0.13839316922183631</v>
      </c>
      <c r="H25" s="121">
        <v>0.1550325628673109</v>
      </c>
      <c r="I25" s="121">
        <v>0.17536809209138884</v>
      </c>
      <c r="J25" s="121">
        <v>4.4222884624490526E-2</v>
      </c>
      <c r="N25" s="35">
        <f>HLOOKUP('入力(太陽光)'!$E$13,$B$2:$J$35,24,0)</f>
        <v>4.0738887508149239E-2</v>
      </c>
      <c r="Q25" s="64"/>
      <c r="R25" s="64"/>
      <c r="S25" s="64"/>
      <c r="T25" s="64"/>
      <c r="U25" s="64"/>
      <c r="V25" s="64"/>
      <c r="W25" s="64"/>
    </row>
    <row r="26" spans="1:23" x14ac:dyDescent="0.25">
      <c r="A26" s="10" t="s">
        <v>14</v>
      </c>
      <c r="B26" s="121">
        <v>6.507852693064331E-2</v>
      </c>
      <c r="C26" s="121">
        <v>0.19805335501765126</v>
      </c>
      <c r="D26" s="121">
        <v>0.15734561562148294</v>
      </c>
      <c r="E26" s="121">
        <v>0.18087655303400427</v>
      </c>
      <c r="F26" s="121">
        <v>0.25886091817105816</v>
      </c>
      <c r="G26" s="121">
        <v>0.1881760763943339</v>
      </c>
      <c r="H26" s="121">
        <v>0.18668659060986656</v>
      </c>
      <c r="I26" s="121">
        <v>0.19911606830121836</v>
      </c>
      <c r="J26" s="121">
        <v>9.3439806813265885E-2</v>
      </c>
      <c r="N26" s="35">
        <f>HLOOKUP('入力(太陽光)'!$E$13,$B$2:$J$35,25,0)</f>
        <v>6.507852693064331E-2</v>
      </c>
      <c r="Q26" s="64"/>
      <c r="R26" s="64"/>
      <c r="S26" s="64"/>
      <c r="T26" s="64"/>
      <c r="U26" s="64"/>
      <c r="V26" s="64"/>
      <c r="W26" s="64"/>
    </row>
    <row r="27" spans="1:23" x14ac:dyDescent="0.25">
      <c r="A27" s="10" t="s">
        <v>15</v>
      </c>
      <c r="B27" s="121">
        <v>8.8085787103332341E-2</v>
      </c>
      <c r="C27" s="121">
        <v>0.19360528321655496</v>
      </c>
      <c r="D27" s="121">
        <v>0.2231978709278381</v>
      </c>
      <c r="E27" s="121">
        <v>0.23313110191203554</v>
      </c>
      <c r="F27" s="121">
        <v>0.27738237472972271</v>
      </c>
      <c r="G27" s="121">
        <v>0.23586844985077854</v>
      </c>
      <c r="H27" s="121">
        <v>0.27690143915822452</v>
      </c>
      <c r="I27" s="121">
        <v>0.27537642953438213</v>
      </c>
      <c r="J27" s="121">
        <v>0.10720086958171951</v>
      </c>
      <c r="N27" s="35">
        <f>HLOOKUP('入力(太陽光)'!$E$13,$B$2:$J$35,26,0)</f>
        <v>8.8085787103332341E-2</v>
      </c>
      <c r="Q27" s="64"/>
      <c r="R27" s="64"/>
      <c r="S27" s="64"/>
      <c r="T27" s="64"/>
      <c r="U27" s="64"/>
      <c r="V27" s="64"/>
      <c r="W27" s="64"/>
    </row>
    <row r="28" spans="1:23" x14ac:dyDescent="0.25">
      <c r="A28" s="10" t="s">
        <v>16</v>
      </c>
      <c r="B28" s="121">
        <v>8.3675362217805763E-2</v>
      </c>
      <c r="C28" s="121">
        <v>0.23574520502628216</v>
      </c>
      <c r="D28" s="121">
        <v>0.23633946698089361</v>
      </c>
      <c r="E28" s="121">
        <v>0.25385424570701259</v>
      </c>
      <c r="F28" s="121">
        <v>0.30563220344047715</v>
      </c>
      <c r="G28" s="121">
        <v>0.25709989180439891</v>
      </c>
      <c r="H28" s="121">
        <v>0.27774687665385273</v>
      </c>
      <c r="I28" s="121">
        <v>0.28952643879746287</v>
      </c>
      <c r="J28" s="121">
        <v>0.1177799722363604</v>
      </c>
      <c r="N28" s="35">
        <f>HLOOKUP('入力(太陽光)'!$E$13,$B$2:$J$35,27,0)</f>
        <v>8.3675362217805763E-2</v>
      </c>
      <c r="Q28" s="64"/>
      <c r="R28" s="64"/>
      <c r="S28" s="64"/>
      <c r="T28" s="64"/>
      <c r="U28" s="64"/>
      <c r="V28" s="64"/>
      <c r="W28" s="64"/>
    </row>
    <row r="29" spans="1:23" x14ac:dyDescent="0.25">
      <c r="A29" s="10" t="s">
        <v>17</v>
      </c>
      <c r="B29" s="121">
        <v>5.6528473689542738E-2</v>
      </c>
      <c r="C29" s="121">
        <v>0.15635526396831748</v>
      </c>
      <c r="D29" s="121">
        <v>0.15196194062561924</v>
      </c>
      <c r="E29" s="121">
        <v>0.15762430189114462</v>
      </c>
      <c r="F29" s="121">
        <v>0.21606417425716223</v>
      </c>
      <c r="G29" s="121">
        <v>0.16623173556504495</v>
      </c>
      <c r="H29" s="121">
        <v>0.16780079698227859</v>
      </c>
      <c r="I29" s="121">
        <v>0.20546127270208017</v>
      </c>
      <c r="J29" s="121">
        <v>8.5806882893013914E-2</v>
      </c>
      <c r="N29" s="35">
        <f>HLOOKUP('入力(太陽光)'!$E$13,$B$2:$J$35,28,0)</f>
        <v>5.6528473689542738E-2</v>
      </c>
      <c r="Q29" s="64"/>
      <c r="R29" s="64"/>
      <c r="S29" s="64"/>
      <c r="T29" s="64"/>
      <c r="U29" s="64"/>
      <c r="V29" s="64"/>
      <c r="W29" s="64"/>
    </row>
    <row r="30" spans="1:23" x14ac:dyDescent="0.25">
      <c r="A30" s="10" t="s">
        <v>18</v>
      </c>
      <c r="B30" s="121">
        <v>8.2731038549495456E-3</v>
      </c>
      <c r="C30" s="121">
        <v>0.11284910789339701</v>
      </c>
      <c r="D30" s="121">
        <v>0.1225660405851569</v>
      </c>
      <c r="E30" s="121">
        <v>0.12563428231893614</v>
      </c>
      <c r="F30" s="121">
        <v>0.16660182389284692</v>
      </c>
      <c r="G30" s="121">
        <v>0.13681657148120144</v>
      </c>
      <c r="H30" s="121">
        <v>0.14541709126913149</v>
      </c>
      <c r="I30" s="121">
        <v>0.17252111641632192</v>
      </c>
      <c r="J30" s="121">
        <v>6.1590215180535424E-2</v>
      </c>
      <c r="N30" s="35">
        <f>HLOOKUP('入力(太陽光)'!$E$13,$B$2:$J$35,29,0)</f>
        <v>8.2731038549495456E-3</v>
      </c>
      <c r="Q30" s="64"/>
      <c r="R30" s="64"/>
      <c r="S30" s="64"/>
      <c r="T30" s="64"/>
      <c r="U30" s="64"/>
      <c r="V30" s="64"/>
      <c r="W30" s="64"/>
    </row>
    <row r="31" spans="1:23" x14ac:dyDescent="0.25">
      <c r="A31" s="10" t="s">
        <v>19</v>
      </c>
      <c r="B31" s="121">
        <v>6.8679009184753198E-3</v>
      </c>
      <c r="C31" s="121">
        <v>1.4423093456435819E-2</v>
      </c>
      <c r="D31" s="121">
        <v>6.1601935847144379E-3</v>
      </c>
      <c r="E31" s="121">
        <v>6.6652421020645773E-3</v>
      </c>
      <c r="F31" s="121">
        <v>1.6423768626643027E-2</v>
      </c>
      <c r="G31" s="121">
        <v>6.9423252955007455E-3</v>
      </c>
      <c r="H31" s="121">
        <v>6.5997847282839913E-3</v>
      </c>
      <c r="I31" s="121">
        <v>1.2024626701864972E-2</v>
      </c>
      <c r="J31" s="121">
        <v>1.3563178935143494E-3</v>
      </c>
      <c r="N31" s="35">
        <f>HLOOKUP('入力(太陽光)'!$E$13,$B$2:$J$35,30,0)</f>
        <v>6.8679009184753198E-3</v>
      </c>
      <c r="Q31" s="64"/>
      <c r="R31" s="64"/>
      <c r="S31" s="64"/>
      <c r="T31" s="64"/>
      <c r="U31" s="64"/>
      <c r="V31" s="64"/>
      <c r="W31" s="64"/>
    </row>
    <row r="32" spans="1:23" x14ac:dyDescent="0.25">
      <c r="A32" s="10" t="s">
        <v>20</v>
      </c>
      <c r="B32" s="121">
        <v>4.4257467022537451E-3</v>
      </c>
      <c r="C32" s="121">
        <v>6.7229698116335404E-3</v>
      </c>
      <c r="D32" s="121">
        <v>4.6097355269144229E-3</v>
      </c>
      <c r="E32" s="121">
        <v>6.849998498547398E-2</v>
      </c>
      <c r="F32" s="121">
        <v>3.8421026519788785E-2</v>
      </c>
      <c r="G32" s="121">
        <v>5.2026720461288159E-2</v>
      </c>
      <c r="H32" s="121">
        <v>5.3137449611071218E-2</v>
      </c>
      <c r="I32" s="121">
        <v>5.840527123139181E-2</v>
      </c>
      <c r="J32" s="121">
        <v>1.3524138965265829E-2</v>
      </c>
      <c r="N32" s="35">
        <f>HLOOKUP('入力(太陽光)'!$E$13,$B$2:$J$35,31,0)</f>
        <v>4.4257467022537451E-3</v>
      </c>
      <c r="Q32" s="64"/>
      <c r="R32" s="64"/>
      <c r="S32" s="64"/>
      <c r="T32" s="64"/>
      <c r="U32" s="64"/>
      <c r="V32" s="64"/>
      <c r="W32" s="64"/>
    </row>
    <row r="33" spans="1:30" x14ac:dyDescent="0.25">
      <c r="A33" s="10" t="s">
        <v>21</v>
      </c>
      <c r="B33" s="121">
        <v>2.0953419336701168E-2</v>
      </c>
      <c r="C33" s="121">
        <v>4.739419505078743E-2</v>
      </c>
      <c r="D33" s="121">
        <v>2.7095330116180334E-2</v>
      </c>
      <c r="E33" s="121">
        <v>6.3177440918049416E-2</v>
      </c>
      <c r="F33" s="121">
        <v>2.8003453312837753E-2</v>
      </c>
      <c r="G33" s="121">
        <v>4.0791100119752732E-2</v>
      </c>
      <c r="H33" s="121">
        <v>4.4574650663743685E-2</v>
      </c>
      <c r="I33" s="121">
        <v>5.6748233858893569E-2</v>
      </c>
      <c r="J33" s="121">
        <v>1.9137762507079988E-2</v>
      </c>
      <c r="N33" s="35">
        <f>HLOOKUP('入力(太陽光)'!$E$13,$B$2:$J$35,32,0)</f>
        <v>2.0953419336701168E-2</v>
      </c>
      <c r="Q33" s="64"/>
      <c r="R33" s="64"/>
      <c r="S33" s="64"/>
      <c r="T33" s="64"/>
      <c r="U33" s="64"/>
      <c r="V33" s="64"/>
      <c r="W33" s="64"/>
    </row>
    <row r="34" spans="1:30" x14ac:dyDescent="0.25">
      <c r="A34" s="10" t="s">
        <v>22</v>
      </c>
      <c r="B34" s="121">
        <v>1.1774472115199693E-2</v>
      </c>
      <c r="C34" s="121">
        <v>1.7618719521436541E-2</v>
      </c>
      <c r="D34" s="121">
        <v>1.1337470686072939E-2</v>
      </c>
      <c r="E34" s="121">
        <v>3.7809225183773415E-2</v>
      </c>
      <c r="F34" s="121">
        <v>3.2855072174215787E-2</v>
      </c>
      <c r="G34" s="121">
        <v>4.1696434884700123E-2</v>
      </c>
      <c r="H34" s="121">
        <v>3.7095462146174783E-2</v>
      </c>
      <c r="I34" s="121">
        <v>4.6093881085110693E-2</v>
      </c>
      <c r="J34" s="121">
        <v>1.1941200908875509E-2</v>
      </c>
      <c r="N34" s="35">
        <f>HLOOKUP('入力(太陽光)'!$E$13,$B$2:$J$35,33,0)</f>
        <v>1.1774472115199693E-2</v>
      </c>
      <c r="Q34" s="1" t="s">
        <v>92</v>
      </c>
    </row>
    <row r="35" spans="1:30" x14ac:dyDescent="0.25">
      <c r="A35" s="10" t="s">
        <v>23</v>
      </c>
      <c r="B35" s="121">
        <v>8.4977504271876812E-3</v>
      </c>
      <c r="C35" s="121">
        <v>2.4557872509100114E-2</v>
      </c>
      <c r="D35" s="121">
        <v>1.2994567337020967E-2</v>
      </c>
      <c r="E35" s="121">
        <v>2.2738610770524526E-2</v>
      </c>
      <c r="F35" s="121">
        <v>5.9851830790018955E-2</v>
      </c>
      <c r="G35" s="121">
        <v>3.0330258691272909E-2</v>
      </c>
      <c r="H35" s="121">
        <v>3.1874570800461424E-2</v>
      </c>
      <c r="I35" s="121">
        <v>4.0847219062450167E-2</v>
      </c>
      <c r="J35" s="121">
        <v>7.9675247225273159E-3</v>
      </c>
      <c r="N35" s="35">
        <f>HLOOKUP('入力(太陽光)'!$E$13,$B$2:$J$35,34,0)</f>
        <v>8.4977504271876812E-3</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IF('入力(太陽光)'!$E$13=B$2,B24*'入力(太陽光)'!$E$15/1000,0)</f>
        <v>3.6228230922755386E-2</v>
      </c>
      <c r="C38" s="41">
        <f>IF('入力(太陽光)'!$E$13=C$2,C24*'入力(太陽光)'!$E$15/1000,0)</f>
        <v>0</v>
      </c>
      <c r="D38" s="41">
        <f>IF('入力(太陽光)'!$E$13=D$2,D24*'入力(太陽光)'!$E$15/1000,0)</f>
        <v>0</v>
      </c>
      <c r="E38" s="41">
        <f>IF('入力(太陽光)'!$E$13=E$2,E24*'入力(太陽光)'!$E$15/1000,0)</f>
        <v>0</v>
      </c>
      <c r="F38" s="41">
        <f>IF('入力(太陽光)'!$E$13=F$2,F24*'入力(太陽光)'!$E$15/1000,0)</f>
        <v>0</v>
      </c>
      <c r="G38" s="41">
        <f>IF('入力(太陽光)'!$E$13=G$2,G24*'入力(太陽光)'!$E$15/1000,0)</f>
        <v>0</v>
      </c>
      <c r="H38" s="41">
        <f>IF('入力(太陽光)'!$E$13=H$2,H24*'入力(太陽光)'!$E$15/1000,0)</f>
        <v>0</v>
      </c>
      <c r="I38" s="41">
        <f>IF('入力(太陽光)'!$E$13=I$2,I24*'入力(太陽光)'!$E$15/1000,0)</f>
        <v>0</v>
      </c>
      <c r="J38" s="42">
        <f>IF('入力(太陽光)'!$E$13=J$2,J24*'入力(太陽光)'!$E$15/1000,0)</f>
        <v>0</v>
      </c>
      <c r="K38" s="43">
        <f>SUM(B38:J38)</f>
        <v>3.6228230922755386E-2</v>
      </c>
      <c r="L38" s="44">
        <f>MIN($K$38:$K$49)</f>
        <v>8.8514934045074902E-3</v>
      </c>
      <c r="N38" s="39">
        <f>K38*1000</f>
        <v>36.228230922755387</v>
      </c>
      <c r="Q38" s="10" t="s">
        <v>12</v>
      </c>
      <c r="R38" s="41">
        <f>IF('入力(太陽光)'!$E$13=B$2,B24*'入力(太陽光)'!$E$23/1000,0)</f>
        <v>3.6228230922755386E-2</v>
      </c>
      <c r="S38" s="41">
        <f>IF('入力(太陽光)'!$E$13=C$2,C24*'入力(太陽光)'!$E$23/1000,0)</f>
        <v>0</v>
      </c>
      <c r="T38" s="41">
        <f>IF('入力(太陽光)'!$E$13=D$2,D24*'入力(太陽光)'!$E$23/1000,0)</f>
        <v>0</v>
      </c>
      <c r="U38" s="41">
        <f>IF('入力(太陽光)'!$E$13=E$2,E24*'入力(太陽光)'!$E$23/1000,0)</f>
        <v>0</v>
      </c>
      <c r="V38" s="41">
        <f>IF('入力(太陽光)'!$E$13=F$2,F24*'入力(太陽光)'!$E$23/1000,0)</f>
        <v>0</v>
      </c>
      <c r="W38" s="41">
        <f>IF('入力(太陽光)'!$E$13=G$2,G24*'入力(太陽光)'!$E$23/1000,0)</f>
        <v>0</v>
      </c>
      <c r="X38" s="41">
        <f>IF('入力(太陽光)'!$E$13=H$2,H24*'入力(太陽光)'!$E$23/1000,0)</f>
        <v>0</v>
      </c>
      <c r="Y38" s="41">
        <f>IF('入力(太陽光)'!$E$13=I$2,I24*'入力(太陽光)'!$E$23/1000,0)</f>
        <v>0</v>
      </c>
      <c r="Z38" s="42">
        <f>IF('入力(太陽光)'!$E$13=J$2,J24*'入力(太陽光)'!$E$23/1000,0)</f>
        <v>0</v>
      </c>
      <c r="AA38" s="43">
        <f>SUM(R38:Z38)</f>
        <v>3.6228230922755386E-2</v>
      </c>
      <c r="AB38" s="44">
        <f>MIN($AA$38:$AA$49)</f>
        <v>8.8514934045074902E-3</v>
      </c>
      <c r="AD38" s="39">
        <f>AA38*1000</f>
        <v>36.228230922755387</v>
      </c>
    </row>
    <row r="39" spans="1:30" x14ac:dyDescent="0.25">
      <c r="A39" s="10" t="s">
        <v>13</v>
      </c>
      <c r="B39" s="41">
        <f>IF('入力(太陽光)'!$E$13=B$2,B25*'入力(太陽光)'!$E$15/1000,0)</f>
        <v>8.1477775016298479E-2</v>
      </c>
      <c r="C39" s="41">
        <f>IF('入力(太陽光)'!$E$13=C$2,C25*'入力(太陽光)'!$E$15/1000,0)</f>
        <v>0</v>
      </c>
      <c r="D39" s="41">
        <f>IF('入力(太陽光)'!$E$13=D$2,D25*'入力(太陽光)'!$E$15/1000,0)</f>
        <v>0</v>
      </c>
      <c r="E39" s="41">
        <f>IF('入力(太陽光)'!$E$13=E$2,E25*'入力(太陽光)'!$E$15/1000,0)</f>
        <v>0</v>
      </c>
      <c r="F39" s="41">
        <f>IF('入力(太陽光)'!$E$13=F$2,F25*'入力(太陽光)'!$E$15/1000,0)</f>
        <v>0</v>
      </c>
      <c r="G39" s="41">
        <f>IF('入力(太陽光)'!$E$13=G$2,G25*'入力(太陽光)'!$E$15/1000,0)</f>
        <v>0</v>
      </c>
      <c r="H39" s="41">
        <f>IF('入力(太陽光)'!$E$13=H$2,H25*'入力(太陽光)'!$E$15/1000,0)</f>
        <v>0</v>
      </c>
      <c r="I39" s="41">
        <f>IF('入力(太陽光)'!$E$13=I$2,I25*'入力(太陽光)'!$E$15/1000,0)</f>
        <v>0</v>
      </c>
      <c r="J39" s="42">
        <f>IF('入力(太陽光)'!$E$13=J$2,J25*'入力(太陽光)'!$E$15/1000,0)</f>
        <v>0</v>
      </c>
      <c r="K39" s="43">
        <f t="shared" ref="K39:K49" si="0">SUM(B39:J39)</f>
        <v>8.1477775016298479E-2</v>
      </c>
      <c r="L39" s="44">
        <f t="shared" ref="L39:L49" si="1">MIN($K$38:$K$49)</f>
        <v>8.8514934045074902E-3</v>
      </c>
      <c r="N39" s="39">
        <f t="shared" ref="N39:N50" si="2">K39*1000</f>
        <v>81.47777501629848</v>
      </c>
      <c r="Q39" s="10" t="s">
        <v>13</v>
      </c>
      <c r="R39" s="41">
        <f>IF('入力(太陽光)'!$E$13=B$2,B25*'入力(太陽光)'!$F$23/1000,0)</f>
        <v>8.1477775016298479E-2</v>
      </c>
      <c r="S39" s="41">
        <f>IF('入力(太陽光)'!$E$13=C$2,C25*'入力(太陽光)'!$F$23/1000,0)</f>
        <v>0</v>
      </c>
      <c r="T39" s="41">
        <f>IF('入力(太陽光)'!$E$13=D$2,D25*'入力(太陽光)'!$F$23/1000,0)</f>
        <v>0</v>
      </c>
      <c r="U39" s="41">
        <f>IF('入力(太陽光)'!$E$13=E$2,E25*'入力(太陽光)'!$F$23/1000,0)</f>
        <v>0</v>
      </c>
      <c r="V39" s="41">
        <f>IF('入力(太陽光)'!$E$13=F$2,F25*'入力(太陽光)'!$F$23/1000,0)</f>
        <v>0</v>
      </c>
      <c r="W39" s="41">
        <f>IF('入力(太陽光)'!$E$13=G$2,G25*'入力(太陽光)'!$F$23/1000,0)</f>
        <v>0</v>
      </c>
      <c r="X39" s="41">
        <f>IF('入力(太陽光)'!$E$13=H$2,H25*'入力(太陽光)'!$F$23/1000,0)</f>
        <v>0</v>
      </c>
      <c r="Y39" s="41">
        <f>IF('入力(太陽光)'!$E$13=I$2,I25*'入力(太陽光)'!$F$23/1000,0)</f>
        <v>0</v>
      </c>
      <c r="Z39" s="42">
        <f>IF('入力(太陽光)'!$E$13=J$2,J25*'入力(太陽光)'!$F$23/1000,0)</f>
        <v>0</v>
      </c>
      <c r="AA39" s="43">
        <f t="shared" ref="AA39:AA48" si="3">SUM(R39:Z39)</f>
        <v>8.1477775016298479E-2</v>
      </c>
      <c r="AB39" s="44">
        <f t="shared" ref="AB39:AB49" si="4">MIN($AA$38:$AA$49)</f>
        <v>8.8514934045074902E-3</v>
      </c>
      <c r="AD39" s="39">
        <f t="shared" ref="AD39:AD49" si="5">AA39*1000</f>
        <v>81.47777501629848</v>
      </c>
    </row>
    <row r="40" spans="1:30" x14ac:dyDescent="0.25">
      <c r="A40" s="10" t="s">
        <v>14</v>
      </c>
      <c r="B40" s="41">
        <f>IF('入力(太陽光)'!$E$13=B$2,B26*'入力(太陽光)'!$E$15/1000,0)</f>
        <v>0.13015705386128662</v>
      </c>
      <c r="C40" s="41">
        <f>IF('入力(太陽光)'!$E$13=C$2,C26*'入力(太陽光)'!$E$15/1000,0)</f>
        <v>0</v>
      </c>
      <c r="D40" s="41">
        <f>IF('入力(太陽光)'!$E$13=D$2,D26*'入力(太陽光)'!$E$15/1000,0)</f>
        <v>0</v>
      </c>
      <c r="E40" s="41">
        <f>IF('入力(太陽光)'!$E$13=E$2,E26*'入力(太陽光)'!$E$15/1000,0)</f>
        <v>0</v>
      </c>
      <c r="F40" s="41">
        <f>IF('入力(太陽光)'!$E$13=F$2,F26*'入力(太陽光)'!$E$15/1000,0)</f>
        <v>0</v>
      </c>
      <c r="G40" s="41">
        <f>IF('入力(太陽光)'!$E$13=G$2,G26*'入力(太陽光)'!$E$15/1000,0)</f>
        <v>0</v>
      </c>
      <c r="H40" s="41">
        <f>IF('入力(太陽光)'!$E$13=H$2,H26*'入力(太陽光)'!$E$15/1000,0)</f>
        <v>0</v>
      </c>
      <c r="I40" s="41">
        <f>IF('入力(太陽光)'!$E$13=I$2,I26*'入力(太陽光)'!$E$15/1000,0)</f>
        <v>0</v>
      </c>
      <c r="J40" s="42">
        <f>IF('入力(太陽光)'!$E$13=J$2,J26*'入力(太陽光)'!$E$15/1000,0)</f>
        <v>0</v>
      </c>
      <c r="K40" s="43">
        <f t="shared" si="0"/>
        <v>0.13015705386128662</v>
      </c>
      <c r="L40" s="44">
        <f t="shared" si="1"/>
        <v>8.8514934045074902E-3</v>
      </c>
      <c r="N40" s="39">
        <f t="shared" si="2"/>
        <v>130.15705386128661</v>
      </c>
      <c r="Q40" s="10" t="s">
        <v>14</v>
      </c>
      <c r="R40" s="41">
        <f>IF('入力(太陽光)'!$E$13=B$2,B26*'入力(太陽光)'!$G$23/1000,0)</f>
        <v>0.13015705386128662</v>
      </c>
      <c r="S40" s="41">
        <f>IF('入力(太陽光)'!$E$13=C$2,C26*'入力(太陽光)'!$G$23/1000,0)</f>
        <v>0</v>
      </c>
      <c r="T40" s="41">
        <f>IF('入力(太陽光)'!$E$13=D$2,D26*'入力(太陽光)'!$G$23/1000,0)</f>
        <v>0</v>
      </c>
      <c r="U40" s="41">
        <f>IF('入力(太陽光)'!$E$13=E$2,E26*'入力(太陽光)'!$G$23/1000,0)</f>
        <v>0</v>
      </c>
      <c r="V40" s="41">
        <f>IF('入力(太陽光)'!$E$13=F$2,F26*'入力(太陽光)'!$G$23/1000,0)</f>
        <v>0</v>
      </c>
      <c r="W40" s="41">
        <f>IF('入力(太陽光)'!$E$13=G$2,G26*'入力(太陽光)'!$G$23/1000,0)</f>
        <v>0</v>
      </c>
      <c r="X40" s="41">
        <f>IF('入力(太陽光)'!$E$13=H$2,H26*'入力(太陽光)'!$G$23/1000,0)</f>
        <v>0</v>
      </c>
      <c r="Y40" s="41">
        <f>IF('入力(太陽光)'!$E$13=I$2,I26*'入力(太陽光)'!$G$23/1000,0)</f>
        <v>0</v>
      </c>
      <c r="Z40" s="42">
        <f>IF('入力(太陽光)'!$E$13=J$2,J26*'入力(太陽光)'!$G$23/1000,0)</f>
        <v>0</v>
      </c>
      <c r="AA40" s="43">
        <f t="shared" si="3"/>
        <v>0.13015705386128662</v>
      </c>
      <c r="AB40" s="44">
        <f>MIN($AA$38:$AA$49)</f>
        <v>8.8514934045074902E-3</v>
      </c>
      <c r="AD40" s="39">
        <f t="shared" si="5"/>
        <v>130.15705386128661</v>
      </c>
    </row>
    <row r="41" spans="1:30" x14ac:dyDescent="0.25">
      <c r="A41" s="10" t="s">
        <v>15</v>
      </c>
      <c r="B41" s="41">
        <f>IF('入力(太陽光)'!$E$13=B$2,B27*'入力(太陽光)'!$E$15/1000,0)</f>
        <v>0.17617157420666468</v>
      </c>
      <c r="C41" s="41">
        <f>IF('入力(太陽光)'!$E$13=C$2,C27*'入力(太陽光)'!$E$15/1000,0)</f>
        <v>0</v>
      </c>
      <c r="D41" s="41">
        <f>IF('入力(太陽光)'!$E$13=D$2,D27*'入力(太陽光)'!$E$15/1000,0)</f>
        <v>0</v>
      </c>
      <c r="E41" s="41">
        <f>IF('入力(太陽光)'!$E$13=E$2,E27*'入力(太陽光)'!$E$15/1000,0)</f>
        <v>0</v>
      </c>
      <c r="F41" s="41">
        <f>IF('入力(太陽光)'!$E$13=F$2,F27*'入力(太陽光)'!$E$15/1000,0)</f>
        <v>0</v>
      </c>
      <c r="G41" s="41">
        <f>IF('入力(太陽光)'!$E$13=G$2,G27*'入力(太陽光)'!$E$15/1000,0)</f>
        <v>0</v>
      </c>
      <c r="H41" s="41">
        <f>IF('入力(太陽光)'!$E$13=H$2,H27*'入力(太陽光)'!$E$15/1000,0)</f>
        <v>0</v>
      </c>
      <c r="I41" s="41">
        <f>IF('入力(太陽光)'!$E$13=I$2,I27*'入力(太陽光)'!$E$15/1000,0)</f>
        <v>0</v>
      </c>
      <c r="J41" s="42">
        <f>IF('入力(太陽光)'!$E$13=J$2,J27*'入力(太陽光)'!$E$15/1000,0)</f>
        <v>0</v>
      </c>
      <c r="K41" s="43">
        <f t="shared" si="0"/>
        <v>0.17617157420666468</v>
      </c>
      <c r="L41" s="44">
        <f t="shared" si="1"/>
        <v>8.8514934045074902E-3</v>
      </c>
      <c r="N41" s="39">
        <f t="shared" si="2"/>
        <v>176.17157420666467</v>
      </c>
      <c r="Q41" s="10" t="s">
        <v>15</v>
      </c>
      <c r="R41" s="41">
        <f>IF('入力(太陽光)'!$E$13=B$2,B27*'入力(太陽光)'!$H$23/1000,0)</f>
        <v>0.17617157420666468</v>
      </c>
      <c r="S41" s="41">
        <f>IF('入力(太陽光)'!$E$13=C$2,C27*'入力(太陽光)'!$H$23/1000,0)</f>
        <v>0</v>
      </c>
      <c r="T41" s="41">
        <f>IF('入力(太陽光)'!$E$13=D$2,D27*'入力(太陽光)'!$H$23/1000,0)</f>
        <v>0</v>
      </c>
      <c r="U41" s="41">
        <f>IF('入力(太陽光)'!$E$13=E$2,E27*'入力(太陽光)'!$H$23/1000,0)</f>
        <v>0</v>
      </c>
      <c r="V41" s="41">
        <f>IF('入力(太陽光)'!$E$13=F$2,F27*'入力(太陽光)'!$H$23/1000,0)</f>
        <v>0</v>
      </c>
      <c r="W41" s="41">
        <f>IF('入力(太陽光)'!$E$13=G$2,G27*'入力(太陽光)'!$H$23/1000,0)</f>
        <v>0</v>
      </c>
      <c r="X41" s="41">
        <f>IF('入力(太陽光)'!$E$13=H$2,H27*'入力(太陽光)'!$H$23/1000,0)</f>
        <v>0</v>
      </c>
      <c r="Y41" s="41">
        <f>IF('入力(太陽光)'!$E$13=I$2,I27*'入力(太陽光)'!$H$23/1000,0)</f>
        <v>0</v>
      </c>
      <c r="Z41" s="42">
        <f>IF('入力(太陽光)'!$E$13=J$2,J27*'入力(太陽光)'!$H$23/1000,0)</f>
        <v>0</v>
      </c>
      <c r="AA41" s="43">
        <f t="shared" si="3"/>
        <v>0.17617157420666468</v>
      </c>
      <c r="AB41" s="44">
        <f t="shared" si="4"/>
        <v>8.8514934045074902E-3</v>
      </c>
      <c r="AD41" s="39">
        <f t="shared" si="5"/>
        <v>176.17157420666467</v>
      </c>
    </row>
    <row r="42" spans="1:30" x14ac:dyDescent="0.25">
      <c r="A42" s="10" t="s">
        <v>16</v>
      </c>
      <c r="B42" s="41">
        <f>IF('入力(太陽光)'!$E$13=B$2,B28*'入力(太陽光)'!$E$15/1000,0)</f>
        <v>0.16735072443561155</v>
      </c>
      <c r="C42" s="41">
        <f>IF('入力(太陽光)'!$E$13=C$2,C28*'入力(太陽光)'!$E$15/1000,0)</f>
        <v>0</v>
      </c>
      <c r="D42" s="41">
        <f>IF('入力(太陽光)'!$E$13=D$2,D28*'入力(太陽光)'!$E$15/1000,0)</f>
        <v>0</v>
      </c>
      <c r="E42" s="41">
        <f>IF('入力(太陽光)'!$E$13=E$2,E28*'入力(太陽光)'!$E$15/1000,0)</f>
        <v>0</v>
      </c>
      <c r="F42" s="41">
        <f>IF('入力(太陽光)'!$E$13=F$2,F28*'入力(太陽光)'!$E$15/1000,0)</f>
        <v>0</v>
      </c>
      <c r="G42" s="41">
        <f>IF('入力(太陽光)'!$E$13=G$2,G28*'入力(太陽光)'!$E$15/1000,0)</f>
        <v>0</v>
      </c>
      <c r="H42" s="41">
        <f>IF('入力(太陽光)'!$E$13=H$2,H28*'入力(太陽光)'!$E$15/1000,0)</f>
        <v>0</v>
      </c>
      <c r="I42" s="41">
        <f>IF('入力(太陽光)'!$E$13=I$2,I28*'入力(太陽光)'!$E$15/1000,0)</f>
        <v>0</v>
      </c>
      <c r="J42" s="42">
        <f>IF('入力(太陽光)'!$E$13=J$2,J28*'入力(太陽光)'!$E$15/1000,0)</f>
        <v>0</v>
      </c>
      <c r="K42" s="43">
        <f t="shared" si="0"/>
        <v>0.16735072443561155</v>
      </c>
      <c r="L42" s="44">
        <f t="shared" si="1"/>
        <v>8.8514934045074902E-3</v>
      </c>
      <c r="N42" s="39">
        <f t="shared" si="2"/>
        <v>167.35072443561154</v>
      </c>
      <c r="Q42" s="10" t="s">
        <v>16</v>
      </c>
      <c r="R42" s="41">
        <f>IF('入力(太陽光)'!$E$13=B$2,B28*'入力(太陽光)'!$I$23/1000,0)</f>
        <v>0.16735072443561155</v>
      </c>
      <c r="S42" s="41">
        <f>IF('入力(太陽光)'!$E$13=C$2,C28*'入力(太陽光)'!$I$23/1000,0)</f>
        <v>0</v>
      </c>
      <c r="T42" s="41">
        <f>IF('入力(太陽光)'!$E$13=D$2,D28*'入力(太陽光)'!$I$23/1000,0)</f>
        <v>0</v>
      </c>
      <c r="U42" s="41">
        <f>IF('入力(太陽光)'!$E$13=E$2,E28*'入力(太陽光)'!$I$23/1000,0)</f>
        <v>0</v>
      </c>
      <c r="V42" s="41">
        <f>IF('入力(太陽光)'!$E$13=F$2,F28*'入力(太陽光)'!$I$23/1000,0)</f>
        <v>0</v>
      </c>
      <c r="W42" s="41">
        <f>IF('入力(太陽光)'!$E$13=G$2,G28*'入力(太陽光)'!$I$23/1000,0)</f>
        <v>0</v>
      </c>
      <c r="X42" s="41">
        <f>IF('入力(太陽光)'!$E$13=H$2,H28*'入力(太陽光)'!$I$23/1000,0)</f>
        <v>0</v>
      </c>
      <c r="Y42" s="41">
        <f>IF('入力(太陽光)'!$E$13=I$2,I28*'入力(太陽光)'!$I$23/1000,0)</f>
        <v>0</v>
      </c>
      <c r="Z42" s="42">
        <f>IF('入力(太陽光)'!$E$13=J$2,J28*'入力(太陽光)'!$I$23/1000,0)</f>
        <v>0</v>
      </c>
      <c r="AA42" s="43">
        <f>SUM(R42:Z42)</f>
        <v>0.16735072443561155</v>
      </c>
      <c r="AB42" s="44">
        <f t="shared" si="4"/>
        <v>8.8514934045074902E-3</v>
      </c>
      <c r="AD42" s="39">
        <f t="shared" si="5"/>
        <v>167.35072443561154</v>
      </c>
    </row>
    <row r="43" spans="1:30" x14ac:dyDescent="0.25">
      <c r="A43" s="10" t="s">
        <v>17</v>
      </c>
      <c r="B43" s="41">
        <f>IF('入力(太陽光)'!$E$13=B$2,B29*'入力(太陽光)'!$E$15/1000,0)</f>
        <v>0.11305694737908548</v>
      </c>
      <c r="C43" s="41">
        <f>IF('入力(太陽光)'!$E$13=C$2,C29*'入力(太陽光)'!$E$15/1000,0)</f>
        <v>0</v>
      </c>
      <c r="D43" s="41">
        <f>IF('入力(太陽光)'!$E$13=D$2,D29*'入力(太陽光)'!$E$15/1000,0)</f>
        <v>0</v>
      </c>
      <c r="E43" s="41">
        <f>IF('入力(太陽光)'!$E$13=E$2,E29*'入力(太陽光)'!$E$15/1000,0)</f>
        <v>0</v>
      </c>
      <c r="F43" s="41">
        <f>IF('入力(太陽光)'!$E$13=F$2,F29*'入力(太陽光)'!$E$15/1000,0)</f>
        <v>0</v>
      </c>
      <c r="G43" s="41">
        <f>IF('入力(太陽光)'!$E$13=G$2,G29*'入力(太陽光)'!$E$15/1000,0)</f>
        <v>0</v>
      </c>
      <c r="H43" s="41">
        <f>IF('入力(太陽光)'!$E$13=H$2,H29*'入力(太陽光)'!$E$15/1000,0)</f>
        <v>0</v>
      </c>
      <c r="I43" s="41">
        <f>IF('入力(太陽光)'!$E$13=I$2,I29*'入力(太陽光)'!$E$15/1000,0)</f>
        <v>0</v>
      </c>
      <c r="J43" s="42">
        <f>IF('入力(太陽光)'!$E$13=J$2,J29*'入力(太陽光)'!$E$15/1000,0)</f>
        <v>0</v>
      </c>
      <c r="K43" s="43">
        <f t="shared" si="0"/>
        <v>0.11305694737908548</v>
      </c>
      <c r="L43" s="44">
        <f t="shared" si="1"/>
        <v>8.8514934045074902E-3</v>
      </c>
      <c r="N43" s="39">
        <f t="shared" si="2"/>
        <v>113.05694737908547</v>
      </c>
      <c r="Q43" s="10" t="s">
        <v>17</v>
      </c>
      <c r="R43" s="41">
        <f>IF('入力(太陽光)'!$E$13=B$2,B29*'入力(太陽光)'!$J$23/1000,0)</f>
        <v>0.11305694737908548</v>
      </c>
      <c r="S43" s="41">
        <f>IF('入力(太陽光)'!$E$13=C$2,C29*'入力(太陽光)'!$J$23/1000,0)</f>
        <v>0</v>
      </c>
      <c r="T43" s="41">
        <f>IF('入力(太陽光)'!$E$13=D$2,D29*'入力(太陽光)'!$J$23/1000,0)</f>
        <v>0</v>
      </c>
      <c r="U43" s="41">
        <f>IF('入力(太陽光)'!$E$13=E$2,E29*'入力(太陽光)'!$J$23/1000,0)</f>
        <v>0</v>
      </c>
      <c r="V43" s="41">
        <f>IF('入力(太陽光)'!$E$13=F$2,F29*'入力(太陽光)'!$J$23/1000,0)</f>
        <v>0</v>
      </c>
      <c r="W43" s="41">
        <f>IF('入力(太陽光)'!$E$13=G$2,G29*'入力(太陽光)'!$J$23/1000,0)</f>
        <v>0</v>
      </c>
      <c r="X43" s="41">
        <f>IF('入力(太陽光)'!$E$13=H$2,H29*'入力(太陽光)'!$J$23/1000,0)</f>
        <v>0</v>
      </c>
      <c r="Y43" s="41">
        <f>IF('入力(太陽光)'!$E$13=I$2,I29*'入力(太陽光)'!$J$23/1000,0)</f>
        <v>0</v>
      </c>
      <c r="Z43" s="42">
        <f>IF('入力(太陽光)'!$E$13=J$2,J29*'入力(太陽光)'!$J$23/1000,0)</f>
        <v>0</v>
      </c>
      <c r="AA43" s="43">
        <f t="shared" si="3"/>
        <v>0.11305694737908548</v>
      </c>
      <c r="AB43" s="44">
        <f>MIN($AA$38:$AA$49)</f>
        <v>8.8514934045074902E-3</v>
      </c>
      <c r="AD43" s="39">
        <f t="shared" si="5"/>
        <v>113.05694737908547</v>
      </c>
    </row>
    <row r="44" spans="1:30" x14ac:dyDescent="0.25">
      <c r="A44" s="10" t="s">
        <v>18</v>
      </c>
      <c r="B44" s="41">
        <f>IF('入力(太陽光)'!$E$13=B$2,B30*'入力(太陽光)'!$E$15/1000,0)</f>
        <v>1.6546207709899091E-2</v>
      </c>
      <c r="C44" s="41">
        <f>IF('入力(太陽光)'!$E$13=C$2,C30*'入力(太陽光)'!$E$15/1000,0)</f>
        <v>0</v>
      </c>
      <c r="D44" s="41">
        <f>IF('入力(太陽光)'!$E$13=D$2,D30*'入力(太陽光)'!$E$15/1000,0)</f>
        <v>0</v>
      </c>
      <c r="E44" s="41">
        <f>IF('入力(太陽光)'!$E$13=E$2,E30*'入力(太陽光)'!$E$15/1000,0)</f>
        <v>0</v>
      </c>
      <c r="F44" s="41">
        <f>IF('入力(太陽光)'!$E$13=F$2,F30*'入力(太陽光)'!$E$15/1000,0)</f>
        <v>0</v>
      </c>
      <c r="G44" s="41">
        <f>IF('入力(太陽光)'!$E$13=G$2,G30*'入力(太陽光)'!$E$15/1000,0)</f>
        <v>0</v>
      </c>
      <c r="H44" s="41">
        <f>IF('入力(太陽光)'!$E$13=H$2,H30*'入力(太陽光)'!$E$15/1000,0)</f>
        <v>0</v>
      </c>
      <c r="I44" s="41">
        <f>IF('入力(太陽光)'!$E$13=I$2,I30*'入力(太陽光)'!$E$15/1000,0)</f>
        <v>0</v>
      </c>
      <c r="J44" s="42">
        <f>IF('入力(太陽光)'!$E$13=J$2,J30*'入力(太陽光)'!$E$15/1000,0)</f>
        <v>0</v>
      </c>
      <c r="K44" s="43">
        <f t="shared" si="0"/>
        <v>1.6546207709899091E-2</v>
      </c>
      <c r="L44" s="44">
        <f t="shared" si="1"/>
        <v>8.8514934045074902E-3</v>
      </c>
      <c r="N44" s="39">
        <f t="shared" si="2"/>
        <v>16.54620770989909</v>
      </c>
      <c r="Q44" s="10" t="s">
        <v>18</v>
      </c>
      <c r="R44" s="41">
        <f>IF('入力(太陽光)'!$E$13=B$2,B30*'入力(太陽光)'!$K$23/1000,0)</f>
        <v>1.6546207709899091E-2</v>
      </c>
      <c r="S44" s="41">
        <f>IF('入力(太陽光)'!$E$13=C$2,C30*'入力(太陽光)'!$K$23/1000,0)</f>
        <v>0</v>
      </c>
      <c r="T44" s="41">
        <f>IF('入力(太陽光)'!$E$13=D$2,D30*'入力(太陽光)'!$K$23/1000,0)</f>
        <v>0</v>
      </c>
      <c r="U44" s="41">
        <f>IF('入力(太陽光)'!$E$13=E$2,E30*'入力(太陽光)'!$K$23/1000,0)</f>
        <v>0</v>
      </c>
      <c r="V44" s="41">
        <f>IF('入力(太陽光)'!$E$13=F$2,F30*'入力(太陽光)'!$K$23/1000,0)</f>
        <v>0</v>
      </c>
      <c r="W44" s="41">
        <f>IF('入力(太陽光)'!$E$13=G$2,G30*'入力(太陽光)'!$K$23/1000,0)</f>
        <v>0</v>
      </c>
      <c r="X44" s="41">
        <f>IF('入力(太陽光)'!$E$13=H$2,H30*'入力(太陽光)'!$K$23/1000,0)</f>
        <v>0</v>
      </c>
      <c r="Y44" s="41">
        <f>IF('入力(太陽光)'!$E$13=I$2,I30*'入力(太陽光)'!$K$23/1000,0)</f>
        <v>0</v>
      </c>
      <c r="Z44" s="42">
        <f>IF('入力(太陽光)'!$E$13=J$2,J30*'入力(太陽光)'!$K$23/1000,0)</f>
        <v>0</v>
      </c>
      <c r="AA44" s="43">
        <f t="shared" si="3"/>
        <v>1.6546207709899091E-2</v>
      </c>
      <c r="AB44" s="44">
        <f t="shared" si="4"/>
        <v>8.8514934045074902E-3</v>
      </c>
      <c r="AD44" s="39">
        <f t="shared" si="5"/>
        <v>16.54620770989909</v>
      </c>
    </row>
    <row r="45" spans="1:30" x14ac:dyDescent="0.25">
      <c r="A45" s="10" t="s">
        <v>19</v>
      </c>
      <c r="B45" s="41">
        <f>IF('入力(太陽光)'!$E$13=B$2,B31*'入力(太陽光)'!$E$15/1000,0)</f>
        <v>1.373580183695064E-2</v>
      </c>
      <c r="C45" s="41">
        <f>IF('入力(太陽光)'!$E$13=C$2,C31*'入力(太陽光)'!$E$15/1000,0)</f>
        <v>0</v>
      </c>
      <c r="D45" s="41">
        <f>IF('入力(太陽光)'!$E$13=D$2,D31*'入力(太陽光)'!$E$15/1000,0)</f>
        <v>0</v>
      </c>
      <c r="E45" s="41">
        <f>IF('入力(太陽光)'!$E$13=E$2,E31*'入力(太陽光)'!$E$15/1000,0)</f>
        <v>0</v>
      </c>
      <c r="F45" s="41">
        <f>IF('入力(太陽光)'!$E$13=F$2,F31*'入力(太陽光)'!$E$15/1000,0)</f>
        <v>0</v>
      </c>
      <c r="G45" s="41">
        <f>IF('入力(太陽光)'!$E$13=G$2,G31*'入力(太陽光)'!$E$15/1000,0)</f>
        <v>0</v>
      </c>
      <c r="H45" s="41">
        <f>IF('入力(太陽光)'!$E$13=H$2,H31*'入力(太陽光)'!$E$15/1000,0)</f>
        <v>0</v>
      </c>
      <c r="I45" s="41">
        <f>IF('入力(太陽光)'!$E$13=I$2,I31*'入力(太陽光)'!$E$15/1000,0)</f>
        <v>0</v>
      </c>
      <c r="J45" s="42">
        <f>IF('入力(太陽光)'!$E$13=J$2,J31*'入力(太陽光)'!$E$15/1000,0)</f>
        <v>0</v>
      </c>
      <c r="K45" s="43">
        <f t="shared" si="0"/>
        <v>1.373580183695064E-2</v>
      </c>
      <c r="L45" s="44">
        <f t="shared" si="1"/>
        <v>8.8514934045074902E-3</v>
      </c>
      <c r="N45" s="39">
        <f t="shared" si="2"/>
        <v>13.735801836950639</v>
      </c>
      <c r="Q45" s="10" t="s">
        <v>19</v>
      </c>
      <c r="R45" s="41">
        <f>IF('入力(太陽光)'!$E$13=B$2,B31*'入力(太陽光)'!$L$23/1000,0)</f>
        <v>1.373580183695064E-2</v>
      </c>
      <c r="S45" s="41">
        <f>IF('入力(太陽光)'!$E$13=C$2,C31*'入力(太陽光)'!$L$23/1000,0)</f>
        <v>0</v>
      </c>
      <c r="T45" s="41">
        <f>IF('入力(太陽光)'!$E$13=D$2,D31*'入力(太陽光)'!$L$23/1000,0)</f>
        <v>0</v>
      </c>
      <c r="U45" s="41">
        <f>IF('入力(太陽光)'!$E$13=E$2,E31*'入力(太陽光)'!$L$23/1000,0)</f>
        <v>0</v>
      </c>
      <c r="V45" s="41">
        <f>IF('入力(太陽光)'!$E$13=F$2,F31*'入力(太陽光)'!$L$23/1000,0)</f>
        <v>0</v>
      </c>
      <c r="W45" s="41">
        <f>IF('入力(太陽光)'!$E$13=G$2,G31*'入力(太陽光)'!$L$23/1000,0)</f>
        <v>0</v>
      </c>
      <c r="X45" s="41">
        <f>IF('入力(太陽光)'!$E$13=H$2,H31*'入力(太陽光)'!$L$23/1000,0)</f>
        <v>0</v>
      </c>
      <c r="Y45" s="41">
        <f>IF('入力(太陽光)'!$E$13=I$2,I31*'入力(太陽光)'!$L$23/1000,0)</f>
        <v>0</v>
      </c>
      <c r="Z45" s="42">
        <f>IF('入力(太陽光)'!$E$13=J$2,J31*'入力(太陽光)'!$L$23/1000,0)</f>
        <v>0</v>
      </c>
      <c r="AA45" s="43">
        <f t="shared" si="3"/>
        <v>1.373580183695064E-2</v>
      </c>
      <c r="AB45" s="44">
        <f t="shared" si="4"/>
        <v>8.8514934045074902E-3</v>
      </c>
      <c r="AD45" s="39">
        <f t="shared" si="5"/>
        <v>13.735801836950639</v>
      </c>
    </row>
    <row r="46" spans="1:30" x14ac:dyDescent="0.25">
      <c r="A46" s="10" t="s">
        <v>20</v>
      </c>
      <c r="B46" s="41">
        <f>IF('入力(太陽光)'!$E$13=B$2,B32*'入力(太陽光)'!$E$15/1000,0)</f>
        <v>8.8514934045074902E-3</v>
      </c>
      <c r="C46" s="41">
        <f>IF('入力(太陽光)'!$E$13=C$2,C32*'入力(太陽光)'!$E$15/1000,0)</f>
        <v>0</v>
      </c>
      <c r="D46" s="41">
        <f>IF('入力(太陽光)'!$E$13=D$2,D32*'入力(太陽光)'!$E$15/1000,0)</f>
        <v>0</v>
      </c>
      <c r="E46" s="41">
        <f>IF('入力(太陽光)'!$E$13=E$2,E32*'入力(太陽光)'!$E$15/1000,0)</f>
        <v>0</v>
      </c>
      <c r="F46" s="41">
        <f>IF('入力(太陽光)'!$E$13=F$2,F32*'入力(太陽光)'!$E$15/1000,0)</f>
        <v>0</v>
      </c>
      <c r="G46" s="41">
        <f>IF('入力(太陽光)'!$E$13=G$2,G32*'入力(太陽光)'!$E$15/1000,0)</f>
        <v>0</v>
      </c>
      <c r="H46" s="41">
        <f>IF('入力(太陽光)'!$E$13=H$2,H32*'入力(太陽光)'!$E$15/1000,0)</f>
        <v>0</v>
      </c>
      <c r="I46" s="41">
        <f>IF('入力(太陽光)'!$E$13=I$2,I32*'入力(太陽光)'!$E$15/1000,0)</f>
        <v>0</v>
      </c>
      <c r="J46" s="42">
        <f>IF('入力(太陽光)'!$E$13=J$2,J32*'入力(太陽光)'!$E$15/1000,0)</f>
        <v>0</v>
      </c>
      <c r="K46" s="43">
        <f t="shared" si="0"/>
        <v>8.8514934045074902E-3</v>
      </c>
      <c r="L46" s="44">
        <f t="shared" si="1"/>
        <v>8.8514934045074902E-3</v>
      </c>
      <c r="N46" s="39">
        <f t="shared" si="2"/>
        <v>8.8514934045074902</v>
      </c>
      <c r="Q46" s="10" t="s">
        <v>20</v>
      </c>
      <c r="R46" s="41">
        <f>IF('入力(太陽光)'!$E$13=B$2,B32*'入力(太陽光)'!$M$23/1000,0)</f>
        <v>8.8514934045074902E-3</v>
      </c>
      <c r="S46" s="41">
        <f>IF('入力(太陽光)'!$E$13=C$2,C32*'入力(太陽光)'!$M$23/1000,0)</f>
        <v>0</v>
      </c>
      <c r="T46" s="41">
        <f>IF('入力(太陽光)'!$E$13=D$2,D32*'入力(太陽光)'!$M$23/1000,0)</f>
        <v>0</v>
      </c>
      <c r="U46" s="41">
        <f>IF('入力(太陽光)'!$E$13=E$2,E32*'入力(太陽光)'!$M$23/1000,0)</f>
        <v>0</v>
      </c>
      <c r="V46" s="41">
        <f>IF('入力(太陽光)'!$E$13=F$2,F32*'入力(太陽光)'!$M$23/1000,0)</f>
        <v>0</v>
      </c>
      <c r="W46" s="41">
        <f>IF('入力(太陽光)'!$E$13=G$2,G32*'入力(太陽光)'!$M$23/1000,0)</f>
        <v>0</v>
      </c>
      <c r="X46" s="41">
        <f>IF('入力(太陽光)'!$E$13=H$2,H32*'入力(太陽光)'!$M$23/1000,0)</f>
        <v>0</v>
      </c>
      <c r="Y46" s="41">
        <f>IF('入力(太陽光)'!$E$13=I$2,I32*'入力(太陽光)'!$M$23/1000,0)</f>
        <v>0</v>
      </c>
      <c r="Z46" s="42">
        <f>IF('入力(太陽光)'!$E$13=J$2,J32*'入力(太陽光)'!$M$23/1000,0)</f>
        <v>0</v>
      </c>
      <c r="AA46" s="43">
        <f t="shared" si="3"/>
        <v>8.8514934045074902E-3</v>
      </c>
      <c r="AB46" s="44">
        <f>MIN($AA$38:$AA$49)</f>
        <v>8.8514934045074902E-3</v>
      </c>
      <c r="AD46" s="39">
        <f>AA46*1000</f>
        <v>8.8514934045074902</v>
      </c>
    </row>
    <row r="47" spans="1:30" x14ac:dyDescent="0.25">
      <c r="A47" s="10" t="s">
        <v>21</v>
      </c>
      <c r="B47" s="41">
        <f>IF('入力(太陽光)'!$E$13=B$2,B33*'入力(太陽光)'!$E$15/1000,0)</f>
        <v>4.1906838673402336E-2</v>
      </c>
      <c r="C47" s="41">
        <f>IF('入力(太陽光)'!$E$13=C$2,C33*'入力(太陽光)'!$E$15/1000,0)</f>
        <v>0</v>
      </c>
      <c r="D47" s="41">
        <f>IF('入力(太陽光)'!$E$13=D$2,D33*'入力(太陽光)'!$E$15/1000,0)</f>
        <v>0</v>
      </c>
      <c r="E47" s="41">
        <f>IF('入力(太陽光)'!$E$13=E$2,E33*'入力(太陽光)'!$E$15/1000,0)</f>
        <v>0</v>
      </c>
      <c r="F47" s="41">
        <f>IF('入力(太陽光)'!$E$13=F$2,F33*'入力(太陽光)'!$E$15/1000,0)</f>
        <v>0</v>
      </c>
      <c r="G47" s="41">
        <f>IF('入力(太陽光)'!$E$13=G$2,G33*'入力(太陽光)'!$E$15/1000,0)</f>
        <v>0</v>
      </c>
      <c r="H47" s="41">
        <f>IF('入力(太陽光)'!$E$13=H$2,H33*'入力(太陽光)'!$E$15/1000,0)</f>
        <v>0</v>
      </c>
      <c r="I47" s="41">
        <f>IF('入力(太陽光)'!$E$13=I$2,I33*'入力(太陽光)'!$E$15/1000,0)</f>
        <v>0</v>
      </c>
      <c r="J47" s="42">
        <f>IF('入力(太陽光)'!$E$13=J$2,J33*'入力(太陽光)'!$E$15/1000,0)</f>
        <v>0</v>
      </c>
      <c r="K47" s="43">
        <f t="shared" si="0"/>
        <v>4.1906838673402336E-2</v>
      </c>
      <c r="L47" s="44">
        <f t="shared" si="1"/>
        <v>8.8514934045074902E-3</v>
      </c>
      <c r="N47" s="39">
        <f t="shared" si="2"/>
        <v>41.906838673402333</v>
      </c>
      <c r="Q47" s="10" t="s">
        <v>21</v>
      </c>
      <c r="R47" s="41">
        <f>IF('入力(太陽光)'!$E$13=B$2,B33*'入力(太陽光)'!$N$23/1000,0)</f>
        <v>4.1906838673402336E-2</v>
      </c>
      <c r="S47" s="41">
        <f>IF('入力(太陽光)'!$E$13=C$2,C33*'入力(太陽光)'!$N$23/1000,0)</f>
        <v>0</v>
      </c>
      <c r="T47" s="41">
        <f>IF('入力(太陽光)'!$E$13=D$2,D33*'入力(太陽光)'!$N$23/1000,0)</f>
        <v>0</v>
      </c>
      <c r="U47" s="41">
        <f>IF('入力(太陽光)'!$E$13=E$2,E33*'入力(太陽光)'!$N$23/1000,0)</f>
        <v>0</v>
      </c>
      <c r="V47" s="41">
        <f>IF('入力(太陽光)'!$E$13=F$2,F33*'入力(太陽光)'!$N$23/1000,0)</f>
        <v>0</v>
      </c>
      <c r="W47" s="41">
        <f>IF('入力(太陽光)'!$E$13=G$2,G33*'入力(太陽光)'!$N$23/1000,0)</f>
        <v>0</v>
      </c>
      <c r="X47" s="41">
        <f>IF('入力(太陽光)'!$E$13=H$2,H33*'入力(太陽光)'!$N$23/1000,0)</f>
        <v>0</v>
      </c>
      <c r="Y47" s="41">
        <f>IF('入力(太陽光)'!$E$13=I$2,I33*'入力(太陽光)'!$N$23/1000,0)</f>
        <v>0</v>
      </c>
      <c r="Z47" s="42">
        <f>IF('入力(太陽光)'!$E$13=J$2,J33*'入力(太陽光)'!$N$23/1000,0)</f>
        <v>0</v>
      </c>
      <c r="AA47" s="43">
        <f t="shared" si="3"/>
        <v>4.1906838673402336E-2</v>
      </c>
      <c r="AB47" s="44">
        <f t="shared" si="4"/>
        <v>8.8514934045074902E-3</v>
      </c>
      <c r="AD47" s="39">
        <f>AA47*1000</f>
        <v>41.906838673402333</v>
      </c>
    </row>
    <row r="48" spans="1:30" x14ac:dyDescent="0.25">
      <c r="A48" s="10" t="s">
        <v>22</v>
      </c>
      <c r="B48" s="41">
        <f>IF('入力(太陽光)'!$E$13=B$2,B34*'入力(太陽光)'!$E$15/1000,0)</f>
        <v>2.3548944230399386E-2</v>
      </c>
      <c r="C48" s="41">
        <f>IF('入力(太陽光)'!$E$13=C$2,C34*'入力(太陽光)'!$E$15/1000,0)</f>
        <v>0</v>
      </c>
      <c r="D48" s="41">
        <f>IF('入力(太陽光)'!$E$13=D$2,D34*'入力(太陽光)'!$E$15/1000,0)</f>
        <v>0</v>
      </c>
      <c r="E48" s="41">
        <f>IF('入力(太陽光)'!$E$13=E$2,E34*'入力(太陽光)'!$E$15/1000,0)</f>
        <v>0</v>
      </c>
      <c r="F48" s="41">
        <f>IF('入力(太陽光)'!$E$13=F$2,F34*'入力(太陽光)'!$E$15/1000,0)</f>
        <v>0</v>
      </c>
      <c r="G48" s="41">
        <f>IF('入力(太陽光)'!$E$13=G$2,G34*'入力(太陽光)'!$E$15/1000,0)</f>
        <v>0</v>
      </c>
      <c r="H48" s="41">
        <f>IF('入力(太陽光)'!$E$13=H$2,H34*'入力(太陽光)'!$E$15/1000,0)</f>
        <v>0</v>
      </c>
      <c r="I48" s="41">
        <f>IF('入力(太陽光)'!$E$13=I$2,I34*'入力(太陽光)'!$E$15/1000,0)</f>
        <v>0</v>
      </c>
      <c r="J48" s="42">
        <f>IF('入力(太陽光)'!$E$13=J$2,J34*'入力(太陽光)'!$E$15/1000,0)</f>
        <v>0</v>
      </c>
      <c r="K48" s="43">
        <f t="shared" si="0"/>
        <v>2.3548944230399386E-2</v>
      </c>
      <c r="L48" s="44">
        <f t="shared" si="1"/>
        <v>8.8514934045074902E-3</v>
      </c>
      <c r="N48" s="39">
        <f t="shared" si="2"/>
        <v>23.548944230399385</v>
      </c>
      <c r="Q48" s="10" t="s">
        <v>22</v>
      </c>
      <c r="R48" s="41">
        <f>IF('入力(太陽光)'!$E$13=B$2,B34*'入力(太陽光)'!$O$23/1000,0)</f>
        <v>2.3548944230399386E-2</v>
      </c>
      <c r="S48" s="41">
        <f>IF('入力(太陽光)'!$E$13=C$2,C34*'入力(太陽光)'!$O$23/1000,0)</f>
        <v>0</v>
      </c>
      <c r="T48" s="41">
        <f>IF('入力(太陽光)'!$E$13=D$2,D34*'入力(太陽光)'!$O$23/1000,0)</f>
        <v>0</v>
      </c>
      <c r="U48" s="41">
        <f>IF('入力(太陽光)'!$E$13=E$2,E34*'入力(太陽光)'!$O$23/1000,0)</f>
        <v>0</v>
      </c>
      <c r="V48" s="41">
        <f>IF('入力(太陽光)'!$E$13=F$2,F34*'入力(太陽光)'!$O$23/1000,0)</f>
        <v>0</v>
      </c>
      <c r="W48" s="41">
        <f>IF('入力(太陽光)'!$E$13=G$2,G34*'入力(太陽光)'!$O$23/1000,0)</f>
        <v>0</v>
      </c>
      <c r="X48" s="41">
        <f>IF('入力(太陽光)'!$E$13=H$2,H34*'入力(太陽光)'!$O$23/1000,0)</f>
        <v>0</v>
      </c>
      <c r="Y48" s="41">
        <f>IF('入力(太陽光)'!$E$13=I$2,I34*'入力(太陽光)'!$O$23/1000,0)</f>
        <v>0</v>
      </c>
      <c r="Z48" s="42">
        <f>IF('入力(太陽光)'!$E$13=J$2,J34*'入力(太陽光)'!$O$23/1000,0)</f>
        <v>0</v>
      </c>
      <c r="AA48" s="43">
        <f t="shared" si="3"/>
        <v>2.3548944230399386E-2</v>
      </c>
      <c r="AB48" s="44">
        <f t="shared" si="4"/>
        <v>8.8514934045074902E-3</v>
      </c>
      <c r="AD48" s="39">
        <f t="shared" si="5"/>
        <v>23.548944230399385</v>
      </c>
    </row>
    <row r="49" spans="1:30" x14ac:dyDescent="0.25">
      <c r="A49" s="10" t="s">
        <v>23</v>
      </c>
      <c r="B49" s="41">
        <f>IF('入力(太陽光)'!$E$13=B$2,B35*'入力(太陽光)'!$E$15/1000,0)</f>
        <v>1.6995500854375362E-2</v>
      </c>
      <c r="C49" s="41">
        <f>IF('入力(太陽光)'!$E$13=C$2,C35*'入力(太陽光)'!$E$15/1000,0)</f>
        <v>0</v>
      </c>
      <c r="D49" s="41">
        <f>IF('入力(太陽光)'!$E$13=D$2,D35*'入力(太陽光)'!$E$15/1000,0)</f>
        <v>0</v>
      </c>
      <c r="E49" s="41">
        <f>IF('入力(太陽光)'!$E$13=E$2,E35*'入力(太陽光)'!$E$15/1000,0)</f>
        <v>0</v>
      </c>
      <c r="F49" s="41">
        <f>IF('入力(太陽光)'!$E$13=F$2,F35*'入力(太陽光)'!$E$15/1000,0)</f>
        <v>0</v>
      </c>
      <c r="G49" s="41">
        <f>IF('入力(太陽光)'!$E$13=G$2,G35*'入力(太陽光)'!$E$15/1000,0)</f>
        <v>0</v>
      </c>
      <c r="H49" s="41">
        <f>IF('入力(太陽光)'!$E$13=H$2,H35*'入力(太陽光)'!$E$15/1000,0)</f>
        <v>0</v>
      </c>
      <c r="I49" s="41">
        <f>IF('入力(太陽光)'!$E$13=I$2,I35*'入力(太陽光)'!$E$15/1000,0)</f>
        <v>0</v>
      </c>
      <c r="J49" s="42">
        <f>IF('入力(太陽光)'!$E$13=J$2,J35*'入力(太陽光)'!$E$15/1000,0)</f>
        <v>0</v>
      </c>
      <c r="K49" s="43">
        <f t="shared" si="0"/>
        <v>1.6995500854375362E-2</v>
      </c>
      <c r="L49" s="44">
        <f t="shared" si="1"/>
        <v>8.8514934045074902E-3</v>
      </c>
      <c r="N49" s="39">
        <f t="shared" si="2"/>
        <v>16.995500854375361</v>
      </c>
      <c r="Q49" s="10" t="s">
        <v>23</v>
      </c>
      <c r="R49" s="41">
        <f>IF('入力(太陽光)'!$E$13=B$2,B35*'入力(太陽光)'!$P$23/1000,0)</f>
        <v>1.6995500854375362E-2</v>
      </c>
      <c r="S49" s="41">
        <f>IF('入力(太陽光)'!$E$13=C$2,C35*'入力(太陽光)'!$P$23/1000,0)</f>
        <v>0</v>
      </c>
      <c r="T49" s="41">
        <f>IF('入力(太陽光)'!$E$13=D$2,D35*'入力(太陽光)'!$P$23/1000,0)</f>
        <v>0</v>
      </c>
      <c r="U49" s="41">
        <f>IF('入力(太陽光)'!$E$13=E$2,E35*'入力(太陽光)'!$P$23/1000,0)</f>
        <v>0</v>
      </c>
      <c r="V49" s="41">
        <f>IF('入力(太陽光)'!$E$13=F$2,F35*'入力(太陽光)'!$P$23/1000,0)</f>
        <v>0</v>
      </c>
      <c r="W49" s="41">
        <f>IF('入力(太陽光)'!$E$13=G$2,G35*'入力(太陽光)'!$P$23/1000,0)</f>
        <v>0</v>
      </c>
      <c r="X49" s="41">
        <f>IF('入力(太陽光)'!$E$13=H$2,H35*'入力(太陽光)'!$P$23/1000,0)</f>
        <v>0</v>
      </c>
      <c r="Y49" s="41">
        <f>IF('入力(太陽光)'!$E$13=I$2,I35*'入力(太陽光)'!$P$23/1000,0)</f>
        <v>0</v>
      </c>
      <c r="Z49" s="42">
        <f>IF('入力(太陽光)'!$E$13=J$2,J35*'入力(太陽光)'!$P$23/1000,0)</f>
        <v>0</v>
      </c>
      <c r="AA49" s="43">
        <f>SUM(R49:Z49)</f>
        <v>1.6995500854375362E-2</v>
      </c>
      <c r="AB49" s="44">
        <f t="shared" si="4"/>
        <v>8.8514934045074902E-3</v>
      </c>
      <c r="AD49" s="39">
        <f t="shared" si="5"/>
        <v>16.995500854375361</v>
      </c>
    </row>
    <row r="50" spans="1:30" x14ac:dyDescent="0.25">
      <c r="B50" s="10"/>
      <c r="C50" s="10"/>
      <c r="D50" s="10"/>
      <c r="E50" s="10"/>
      <c r="F50" s="10"/>
      <c r="G50" s="10"/>
      <c r="H50" s="10"/>
      <c r="I50" s="10"/>
      <c r="J50" s="10"/>
      <c r="K50" s="65"/>
      <c r="N50" s="1">
        <f t="shared" si="2"/>
        <v>0</v>
      </c>
      <c r="R50" s="10"/>
      <c r="S50" s="10"/>
      <c r="T50" s="10"/>
      <c r="U50" s="10"/>
      <c r="V50" s="10"/>
      <c r="W50" s="10"/>
      <c r="X50" s="10"/>
      <c r="Y50" s="10"/>
      <c r="Z50" s="10"/>
      <c r="AA50" s="65"/>
    </row>
    <row r="51" spans="1:30" x14ac:dyDescent="0.25">
      <c r="A51" s="1" t="s">
        <v>55</v>
      </c>
      <c r="K51" s="2"/>
      <c r="Q51" s="1" t="s">
        <v>55</v>
      </c>
      <c r="AA51" s="2"/>
    </row>
    <row r="52" spans="1:30" x14ac:dyDescent="0.25">
      <c r="A52" s="10" t="s">
        <v>12</v>
      </c>
      <c r="B52" s="124">
        <v>4882.9799999999996</v>
      </c>
      <c r="C52" s="124">
        <v>12191.044</v>
      </c>
      <c r="D52" s="124">
        <v>40434.097999999998</v>
      </c>
      <c r="E52" s="124">
        <v>18452.13</v>
      </c>
      <c r="F52" s="124">
        <v>4502.1979999999994</v>
      </c>
      <c r="G52" s="124">
        <v>16728.849999999999</v>
      </c>
      <c r="H52" s="124">
        <v>6653.5279999999993</v>
      </c>
      <c r="I52" s="124">
        <v>4734.33</v>
      </c>
      <c r="J52" s="124">
        <v>12042.17</v>
      </c>
      <c r="K52" s="16"/>
      <c r="L52" s="16"/>
      <c r="Q52" s="10" t="s">
        <v>12</v>
      </c>
      <c r="R52" s="13">
        <f>B52</f>
        <v>4882.9799999999996</v>
      </c>
      <c r="S52" s="13">
        <f t="shared" ref="S52:S63" si="6">C52</f>
        <v>12191.044</v>
      </c>
      <c r="T52" s="13">
        <f t="shared" ref="T52:T63" si="7">D52</f>
        <v>40434.097999999998</v>
      </c>
      <c r="U52" s="13">
        <f t="shared" ref="U52:U63" si="8">E52</f>
        <v>18452.13</v>
      </c>
      <c r="V52" s="13">
        <f t="shared" ref="V52:V63" si="9">F52</f>
        <v>4502.1979999999994</v>
      </c>
      <c r="W52" s="13">
        <f>G52</f>
        <v>16728.849999999999</v>
      </c>
      <c r="X52" s="13">
        <f t="shared" ref="X52:X63" si="10">H52</f>
        <v>6653.5279999999993</v>
      </c>
      <c r="Y52" s="13">
        <f t="shared" ref="Y52:Y63" si="11">I52</f>
        <v>4734.33</v>
      </c>
      <c r="Z52" s="13">
        <f>J52</f>
        <v>12042.17</v>
      </c>
      <c r="AA52" s="16"/>
      <c r="AB52" s="16"/>
    </row>
    <row r="53" spans="1:30" x14ac:dyDescent="0.25">
      <c r="A53" s="10" t="s">
        <v>13</v>
      </c>
      <c r="B53" s="124">
        <v>4365.3500000000004</v>
      </c>
      <c r="C53" s="124">
        <v>11318.501999999999</v>
      </c>
      <c r="D53" s="124">
        <v>39135.901999999995</v>
      </c>
      <c r="E53" s="124">
        <v>18493.689999999999</v>
      </c>
      <c r="F53" s="124">
        <v>4144.4780000000001</v>
      </c>
      <c r="G53" s="124">
        <v>17299.169999999998</v>
      </c>
      <c r="H53" s="124">
        <v>6702.1839999999993</v>
      </c>
      <c r="I53" s="124">
        <v>4837.5700000000006</v>
      </c>
      <c r="J53" s="124">
        <v>13276.37</v>
      </c>
      <c r="K53" s="16"/>
      <c r="L53" s="16"/>
      <c r="Q53" s="10" t="s">
        <v>13</v>
      </c>
      <c r="R53" s="13">
        <f t="shared" ref="R53:R63" si="12">B53</f>
        <v>4365.3500000000004</v>
      </c>
      <c r="S53" s="13">
        <f t="shared" si="6"/>
        <v>11318.501999999999</v>
      </c>
      <c r="T53" s="13">
        <f t="shared" si="7"/>
        <v>39135.901999999995</v>
      </c>
      <c r="U53" s="13">
        <f t="shared" si="8"/>
        <v>18493.689999999999</v>
      </c>
      <c r="V53" s="13">
        <f t="shared" si="9"/>
        <v>4144.4780000000001</v>
      </c>
      <c r="W53" s="13">
        <f t="shared" ref="W53:W63" si="13">G53</f>
        <v>17299.169999999998</v>
      </c>
      <c r="X53" s="13">
        <f t="shared" si="10"/>
        <v>6702.1839999999993</v>
      </c>
      <c r="Y53" s="13">
        <f t="shared" si="11"/>
        <v>4837.5700000000006</v>
      </c>
      <c r="Z53" s="13">
        <f t="shared" ref="Z53:Z63" si="14">J53</f>
        <v>13276.37</v>
      </c>
      <c r="AA53" s="16"/>
      <c r="AB53" s="16"/>
    </row>
    <row r="54" spans="1:30" x14ac:dyDescent="0.25">
      <c r="A54" s="10" t="s">
        <v>14</v>
      </c>
      <c r="B54" s="124">
        <v>4439.29</v>
      </c>
      <c r="C54" s="124">
        <v>12353.976000000001</v>
      </c>
      <c r="D54" s="124">
        <v>45490.090000000004</v>
      </c>
      <c r="E54" s="124">
        <v>20831.38</v>
      </c>
      <c r="F54" s="124">
        <v>4816.7479999999996</v>
      </c>
      <c r="G54" s="124">
        <v>20024.21</v>
      </c>
      <c r="H54" s="124">
        <v>7753.8459999999995</v>
      </c>
      <c r="I54" s="124">
        <v>5634</v>
      </c>
      <c r="J54" s="124">
        <v>14944.912</v>
      </c>
      <c r="K54" s="16"/>
      <c r="L54" s="16"/>
      <c r="Q54" s="10" t="s">
        <v>14</v>
      </c>
      <c r="R54" s="13">
        <f t="shared" si="12"/>
        <v>4439.29</v>
      </c>
      <c r="S54" s="13">
        <f t="shared" si="6"/>
        <v>12353.976000000001</v>
      </c>
      <c r="T54" s="13">
        <f t="shared" si="7"/>
        <v>45490.090000000004</v>
      </c>
      <c r="U54" s="13">
        <f t="shared" si="8"/>
        <v>20831.38</v>
      </c>
      <c r="V54" s="13">
        <f t="shared" si="9"/>
        <v>4816.7479999999996</v>
      </c>
      <c r="W54" s="13">
        <f>G54</f>
        <v>20024.21</v>
      </c>
      <c r="X54" s="13">
        <f t="shared" si="10"/>
        <v>7753.8459999999995</v>
      </c>
      <c r="Y54" s="13">
        <f t="shared" si="11"/>
        <v>5634</v>
      </c>
      <c r="Z54" s="13">
        <f t="shared" si="14"/>
        <v>14944.912</v>
      </c>
      <c r="AA54" s="16"/>
      <c r="AB54" s="16"/>
    </row>
    <row r="55" spans="1:30" x14ac:dyDescent="0.25">
      <c r="A55" s="10" t="s">
        <v>15</v>
      </c>
      <c r="B55" s="124">
        <v>5054.2900000000009</v>
      </c>
      <c r="C55" s="124">
        <v>14781.866</v>
      </c>
      <c r="D55" s="124">
        <v>58456.866000000002</v>
      </c>
      <c r="E55" s="124">
        <v>25059.99</v>
      </c>
      <c r="F55" s="124">
        <v>5859.0679999999993</v>
      </c>
      <c r="G55" s="124">
        <v>25850.940000000002</v>
      </c>
      <c r="H55" s="124">
        <v>9729.6859999999997</v>
      </c>
      <c r="I55" s="124">
        <v>7005.63</v>
      </c>
      <c r="J55" s="124">
        <v>18967.018</v>
      </c>
      <c r="K55" s="16"/>
      <c r="L55" s="16"/>
      <c r="Q55" s="10" t="s">
        <v>15</v>
      </c>
      <c r="R55" s="13">
        <f t="shared" si="12"/>
        <v>5054.2900000000009</v>
      </c>
      <c r="S55" s="13">
        <f t="shared" si="6"/>
        <v>14781.866</v>
      </c>
      <c r="T55" s="13">
        <f t="shared" si="7"/>
        <v>58456.866000000002</v>
      </c>
      <c r="U55" s="13">
        <f t="shared" si="8"/>
        <v>25059.99</v>
      </c>
      <c r="V55" s="13">
        <f t="shared" si="9"/>
        <v>5859.0679999999993</v>
      </c>
      <c r="W55" s="13">
        <f t="shared" si="13"/>
        <v>25850.940000000002</v>
      </c>
      <c r="X55" s="13">
        <f t="shared" si="10"/>
        <v>9729.6859999999997</v>
      </c>
      <c r="Y55" s="13">
        <f t="shared" si="11"/>
        <v>7005.63</v>
      </c>
      <c r="Z55" s="13">
        <f t="shared" si="14"/>
        <v>18967.018</v>
      </c>
      <c r="AA55" s="16"/>
      <c r="AB55" s="16"/>
    </row>
    <row r="56" spans="1:30" x14ac:dyDescent="0.25">
      <c r="A56" s="10" t="s">
        <v>16</v>
      </c>
      <c r="B56" s="124">
        <v>5165.21</v>
      </c>
      <c r="C56" s="124">
        <v>15050.112000000001</v>
      </c>
      <c r="D56" s="124">
        <v>58456.437999999995</v>
      </c>
      <c r="E56" s="124">
        <v>25059.99</v>
      </c>
      <c r="F56" s="124">
        <v>5859.0679999999993</v>
      </c>
      <c r="G56" s="124">
        <v>25850.940000000002</v>
      </c>
      <c r="H56" s="124">
        <v>9729.6859999999997</v>
      </c>
      <c r="I56" s="124">
        <v>7005.63</v>
      </c>
      <c r="J56" s="124">
        <v>18967.018</v>
      </c>
      <c r="K56" s="16"/>
      <c r="L56" s="16"/>
      <c r="Q56" s="10" t="s">
        <v>16</v>
      </c>
      <c r="R56" s="13">
        <f t="shared" si="12"/>
        <v>5165.21</v>
      </c>
      <c r="S56" s="13">
        <f t="shared" si="6"/>
        <v>15050.112000000001</v>
      </c>
      <c r="T56" s="13">
        <f t="shared" si="7"/>
        <v>58456.437999999995</v>
      </c>
      <c r="U56" s="13">
        <f t="shared" si="8"/>
        <v>25059.99</v>
      </c>
      <c r="V56" s="13">
        <f t="shared" si="9"/>
        <v>5859.0679999999993</v>
      </c>
      <c r="W56" s="13">
        <f t="shared" si="13"/>
        <v>25850.940000000002</v>
      </c>
      <c r="X56" s="13">
        <f t="shared" si="10"/>
        <v>9729.6859999999997</v>
      </c>
      <c r="Y56" s="13">
        <f t="shared" si="11"/>
        <v>7005.63</v>
      </c>
      <c r="Z56" s="13">
        <f t="shared" si="14"/>
        <v>18967.018</v>
      </c>
      <c r="AA56" s="16"/>
      <c r="AB56" s="16"/>
    </row>
    <row r="57" spans="1:30" x14ac:dyDescent="0.25">
      <c r="A57" s="10" t="s">
        <v>17</v>
      </c>
      <c r="B57" s="124">
        <v>4795.4699999999993</v>
      </c>
      <c r="C57" s="124">
        <v>13325.706</v>
      </c>
      <c r="D57" s="124">
        <v>49386.400000000001</v>
      </c>
      <c r="E57" s="124">
        <v>22493.73</v>
      </c>
      <c r="F57" s="124">
        <v>5180.6379999999999</v>
      </c>
      <c r="G57" s="124">
        <v>21631.99</v>
      </c>
      <c r="H57" s="124">
        <v>8503.5080000000016</v>
      </c>
      <c r="I57" s="124">
        <v>6209.2</v>
      </c>
      <c r="J57" s="124">
        <v>16541.284</v>
      </c>
      <c r="K57" s="16"/>
      <c r="L57" s="16"/>
      <c r="Q57" s="10" t="s">
        <v>17</v>
      </c>
      <c r="R57" s="13">
        <f t="shared" si="12"/>
        <v>4795.4699999999993</v>
      </c>
      <c r="S57" s="13">
        <f t="shared" si="6"/>
        <v>13325.706</v>
      </c>
      <c r="T57" s="13">
        <f t="shared" si="7"/>
        <v>49386.400000000001</v>
      </c>
      <c r="U57" s="13">
        <f t="shared" si="8"/>
        <v>22493.73</v>
      </c>
      <c r="V57" s="13">
        <f t="shared" si="9"/>
        <v>5180.6379999999999</v>
      </c>
      <c r="W57" s="13">
        <f t="shared" si="13"/>
        <v>21631.99</v>
      </c>
      <c r="X57" s="13">
        <f t="shared" si="10"/>
        <v>8503.5080000000016</v>
      </c>
      <c r="Y57" s="13">
        <f t="shared" si="11"/>
        <v>6209.2</v>
      </c>
      <c r="Z57" s="13">
        <f t="shared" si="14"/>
        <v>16541.284</v>
      </c>
      <c r="AA57" s="16"/>
      <c r="AB57" s="16"/>
    </row>
    <row r="58" spans="1:30" x14ac:dyDescent="0.25">
      <c r="A58" s="10" t="s">
        <v>18</v>
      </c>
      <c r="B58" s="124">
        <v>4796.71</v>
      </c>
      <c r="C58" s="124">
        <v>11823.253999999999</v>
      </c>
      <c r="D58" s="124">
        <v>41641.480000000003</v>
      </c>
      <c r="E58" s="124">
        <v>19304.09</v>
      </c>
      <c r="F58" s="124">
        <v>4280.1680000000006</v>
      </c>
      <c r="G58" s="124">
        <v>17903.539999999997</v>
      </c>
      <c r="H58" s="124">
        <v>7087.0280000000002</v>
      </c>
      <c r="I58" s="124">
        <v>5250.54</v>
      </c>
      <c r="J58" s="124">
        <v>13855.031999999999</v>
      </c>
      <c r="K58" s="16"/>
      <c r="L58" s="16"/>
      <c r="Q58" s="10" t="s">
        <v>18</v>
      </c>
      <c r="R58" s="13">
        <f t="shared" si="12"/>
        <v>4796.71</v>
      </c>
      <c r="S58" s="13">
        <f t="shared" si="6"/>
        <v>11823.253999999999</v>
      </c>
      <c r="T58" s="13">
        <f t="shared" si="7"/>
        <v>41641.480000000003</v>
      </c>
      <c r="U58" s="13">
        <f t="shared" si="8"/>
        <v>19304.09</v>
      </c>
      <c r="V58" s="13">
        <f t="shared" si="9"/>
        <v>4280.1680000000006</v>
      </c>
      <c r="W58" s="13">
        <f t="shared" si="13"/>
        <v>17903.539999999997</v>
      </c>
      <c r="X58" s="13">
        <f t="shared" si="10"/>
        <v>7087.0280000000002</v>
      </c>
      <c r="Y58" s="13">
        <f t="shared" si="11"/>
        <v>5250.54</v>
      </c>
      <c r="Z58" s="13">
        <f t="shared" si="14"/>
        <v>13855.031999999999</v>
      </c>
      <c r="AA58" s="16"/>
      <c r="AB58" s="16"/>
    </row>
    <row r="59" spans="1:30" x14ac:dyDescent="0.25">
      <c r="A59" s="10" t="s">
        <v>19</v>
      </c>
      <c r="B59" s="124">
        <v>5499.2</v>
      </c>
      <c r="C59" s="124">
        <v>13296.031999999999</v>
      </c>
      <c r="D59" s="124">
        <v>42908.483999999997</v>
      </c>
      <c r="E59" s="124">
        <v>19220.97</v>
      </c>
      <c r="F59" s="124">
        <v>4631.7179999999998</v>
      </c>
      <c r="G59" s="124">
        <v>17667.050000000003</v>
      </c>
      <c r="H59" s="124">
        <v>7441.5259999999998</v>
      </c>
      <c r="I59" s="124">
        <v>4985.0600000000004</v>
      </c>
      <c r="J59" s="124">
        <v>14262.492</v>
      </c>
      <c r="K59" s="16"/>
      <c r="L59" s="16"/>
      <c r="Q59" s="10" t="s">
        <v>19</v>
      </c>
      <c r="R59" s="13">
        <f t="shared" si="12"/>
        <v>5499.2</v>
      </c>
      <c r="S59" s="13">
        <f t="shared" si="6"/>
        <v>13296.031999999999</v>
      </c>
      <c r="T59" s="13">
        <f t="shared" si="7"/>
        <v>42908.483999999997</v>
      </c>
      <c r="U59" s="13">
        <f t="shared" si="8"/>
        <v>19220.97</v>
      </c>
      <c r="V59" s="13">
        <f t="shared" si="9"/>
        <v>4631.7179999999998</v>
      </c>
      <c r="W59" s="13">
        <f t="shared" si="13"/>
        <v>17667.050000000003</v>
      </c>
      <c r="X59" s="13">
        <f t="shared" si="10"/>
        <v>7441.5259999999998</v>
      </c>
      <c r="Y59" s="13">
        <f t="shared" si="11"/>
        <v>4985.0600000000004</v>
      </c>
      <c r="Z59" s="13">
        <f t="shared" si="14"/>
        <v>14262.492</v>
      </c>
      <c r="AA59" s="16"/>
      <c r="AB59" s="16"/>
    </row>
    <row r="60" spans="1:30" x14ac:dyDescent="0.25">
      <c r="A60" s="10" t="s">
        <v>20</v>
      </c>
      <c r="B60" s="124">
        <v>5941.65</v>
      </c>
      <c r="C60" s="124">
        <v>14882.905999999999</v>
      </c>
      <c r="D60" s="124">
        <v>47319.77</v>
      </c>
      <c r="E60" s="124">
        <v>22233.99</v>
      </c>
      <c r="F60" s="124">
        <v>5532.1880000000001</v>
      </c>
      <c r="G60" s="124">
        <v>21890.87</v>
      </c>
      <c r="H60" s="124">
        <v>9157.5540000000001</v>
      </c>
      <c r="I60" s="124">
        <v>6740.15</v>
      </c>
      <c r="J60" s="124">
        <v>17124.042000000001</v>
      </c>
      <c r="K60" s="16"/>
      <c r="L60" s="16"/>
      <c r="Q60" s="10" t="s">
        <v>20</v>
      </c>
      <c r="R60" s="13">
        <f t="shared" si="12"/>
        <v>5941.65</v>
      </c>
      <c r="S60" s="13">
        <f t="shared" si="6"/>
        <v>14882.905999999999</v>
      </c>
      <c r="T60" s="13">
        <f t="shared" si="7"/>
        <v>47319.77</v>
      </c>
      <c r="U60" s="13">
        <f t="shared" si="8"/>
        <v>22233.99</v>
      </c>
      <c r="V60" s="13">
        <f t="shared" si="9"/>
        <v>5532.1880000000001</v>
      </c>
      <c r="W60" s="13">
        <f t="shared" si="13"/>
        <v>21890.87</v>
      </c>
      <c r="X60" s="13">
        <f t="shared" si="10"/>
        <v>9157.5540000000001</v>
      </c>
      <c r="Y60" s="13">
        <f t="shared" si="11"/>
        <v>6740.15</v>
      </c>
      <c r="Z60" s="13">
        <f t="shared" si="14"/>
        <v>17124.042000000001</v>
      </c>
      <c r="AA60" s="16"/>
      <c r="AB60" s="16"/>
    </row>
    <row r="61" spans="1:30" x14ac:dyDescent="0.25">
      <c r="A61" s="10" t="s">
        <v>21</v>
      </c>
      <c r="B61" s="124">
        <v>6188.14</v>
      </c>
      <c r="C61" s="124">
        <v>15447.464</v>
      </c>
      <c r="D61" s="124">
        <v>51542.244000000006</v>
      </c>
      <c r="E61" s="124">
        <v>24083.359999999997</v>
      </c>
      <c r="F61" s="124">
        <v>6007.0879999999997</v>
      </c>
      <c r="G61" s="124">
        <v>23522.980000000003</v>
      </c>
      <c r="H61" s="124">
        <v>9316.2019999999993</v>
      </c>
      <c r="I61" s="124">
        <v>6740.15</v>
      </c>
      <c r="J61" s="124">
        <v>17947.671999999999</v>
      </c>
      <c r="K61" s="16"/>
      <c r="L61" s="16"/>
      <c r="Q61" s="10" t="s">
        <v>21</v>
      </c>
      <c r="R61" s="13">
        <f t="shared" si="12"/>
        <v>6188.14</v>
      </c>
      <c r="S61" s="13">
        <f t="shared" si="6"/>
        <v>15447.464</v>
      </c>
      <c r="T61" s="13">
        <f t="shared" si="7"/>
        <v>51542.244000000006</v>
      </c>
      <c r="U61" s="13">
        <f t="shared" si="8"/>
        <v>24083.359999999997</v>
      </c>
      <c r="V61" s="13">
        <f t="shared" si="9"/>
        <v>6007.0879999999997</v>
      </c>
      <c r="W61" s="13">
        <f t="shared" si="13"/>
        <v>23522.980000000003</v>
      </c>
      <c r="X61" s="13">
        <f t="shared" si="10"/>
        <v>9316.2019999999993</v>
      </c>
      <c r="Y61" s="13">
        <f t="shared" si="11"/>
        <v>6740.15</v>
      </c>
      <c r="Z61" s="13">
        <f t="shared" si="14"/>
        <v>17947.671999999999</v>
      </c>
      <c r="AA61" s="16"/>
      <c r="AB61" s="16"/>
    </row>
    <row r="62" spans="1:30" x14ac:dyDescent="0.25">
      <c r="A62" s="10" t="s">
        <v>22</v>
      </c>
      <c r="B62" s="124">
        <v>6163.4900000000007</v>
      </c>
      <c r="C62" s="124">
        <v>15378.876</v>
      </c>
      <c r="D62" s="124">
        <v>51545.24</v>
      </c>
      <c r="E62" s="124">
        <v>24083.359999999997</v>
      </c>
      <c r="F62" s="124">
        <v>6007.0879999999997</v>
      </c>
      <c r="G62" s="124">
        <v>23522.980000000003</v>
      </c>
      <c r="H62" s="124">
        <v>9316.2939999999999</v>
      </c>
      <c r="I62" s="124">
        <v>6740.15</v>
      </c>
      <c r="J62" s="124">
        <v>17947.671999999999</v>
      </c>
      <c r="K62" s="16"/>
      <c r="L62" s="16"/>
      <c r="Q62" s="10" t="s">
        <v>22</v>
      </c>
      <c r="R62" s="13">
        <f t="shared" si="12"/>
        <v>6163.4900000000007</v>
      </c>
      <c r="S62" s="13">
        <f t="shared" si="6"/>
        <v>15378.876</v>
      </c>
      <c r="T62" s="13">
        <f t="shared" si="7"/>
        <v>51545.24</v>
      </c>
      <c r="U62" s="13">
        <f t="shared" si="8"/>
        <v>24083.359999999997</v>
      </c>
      <c r="V62" s="13">
        <f t="shared" si="9"/>
        <v>6007.0879999999997</v>
      </c>
      <c r="W62" s="13">
        <f t="shared" si="13"/>
        <v>23522.980000000003</v>
      </c>
      <c r="X62" s="13">
        <f t="shared" si="10"/>
        <v>9316.2939999999999</v>
      </c>
      <c r="Y62" s="13">
        <f t="shared" si="11"/>
        <v>6740.15</v>
      </c>
      <c r="Z62" s="13">
        <f t="shared" si="14"/>
        <v>17947.671999999999</v>
      </c>
      <c r="AA62" s="16"/>
      <c r="AB62" s="16"/>
    </row>
    <row r="63" spans="1:30" x14ac:dyDescent="0.25">
      <c r="A63" s="10" t="s">
        <v>23</v>
      </c>
      <c r="B63" s="124">
        <v>5596.57</v>
      </c>
      <c r="C63" s="124">
        <v>14184.276</v>
      </c>
      <c r="D63" s="124">
        <v>45362.928</v>
      </c>
      <c r="E63" s="124">
        <v>20945.66</v>
      </c>
      <c r="F63" s="124">
        <v>5137.4579999999996</v>
      </c>
      <c r="G63" s="124">
        <v>19580.420000000002</v>
      </c>
      <c r="H63" s="124">
        <v>7909.8679999999995</v>
      </c>
      <c r="I63" s="124">
        <v>5560.2599999999993</v>
      </c>
      <c r="J63" s="124">
        <v>14833.806</v>
      </c>
      <c r="K63" s="16"/>
      <c r="L63" s="16"/>
      <c r="Q63" s="10" t="s">
        <v>23</v>
      </c>
      <c r="R63" s="13">
        <f t="shared" si="12"/>
        <v>5596.57</v>
      </c>
      <c r="S63" s="13">
        <f t="shared" si="6"/>
        <v>14184.276</v>
      </c>
      <c r="T63" s="13">
        <f t="shared" si="7"/>
        <v>45362.928</v>
      </c>
      <c r="U63" s="13">
        <f t="shared" si="8"/>
        <v>20945.66</v>
      </c>
      <c r="V63" s="13">
        <f t="shared" si="9"/>
        <v>5137.4579999999996</v>
      </c>
      <c r="W63" s="13">
        <f t="shared" si="13"/>
        <v>19580.420000000002</v>
      </c>
      <c r="X63" s="13">
        <f t="shared" si="10"/>
        <v>7909.8679999999995</v>
      </c>
      <c r="Y63" s="13">
        <f t="shared" si="11"/>
        <v>5560.2599999999993</v>
      </c>
      <c r="Z63" s="13">
        <f t="shared" si="14"/>
        <v>14833.806</v>
      </c>
      <c r="AA63" s="16"/>
      <c r="AB63" s="16"/>
    </row>
    <row r="64" spans="1:30" x14ac:dyDescent="0.25">
      <c r="L64" s="16"/>
      <c r="AB64" s="16"/>
    </row>
    <row r="65" spans="1:31" x14ac:dyDescent="0.25">
      <c r="A65" s="1" t="s">
        <v>56</v>
      </c>
      <c r="K65" s="28" t="s">
        <v>51</v>
      </c>
      <c r="Q65" s="1" t="s">
        <v>56</v>
      </c>
      <c r="AA65" s="28" t="s">
        <v>38</v>
      </c>
    </row>
    <row r="66" spans="1:31" x14ac:dyDescent="0.25">
      <c r="A66" s="10" t="s">
        <v>12</v>
      </c>
      <c r="B66" s="13">
        <f>B52-B38</f>
        <v>4882.9437717690771</v>
      </c>
      <c r="C66" s="13">
        <f t="shared" ref="C66:J66" si="15">C52-C38</f>
        <v>12191.044</v>
      </c>
      <c r="D66" s="13">
        <f t="shared" si="15"/>
        <v>40434.097999999998</v>
      </c>
      <c r="E66" s="13">
        <f t="shared" si="15"/>
        <v>18452.13</v>
      </c>
      <c r="F66" s="13">
        <f t="shared" si="15"/>
        <v>4502.1979999999994</v>
      </c>
      <c r="G66" s="13">
        <f t="shared" si="15"/>
        <v>16728.849999999999</v>
      </c>
      <c r="H66" s="13">
        <f t="shared" si="15"/>
        <v>6653.5279999999993</v>
      </c>
      <c r="I66" s="13">
        <f t="shared" si="15"/>
        <v>4734.33</v>
      </c>
      <c r="J66" s="30">
        <f t="shared" si="15"/>
        <v>12042.17</v>
      </c>
      <c r="K66" s="29">
        <f>SUM($B66:$J66)</f>
        <v>120621.29177176907</v>
      </c>
      <c r="L66" s="16"/>
      <c r="Q66" s="10" t="s">
        <v>12</v>
      </c>
      <c r="R66" s="13">
        <f>R52-R38</f>
        <v>4882.9437717690771</v>
      </c>
      <c r="S66" s="13">
        <f t="shared" ref="S66:Z66" si="16">S52-S38</f>
        <v>12191.044</v>
      </c>
      <c r="T66" s="13">
        <f t="shared" si="16"/>
        <v>40434.097999999998</v>
      </c>
      <c r="U66" s="13">
        <f t="shared" si="16"/>
        <v>18452.13</v>
      </c>
      <c r="V66" s="13">
        <f t="shared" si="16"/>
        <v>4502.1979999999994</v>
      </c>
      <c r="W66" s="13">
        <f t="shared" si="16"/>
        <v>16728.849999999999</v>
      </c>
      <c r="X66" s="13">
        <f t="shared" si="16"/>
        <v>6653.5279999999993</v>
      </c>
      <c r="Y66" s="13">
        <f t="shared" si="16"/>
        <v>4734.33</v>
      </c>
      <c r="Z66" s="30">
        <f t="shared" si="16"/>
        <v>12042.17</v>
      </c>
      <c r="AA66" s="29">
        <f>SUM($R66:$Z66)</f>
        <v>120621.29177176907</v>
      </c>
      <c r="AB66" s="16"/>
    </row>
    <row r="67" spans="1:31" x14ac:dyDescent="0.25">
      <c r="A67" s="10" t="s">
        <v>13</v>
      </c>
      <c r="B67" s="13">
        <f>B53-B39</f>
        <v>4365.2685222249838</v>
      </c>
      <c r="C67" s="13">
        <f t="shared" ref="C67:J67" si="17">C53-C39</f>
        <v>11318.501999999999</v>
      </c>
      <c r="D67" s="13">
        <f t="shared" si="17"/>
        <v>39135.901999999995</v>
      </c>
      <c r="E67" s="13">
        <f t="shared" si="17"/>
        <v>18493.689999999999</v>
      </c>
      <c r="F67" s="13">
        <f t="shared" si="17"/>
        <v>4144.4780000000001</v>
      </c>
      <c r="G67" s="13">
        <f t="shared" si="17"/>
        <v>17299.169999999998</v>
      </c>
      <c r="H67" s="13">
        <f t="shared" si="17"/>
        <v>6702.1839999999993</v>
      </c>
      <c r="I67" s="13">
        <f t="shared" si="17"/>
        <v>4837.5700000000006</v>
      </c>
      <c r="J67" s="30">
        <f t="shared" si="17"/>
        <v>13276.37</v>
      </c>
      <c r="K67" s="29">
        <f t="shared" ref="K67:K77" si="18">SUM($B67:$J67)</f>
        <v>119573.13452222498</v>
      </c>
      <c r="L67" s="16"/>
      <c r="Q67" s="10" t="s">
        <v>13</v>
      </c>
      <c r="R67" s="13">
        <f>R53-R39</f>
        <v>4365.2685222249838</v>
      </c>
      <c r="S67" s="13">
        <f t="shared" ref="S67:Z67" si="19">S53-S39</f>
        <v>11318.501999999999</v>
      </c>
      <c r="T67" s="13">
        <f t="shared" si="19"/>
        <v>39135.901999999995</v>
      </c>
      <c r="U67" s="13">
        <f t="shared" si="19"/>
        <v>18493.689999999999</v>
      </c>
      <c r="V67" s="13">
        <f t="shared" si="19"/>
        <v>4144.4780000000001</v>
      </c>
      <c r="W67" s="13">
        <f t="shared" si="19"/>
        <v>17299.169999999998</v>
      </c>
      <c r="X67" s="13">
        <f t="shared" si="19"/>
        <v>6702.1839999999993</v>
      </c>
      <c r="Y67" s="13">
        <f t="shared" si="19"/>
        <v>4837.5700000000006</v>
      </c>
      <c r="Z67" s="30">
        <f t="shared" si="19"/>
        <v>13276.37</v>
      </c>
      <c r="AA67" s="29">
        <f t="shared" ref="AA67:AA76" si="20">SUM($R67:$Z67)</f>
        <v>119573.13452222498</v>
      </c>
      <c r="AB67" s="16"/>
    </row>
    <row r="68" spans="1:31" x14ac:dyDescent="0.25">
      <c r="A68" s="10" t="s">
        <v>14</v>
      </c>
      <c r="B68" s="13">
        <f t="shared" ref="B68:J68" si="21">B54-B40</f>
        <v>4439.1598429461383</v>
      </c>
      <c r="C68" s="13">
        <f t="shared" si="21"/>
        <v>12353.976000000001</v>
      </c>
      <c r="D68" s="13">
        <f t="shared" si="21"/>
        <v>45490.090000000004</v>
      </c>
      <c r="E68" s="13">
        <f t="shared" si="21"/>
        <v>20831.38</v>
      </c>
      <c r="F68" s="13">
        <f t="shared" si="21"/>
        <v>4816.7479999999996</v>
      </c>
      <c r="G68" s="13">
        <f t="shared" si="21"/>
        <v>20024.21</v>
      </c>
      <c r="H68" s="13">
        <f t="shared" si="21"/>
        <v>7753.8459999999995</v>
      </c>
      <c r="I68" s="13">
        <f t="shared" si="21"/>
        <v>5634</v>
      </c>
      <c r="J68" s="30">
        <f t="shared" si="21"/>
        <v>14944.912</v>
      </c>
      <c r="K68" s="29">
        <f t="shared" si="18"/>
        <v>136288.32184294614</v>
      </c>
      <c r="L68" s="16"/>
      <c r="Q68" s="10" t="s">
        <v>14</v>
      </c>
      <c r="R68" s="13">
        <f t="shared" ref="R68:Z68" si="22">R54-R40</f>
        <v>4439.1598429461383</v>
      </c>
      <c r="S68" s="13">
        <f t="shared" si="22"/>
        <v>12353.976000000001</v>
      </c>
      <c r="T68" s="13">
        <f t="shared" si="22"/>
        <v>45490.090000000004</v>
      </c>
      <c r="U68" s="13">
        <f t="shared" si="22"/>
        <v>20831.38</v>
      </c>
      <c r="V68" s="13">
        <f>V54-V40</f>
        <v>4816.7479999999996</v>
      </c>
      <c r="W68" s="13">
        <f>W54-W40</f>
        <v>20024.21</v>
      </c>
      <c r="X68" s="13">
        <f>X54-X40</f>
        <v>7753.8459999999995</v>
      </c>
      <c r="Y68" s="13">
        <f t="shared" si="22"/>
        <v>5634</v>
      </c>
      <c r="Z68" s="30">
        <f t="shared" si="22"/>
        <v>14944.912</v>
      </c>
      <c r="AA68" s="29">
        <f t="shared" si="20"/>
        <v>136288.32184294614</v>
      </c>
      <c r="AB68" s="16"/>
    </row>
    <row r="69" spans="1:31" x14ac:dyDescent="0.25">
      <c r="A69" s="10" t="s">
        <v>15</v>
      </c>
      <c r="B69" s="13">
        <f t="shared" ref="B69:I69" si="23">B55-B41</f>
        <v>5054.1138284257941</v>
      </c>
      <c r="C69" s="13">
        <f t="shared" si="23"/>
        <v>14781.866</v>
      </c>
      <c r="D69" s="13">
        <f t="shared" si="23"/>
        <v>58456.866000000002</v>
      </c>
      <c r="E69" s="13">
        <f t="shared" si="23"/>
        <v>25059.99</v>
      </c>
      <c r="F69" s="13">
        <f t="shared" si="23"/>
        <v>5859.0679999999993</v>
      </c>
      <c r="G69" s="13">
        <f t="shared" si="23"/>
        <v>25850.940000000002</v>
      </c>
      <c r="H69" s="13">
        <f t="shared" si="23"/>
        <v>9729.6859999999997</v>
      </c>
      <c r="I69" s="13">
        <f t="shared" si="23"/>
        <v>7005.63</v>
      </c>
      <c r="J69" s="30">
        <f>J55-J41</f>
        <v>18967.018</v>
      </c>
      <c r="K69" s="29">
        <f t="shared" si="18"/>
        <v>170765.1778284258</v>
      </c>
      <c r="L69" s="16"/>
      <c r="Q69" s="10" t="s">
        <v>15</v>
      </c>
      <c r="R69" s="13">
        <f t="shared" ref="R69:Z69" si="24">R55-R41</f>
        <v>5054.1138284257941</v>
      </c>
      <c r="S69" s="13">
        <f t="shared" si="24"/>
        <v>14781.866</v>
      </c>
      <c r="T69" s="13">
        <f t="shared" si="24"/>
        <v>58456.866000000002</v>
      </c>
      <c r="U69" s="13">
        <f t="shared" si="24"/>
        <v>25059.99</v>
      </c>
      <c r="V69" s="13">
        <f t="shared" si="24"/>
        <v>5859.0679999999993</v>
      </c>
      <c r="W69" s="13">
        <f t="shared" si="24"/>
        <v>25850.940000000002</v>
      </c>
      <c r="X69" s="13">
        <f t="shared" si="24"/>
        <v>9729.6859999999997</v>
      </c>
      <c r="Y69" s="13">
        <f t="shared" si="24"/>
        <v>7005.63</v>
      </c>
      <c r="Z69" s="30">
        <f t="shared" si="24"/>
        <v>18967.018</v>
      </c>
      <c r="AA69" s="29">
        <f t="shared" si="20"/>
        <v>170765.1778284258</v>
      </c>
      <c r="AB69" s="16"/>
    </row>
    <row r="70" spans="1:31" x14ac:dyDescent="0.25">
      <c r="A70" s="10" t="s">
        <v>16</v>
      </c>
      <c r="B70" s="13">
        <f t="shared" ref="B70:J70" si="25">B56-B42</f>
        <v>5165.0426492755641</v>
      </c>
      <c r="C70" s="13">
        <f t="shared" si="25"/>
        <v>15050.112000000001</v>
      </c>
      <c r="D70" s="13">
        <f t="shared" si="25"/>
        <v>58456.437999999995</v>
      </c>
      <c r="E70" s="13">
        <f t="shared" si="25"/>
        <v>25059.99</v>
      </c>
      <c r="F70" s="13">
        <f t="shared" si="25"/>
        <v>5859.0679999999993</v>
      </c>
      <c r="G70" s="13">
        <f t="shared" si="25"/>
        <v>25850.940000000002</v>
      </c>
      <c r="H70" s="13">
        <f t="shared" si="25"/>
        <v>9729.6859999999997</v>
      </c>
      <c r="I70" s="13">
        <f t="shared" si="25"/>
        <v>7005.63</v>
      </c>
      <c r="J70" s="30">
        <f t="shared" si="25"/>
        <v>18967.018</v>
      </c>
      <c r="K70" s="29">
        <f t="shared" si="18"/>
        <v>171143.92464927558</v>
      </c>
      <c r="L70" s="16"/>
      <c r="Q70" s="10" t="s">
        <v>16</v>
      </c>
      <c r="R70" s="13">
        <f t="shared" ref="R70:Z70" si="26">R56-R42</f>
        <v>5165.0426492755641</v>
      </c>
      <c r="S70" s="13">
        <f t="shared" si="26"/>
        <v>15050.112000000001</v>
      </c>
      <c r="T70" s="13">
        <f t="shared" si="26"/>
        <v>58456.437999999995</v>
      </c>
      <c r="U70" s="13">
        <f t="shared" si="26"/>
        <v>25059.99</v>
      </c>
      <c r="V70" s="13">
        <f t="shared" si="26"/>
        <v>5859.0679999999993</v>
      </c>
      <c r="W70" s="13">
        <f>W56-W42</f>
        <v>25850.940000000002</v>
      </c>
      <c r="X70" s="13">
        <f t="shared" si="26"/>
        <v>9729.6859999999997</v>
      </c>
      <c r="Y70" s="13">
        <f t="shared" si="26"/>
        <v>7005.63</v>
      </c>
      <c r="Z70" s="30">
        <f t="shared" si="26"/>
        <v>18967.018</v>
      </c>
      <c r="AA70" s="29">
        <f t="shared" si="20"/>
        <v>171143.92464927558</v>
      </c>
      <c r="AB70" s="16"/>
    </row>
    <row r="71" spans="1:31" x14ac:dyDescent="0.25">
      <c r="A71" s="10" t="s">
        <v>17</v>
      </c>
      <c r="B71" s="13">
        <f t="shared" ref="B71:J71" si="27">B57-B43</f>
        <v>4795.3569430526204</v>
      </c>
      <c r="C71" s="13">
        <f t="shared" si="27"/>
        <v>13325.706</v>
      </c>
      <c r="D71" s="13">
        <f t="shared" si="27"/>
        <v>49386.400000000001</v>
      </c>
      <c r="E71" s="13">
        <f t="shared" si="27"/>
        <v>22493.73</v>
      </c>
      <c r="F71" s="13">
        <f t="shared" si="27"/>
        <v>5180.6379999999999</v>
      </c>
      <c r="G71" s="13">
        <f t="shared" si="27"/>
        <v>21631.99</v>
      </c>
      <c r="H71" s="13">
        <f t="shared" si="27"/>
        <v>8503.5080000000016</v>
      </c>
      <c r="I71" s="13">
        <f t="shared" si="27"/>
        <v>6209.2</v>
      </c>
      <c r="J71" s="30">
        <f t="shared" si="27"/>
        <v>16541.284</v>
      </c>
      <c r="K71" s="29">
        <f t="shared" si="18"/>
        <v>148067.81294305262</v>
      </c>
      <c r="L71" s="16"/>
      <c r="Q71" s="10" t="s">
        <v>17</v>
      </c>
      <c r="R71" s="13">
        <f t="shared" ref="R71:Z71" si="28">R57-R43</f>
        <v>4795.3569430526204</v>
      </c>
      <c r="S71" s="13">
        <f t="shared" si="28"/>
        <v>13325.706</v>
      </c>
      <c r="T71" s="13">
        <f t="shared" si="28"/>
        <v>49386.400000000001</v>
      </c>
      <c r="U71" s="13">
        <f t="shared" si="28"/>
        <v>22493.73</v>
      </c>
      <c r="V71" s="13">
        <f t="shared" si="28"/>
        <v>5180.6379999999999</v>
      </c>
      <c r="W71" s="13">
        <f t="shared" si="28"/>
        <v>21631.99</v>
      </c>
      <c r="X71" s="13">
        <f t="shared" si="28"/>
        <v>8503.5080000000016</v>
      </c>
      <c r="Y71" s="13">
        <f t="shared" si="28"/>
        <v>6209.2</v>
      </c>
      <c r="Z71" s="30">
        <f t="shared" si="28"/>
        <v>16541.284</v>
      </c>
      <c r="AA71" s="29">
        <f t="shared" si="20"/>
        <v>148067.81294305262</v>
      </c>
      <c r="AB71" s="16"/>
    </row>
    <row r="72" spans="1:31" x14ac:dyDescent="0.25">
      <c r="A72" s="10" t="s">
        <v>18</v>
      </c>
      <c r="B72" s="13">
        <f t="shared" ref="B72:J72" si="29">B58-B44</f>
        <v>4796.6934537922898</v>
      </c>
      <c r="C72" s="13">
        <f t="shared" si="29"/>
        <v>11823.253999999999</v>
      </c>
      <c r="D72" s="13">
        <f t="shared" si="29"/>
        <v>41641.480000000003</v>
      </c>
      <c r="E72" s="13">
        <f t="shared" si="29"/>
        <v>19304.09</v>
      </c>
      <c r="F72" s="13">
        <f t="shared" si="29"/>
        <v>4280.1680000000006</v>
      </c>
      <c r="G72" s="13">
        <f t="shared" si="29"/>
        <v>17903.539999999997</v>
      </c>
      <c r="H72" s="13">
        <f t="shared" si="29"/>
        <v>7087.0280000000002</v>
      </c>
      <c r="I72" s="13">
        <f t="shared" si="29"/>
        <v>5250.54</v>
      </c>
      <c r="J72" s="30">
        <f t="shared" si="29"/>
        <v>13855.031999999999</v>
      </c>
      <c r="K72" s="29">
        <f t="shared" si="18"/>
        <v>125941.82545379229</v>
      </c>
      <c r="L72" s="16"/>
      <c r="Q72" s="10" t="s">
        <v>18</v>
      </c>
      <c r="R72" s="13">
        <f t="shared" ref="R72:Z72" si="30">R58-R44</f>
        <v>4796.6934537922898</v>
      </c>
      <c r="S72" s="13">
        <f t="shared" si="30"/>
        <v>11823.253999999999</v>
      </c>
      <c r="T72" s="13">
        <f t="shared" si="30"/>
        <v>41641.480000000003</v>
      </c>
      <c r="U72" s="13">
        <f t="shared" si="30"/>
        <v>19304.09</v>
      </c>
      <c r="V72" s="13">
        <f t="shared" si="30"/>
        <v>4280.1680000000006</v>
      </c>
      <c r="W72" s="13">
        <f t="shared" si="30"/>
        <v>17903.539999999997</v>
      </c>
      <c r="X72" s="13">
        <f t="shared" si="30"/>
        <v>7087.0280000000002</v>
      </c>
      <c r="Y72" s="13">
        <f t="shared" si="30"/>
        <v>5250.54</v>
      </c>
      <c r="Z72" s="30">
        <f t="shared" si="30"/>
        <v>13855.031999999999</v>
      </c>
      <c r="AA72" s="29">
        <f t="shared" si="20"/>
        <v>125941.82545379229</v>
      </c>
      <c r="AB72" s="16"/>
    </row>
    <row r="73" spans="1:31" x14ac:dyDescent="0.25">
      <c r="A73" s="10" t="s">
        <v>19</v>
      </c>
      <c r="B73" s="13">
        <f t="shared" ref="B73:J73" si="31">B59-B45</f>
        <v>5499.1862641981625</v>
      </c>
      <c r="C73" s="13">
        <f t="shared" si="31"/>
        <v>13296.031999999999</v>
      </c>
      <c r="D73" s="13">
        <f t="shared" si="31"/>
        <v>42908.483999999997</v>
      </c>
      <c r="E73" s="13">
        <f t="shared" si="31"/>
        <v>19220.97</v>
      </c>
      <c r="F73" s="13">
        <f t="shared" si="31"/>
        <v>4631.7179999999998</v>
      </c>
      <c r="G73" s="13">
        <f t="shared" si="31"/>
        <v>17667.050000000003</v>
      </c>
      <c r="H73" s="13">
        <f t="shared" si="31"/>
        <v>7441.5259999999998</v>
      </c>
      <c r="I73" s="13">
        <f t="shared" si="31"/>
        <v>4985.0600000000004</v>
      </c>
      <c r="J73" s="30">
        <f t="shared" si="31"/>
        <v>14262.492</v>
      </c>
      <c r="K73" s="29">
        <f t="shared" si="18"/>
        <v>129912.51826419815</v>
      </c>
      <c r="L73" s="16"/>
      <c r="Q73" s="10" t="s">
        <v>19</v>
      </c>
      <c r="R73" s="13">
        <f t="shared" ref="R73:Z73" si="32">R59-R45</f>
        <v>5499.1862641981625</v>
      </c>
      <c r="S73" s="13">
        <f t="shared" si="32"/>
        <v>13296.031999999999</v>
      </c>
      <c r="T73" s="13">
        <f t="shared" si="32"/>
        <v>42908.483999999997</v>
      </c>
      <c r="U73" s="13">
        <f t="shared" si="32"/>
        <v>19220.97</v>
      </c>
      <c r="V73" s="13">
        <f t="shared" si="32"/>
        <v>4631.7179999999998</v>
      </c>
      <c r="W73" s="13">
        <f t="shared" si="32"/>
        <v>17667.050000000003</v>
      </c>
      <c r="X73" s="13">
        <f t="shared" si="32"/>
        <v>7441.5259999999998</v>
      </c>
      <c r="Y73" s="13">
        <f t="shared" si="32"/>
        <v>4985.0600000000004</v>
      </c>
      <c r="Z73" s="30">
        <f t="shared" si="32"/>
        <v>14262.492</v>
      </c>
      <c r="AA73" s="29">
        <f t="shared" si="20"/>
        <v>129912.51826419815</v>
      </c>
      <c r="AB73" s="16"/>
    </row>
    <row r="74" spans="1:31" x14ac:dyDescent="0.25">
      <c r="A74" s="10" t="s">
        <v>20</v>
      </c>
      <c r="B74" s="13">
        <f t="shared" ref="B74:J74" si="33">B60-B46</f>
        <v>5941.6411485065955</v>
      </c>
      <c r="C74" s="13">
        <f t="shared" si="33"/>
        <v>14882.905999999999</v>
      </c>
      <c r="D74" s="13">
        <f t="shared" si="33"/>
        <v>47319.77</v>
      </c>
      <c r="E74" s="13">
        <f t="shared" si="33"/>
        <v>22233.99</v>
      </c>
      <c r="F74" s="13">
        <f t="shared" si="33"/>
        <v>5532.1880000000001</v>
      </c>
      <c r="G74" s="13">
        <f t="shared" si="33"/>
        <v>21890.87</v>
      </c>
      <c r="H74" s="13">
        <f t="shared" si="33"/>
        <v>9157.5540000000001</v>
      </c>
      <c r="I74" s="13">
        <f t="shared" si="33"/>
        <v>6740.15</v>
      </c>
      <c r="J74" s="30">
        <f t="shared" si="33"/>
        <v>17124.042000000001</v>
      </c>
      <c r="K74" s="29">
        <f t="shared" si="18"/>
        <v>150823.11114850658</v>
      </c>
      <c r="L74" s="16"/>
      <c r="Q74" s="10" t="s">
        <v>20</v>
      </c>
      <c r="R74" s="13">
        <f t="shared" ref="R74:Z74" si="34">R60-R46</f>
        <v>5941.6411485065955</v>
      </c>
      <c r="S74" s="13">
        <f t="shared" si="34"/>
        <v>14882.905999999999</v>
      </c>
      <c r="T74" s="13">
        <f t="shared" si="34"/>
        <v>47319.77</v>
      </c>
      <c r="U74" s="13">
        <f t="shared" si="34"/>
        <v>22233.99</v>
      </c>
      <c r="V74" s="13">
        <f t="shared" si="34"/>
        <v>5532.1880000000001</v>
      </c>
      <c r="W74" s="13">
        <f t="shared" si="34"/>
        <v>21890.87</v>
      </c>
      <c r="X74" s="13">
        <f t="shared" si="34"/>
        <v>9157.5540000000001</v>
      </c>
      <c r="Y74" s="13">
        <f t="shared" si="34"/>
        <v>6740.15</v>
      </c>
      <c r="Z74" s="30">
        <f t="shared" si="34"/>
        <v>17124.042000000001</v>
      </c>
      <c r="AA74" s="29">
        <f t="shared" si="20"/>
        <v>150823.11114850658</v>
      </c>
      <c r="AB74" s="16"/>
    </row>
    <row r="75" spans="1:31" x14ac:dyDescent="0.25">
      <c r="A75" s="10" t="s">
        <v>21</v>
      </c>
      <c r="B75" s="13">
        <f t="shared" ref="B75:J75" si="35">B61-B47</f>
        <v>6188.0980931613267</v>
      </c>
      <c r="C75" s="13">
        <f t="shared" si="35"/>
        <v>15447.464</v>
      </c>
      <c r="D75" s="13">
        <f t="shared" si="35"/>
        <v>51542.244000000006</v>
      </c>
      <c r="E75" s="13">
        <f t="shared" si="35"/>
        <v>24083.359999999997</v>
      </c>
      <c r="F75" s="13">
        <f t="shared" si="35"/>
        <v>6007.0879999999997</v>
      </c>
      <c r="G75" s="13">
        <f t="shared" si="35"/>
        <v>23522.980000000003</v>
      </c>
      <c r="H75" s="13">
        <f t="shared" si="35"/>
        <v>9316.2019999999993</v>
      </c>
      <c r="I75" s="13">
        <f t="shared" si="35"/>
        <v>6740.15</v>
      </c>
      <c r="J75" s="30">
        <f t="shared" si="35"/>
        <v>17947.671999999999</v>
      </c>
      <c r="K75" s="29">
        <f t="shared" si="18"/>
        <v>160795.2580931613</v>
      </c>
      <c r="L75" s="16"/>
      <c r="Q75" s="10" t="s">
        <v>21</v>
      </c>
      <c r="R75" s="13">
        <f t="shared" ref="R75:Z75" si="36">R61-R47</f>
        <v>6188.0980931613267</v>
      </c>
      <c r="S75" s="13">
        <f t="shared" si="36"/>
        <v>15447.464</v>
      </c>
      <c r="T75" s="13">
        <f t="shared" si="36"/>
        <v>51542.244000000006</v>
      </c>
      <c r="U75" s="13">
        <f t="shared" si="36"/>
        <v>24083.359999999997</v>
      </c>
      <c r="V75" s="13">
        <f t="shared" si="36"/>
        <v>6007.0879999999997</v>
      </c>
      <c r="W75" s="13">
        <f t="shared" si="36"/>
        <v>23522.980000000003</v>
      </c>
      <c r="X75" s="13">
        <f t="shared" si="36"/>
        <v>9316.2019999999993</v>
      </c>
      <c r="Y75" s="13">
        <f t="shared" si="36"/>
        <v>6740.15</v>
      </c>
      <c r="Z75" s="30">
        <f t="shared" si="36"/>
        <v>17947.671999999999</v>
      </c>
      <c r="AA75" s="29">
        <f t="shared" si="20"/>
        <v>160795.2580931613</v>
      </c>
      <c r="AB75" s="16"/>
    </row>
    <row r="76" spans="1:31" x14ac:dyDescent="0.25">
      <c r="A76" s="10" t="s">
        <v>22</v>
      </c>
      <c r="B76" s="13">
        <f t="shared" ref="B76:J76" si="37">B62-B48</f>
        <v>6163.4664510557704</v>
      </c>
      <c r="C76" s="13">
        <f t="shared" si="37"/>
        <v>15378.876</v>
      </c>
      <c r="D76" s="13">
        <f t="shared" si="37"/>
        <v>51545.24</v>
      </c>
      <c r="E76" s="13">
        <f t="shared" si="37"/>
        <v>24083.359999999997</v>
      </c>
      <c r="F76" s="13">
        <f t="shared" si="37"/>
        <v>6007.0879999999997</v>
      </c>
      <c r="G76" s="13">
        <f t="shared" si="37"/>
        <v>23522.980000000003</v>
      </c>
      <c r="H76" s="13">
        <f t="shared" si="37"/>
        <v>9316.2939999999999</v>
      </c>
      <c r="I76" s="13">
        <f t="shared" si="37"/>
        <v>6740.15</v>
      </c>
      <c r="J76" s="30">
        <f t="shared" si="37"/>
        <v>17947.671999999999</v>
      </c>
      <c r="K76" s="29">
        <f t="shared" si="18"/>
        <v>160705.12645105575</v>
      </c>
      <c r="L76" s="16"/>
      <c r="Q76" s="10" t="s">
        <v>22</v>
      </c>
      <c r="R76" s="13">
        <f t="shared" ref="R76:Y76" si="38">R62-R48</f>
        <v>6163.4664510557704</v>
      </c>
      <c r="S76" s="13">
        <f t="shared" si="38"/>
        <v>15378.876</v>
      </c>
      <c r="T76" s="13">
        <f t="shared" si="38"/>
        <v>51545.24</v>
      </c>
      <c r="U76" s="13">
        <f t="shared" si="38"/>
        <v>24083.359999999997</v>
      </c>
      <c r="V76" s="13">
        <f t="shared" si="38"/>
        <v>6007.0879999999997</v>
      </c>
      <c r="W76" s="13">
        <f t="shared" si="38"/>
        <v>23522.980000000003</v>
      </c>
      <c r="X76" s="13">
        <f t="shared" si="38"/>
        <v>9316.2939999999999</v>
      </c>
      <c r="Y76" s="13">
        <f t="shared" si="38"/>
        <v>6740.15</v>
      </c>
      <c r="Z76" s="30">
        <f>Z62-Z48</f>
        <v>17947.671999999999</v>
      </c>
      <c r="AA76" s="29">
        <f t="shared" si="20"/>
        <v>160705.12645105575</v>
      </c>
      <c r="AB76" s="16"/>
    </row>
    <row r="77" spans="1:31" x14ac:dyDescent="0.25">
      <c r="A77" s="10" t="s">
        <v>23</v>
      </c>
      <c r="B77" s="13">
        <f t="shared" ref="B77:J77" si="39">B63-B49</f>
        <v>5596.5530044991456</v>
      </c>
      <c r="C77" s="13">
        <f t="shared" si="39"/>
        <v>14184.276</v>
      </c>
      <c r="D77" s="13">
        <f t="shared" si="39"/>
        <v>45362.928</v>
      </c>
      <c r="E77" s="13">
        <f t="shared" si="39"/>
        <v>20945.66</v>
      </c>
      <c r="F77" s="13">
        <f t="shared" si="39"/>
        <v>5137.4579999999996</v>
      </c>
      <c r="G77" s="13">
        <f t="shared" si="39"/>
        <v>19580.420000000002</v>
      </c>
      <c r="H77" s="13">
        <f t="shared" si="39"/>
        <v>7909.8679999999995</v>
      </c>
      <c r="I77" s="13">
        <f t="shared" si="39"/>
        <v>5560.2599999999993</v>
      </c>
      <c r="J77" s="30">
        <f t="shared" si="39"/>
        <v>14833.806</v>
      </c>
      <c r="K77" s="29">
        <f t="shared" si="18"/>
        <v>139111.22900449915</v>
      </c>
      <c r="L77" s="16"/>
      <c r="Q77" s="10" t="s">
        <v>23</v>
      </c>
      <c r="R77" s="13">
        <f t="shared" ref="R77:Z77" si="40">R63-R49</f>
        <v>5596.5530044991456</v>
      </c>
      <c r="S77" s="13">
        <f t="shared" si="40"/>
        <v>14184.276</v>
      </c>
      <c r="T77" s="13">
        <f t="shared" si="40"/>
        <v>45362.928</v>
      </c>
      <c r="U77" s="13">
        <f t="shared" si="40"/>
        <v>20945.66</v>
      </c>
      <c r="V77" s="13">
        <f t="shared" si="40"/>
        <v>5137.4579999999996</v>
      </c>
      <c r="W77" s="13">
        <f t="shared" si="40"/>
        <v>19580.420000000002</v>
      </c>
      <c r="X77" s="13">
        <f t="shared" si="40"/>
        <v>7909.8679999999995</v>
      </c>
      <c r="Y77" s="13">
        <f t="shared" si="40"/>
        <v>5560.2599999999993</v>
      </c>
      <c r="Z77" s="30">
        <f t="shared" si="40"/>
        <v>14833.806</v>
      </c>
      <c r="AA77" s="29">
        <f>SUM($R77:$Z77)</f>
        <v>139111.22900449915</v>
      </c>
      <c r="AB77" s="16"/>
    </row>
    <row r="79" spans="1:31" x14ac:dyDescent="0.25">
      <c r="A79" s="23" t="s">
        <v>50</v>
      </c>
      <c r="B79" s="25">
        <f>$B$17-MIN($K$38:$K$49)</f>
        <v>171658.36322771449</v>
      </c>
      <c r="C79" s="24"/>
      <c r="D79" s="24"/>
      <c r="E79" s="24"/>
      <c r="F79" s="24"/>
      <c r="G79" s="24"/>
      <c r="H79" s="24"/>
      <c r="I79" s="24"/>
      <c r="J79" s="24"/>
      <c r="L79" s="16"/>
      <c r="M79" s="16"/>
      <c r="O79" s="20"/>
      <c r="Q79" s="23" t="s">
        <v>50</v>
      </c>
      <c r="R79" s="25">
        <f>$B$17-MIN($AA$38:$AA$49)</f>
        <v>171658.36322771449</v>
      </c>
      <c r="S79" s="24"/>
      <c r="T79" s="24"/>
      <c r="U79" s="24"/>
      <c r="V79" s="24"/>
      <c r="W79" s="24"/>
      <c r="X79" s="24"/>
      <c r="Y79" s="24"/>
      <c r="Z79" s="24"/>
      <c r="AB79" s="16"/>
      <c r="AC79" s="16"/>
      <c r="AE79" s="20"/>
    </row>
    <row r="81" spans="1:31" x14ac:dyDescent="0.25">
      <c r="A81" s="1" t="s">
        <v>57</v>
      </c>
      <c r="B81" s="27" t="s">
        <v>51</v>
      </c>
      <c r="Q81" s="1" t="s">
        <v>57</v>
      </c>
      <c r="R81" s="27" t="s">
        <v>38</v>
      </c>
    </row>
    <row r="82" spans="1:31" x14ac:dyDescent="0.25">
      <c r="A82" s="10" t="s">
        <v>12</v>
      </c>
      <c r="B82" s="26">
        <f>$B$79-K66</f>
        <v>51037.071455945421</v>
      </c>
      <c r="C82" s="16"/>
      <c r="L82" s="16"/>
      <c r="M82" s="16"/>
      <c r="O82" s="20"/>
      <c r="Q82" s="10" t="s">
        <v>12</v>
      </c>
      <c r="R82" s="26">
        <f>$R$79-AA66</f>
        <v>51037.071455945421</v>
      </c>
      <c r="S82" s="16"/>
      <c r="AB82" s="16"/>
      <c r="AC82" s="16"/>
      <c r="AE82" s="20"/>
    </row>
    <row r="83" spans="1:31" x14ac:dyDescent="0.25">
      <c r="A83" s="10" t="s">
        <v>13</v>
      </c>
      <c r="B83" s="13">
        <f t="shared" ref="B83:B87" si="41">$B$79-K67</f>
        <v>52085.228705489513</v>
      </c>
      <c r="L83" s="16"/>
      <c r="M83" s="16"/>
      <c r="O83" s="20"/>
      <c r="Q83" s="10" t="s">
        <v>13</v>
      </c>
      <c r="R83" s="26">
        <f>$R$79-AA67</f>
        <v>52085.228705489513</v>
      </c>
      <c r="AB83" s="16"/>
      <c r="AC83" s="16"/>
      <c r="AE83" s="20"/>
    </row>
    <row r="84" spans="1:31" x14ac:dyDescent="0.25">
      <c r="A84" s="10" t="s">
        <v>14</v>
      </c>
      <c r="B84" s="13">
        <f t="shared" si="41"/>
        <v>35370.041384768352</v>
      </c>
      <c r="L84" s="16"/>
      <c r="M84" s="16"/>
      <c r="O84" s="20"/>
      <c r="Q84" s="10" t="s">
        <v>14</v>
      </c>
      <c r="R84" s="26">
        <f>$R$79-AA68</f>
        <v>35370.041384768352</v>
      </c>
      <c r="AB84" s="16"/>
      <c r="AC84" s="16"/>
      <c r="AE84" s="20"/>
    </row>
    <row r="85" spans="1:31" x14ac:dyDescent="0.25">
      <c r="A85" s="10" t="s">
        <v>15</v>
      </c>
      <c r="B85" s="13">
        <f t="shared" si="41"/>
        <v>893.18539928868995</v>
      </c>
      <c r="L85" s="16"/>
      <c r="M85" s="16"/>
      <c r="O85" s="20"/>
      <c r="Q85" s="10" t="s">
        <v>15</v>
      </c>
      <c r="R85" s="26">
        <f>$R$79-AA69</f>
        <v>893.18539928868995</v>
      </c>
      <c r="AB85" s="16"/>
      <c r="AC85" s="16"/>
      <c r="AE85" s="20"/>
    </row>
    <row r="86" spans="1:31" x14ac:dyDescent="0.25">
      <c r="A86" s="10" t="s">
        <v>16</v>
      </c>
      <c r="B86" s="13">
        <f t="shared" si="41"/>
        <v>514.43857843891601</v>
      </c>
      <c r="L86" s="16"/>
      <c r="M86" s="16"/>
      <c r="O86" s="20"/>
      <c r="Q86" s="10" t="s">
        <v>16</v>
      </c>
      <c r="R86" s="26">
        <f t="shared" ref="R86:R92" si="42">$R$79-AA70</f>
        <v>514.43857843891601</v>
      </c>
      <c r="AB86" s="16"/>
      <c r="AC86" s="16"/>
      <c r="AE86" s="20"/>
    </row>
    <row r="87" spans="1:31" x14ac:dyDescent="0.25">
      <c r="A87" s="10" t="s">
        <v>17</v>
      </c>
      <c r="B87" s="13">
        <f t="shared" si="41"/>
        <v>23590.550284661877</v>
      </c>
      <c r="L87" s="16"/>
      <c r="M87" s="16"/>
      <c r="O87" s="20"/>
      <c r="Q87" s="10" t="s">
        <v>17</v>
      </c>
      <c r="R87" s="26">
        <f t="shared" si="42"/>
        <v>23590.550284661877</v>
      </c>
      <c r="AB87" s="16"/>
      <c r="AC87" s="16"/>
      <c r="AE87" s="20"/>
    </row>
    <row r="88" spans="1:31" x14ac:dyDescent="0.25">
      <c r="A88" s="10" t="s">
        <v>18</v>
      </c>
      <c r="B88" s="13">
        <f t="shared" ref="B88:B92" si="43">$B$79-K72</f>
        <v>45716.537773922202</v>
      </c>
      <c r="L88" s="16"/>
      <c r="M88" s="16"/>
      <c r="O88" s="20"/>
      <c r="Q88" s="10" t="s">
        <v>18</v>
      </c>
      <c r="R88" s="26">
        <f t="shared" si="42"/>
        <v>45716.537773922202</v>
      </c>
      <c r="AB88" s="16"/>
      <c r="AC88" s="16"/>
      <c r="AE88" s="20"/>
    </row>
    <row r="89" spans="1:31" x14ac:dyDescent="0.25">
      <c r="A89" s="10" t="s">
        <v>19</v>
      </c>
      <c r="B89" s="13">
        <f t="shared" si="43"/>
        <v>41745.844963516342</v>
      </c>
      <c r="L89" s="16"/>
      <c r="M89" s="16"/>
      <c r="O89" s="20"/>
      <c r="Q89" s="10" t="s">
        <v>19</v>
      </c>
      <c r="R89" s="26">
        <f t="shared" si="42"/>
        <v>41745.844963516342</v>
      </c>
      <c r="AB89" s="16"/>
      <c r="AC89" s="16"/>
      <c r="AE89" s="20"/>
    </row>
    <row r="90" spans="1:31" x14ac:dyDescent="0.25">
      <c r="A90" s="10" t="s">
        <v>20</v>
      </c>
      <c r="B90" s="13">
        <f>$B$79-K74</f>
        <v>20835.252079207916</v>
      </c>
      <c r="L90" s="16"/>
      <c r="M90" s="16"/>
      <c r="O90" s="20"/>
      <c r="Q90" s="10" t="s">
        <v>20</v>
      </c>
      <c r="R90" s="26">
        <f>$R$79-AA74</f>
        <v>20835.252079207916</v>
      </c>
      <c r="AB90" s="16"/>
      <c r="AC90" s="16"/>
      <c r="AE90" s="20"/>
    </row>
    <row r="91" spans="1:31" x14ac:dyDescent="0.25">
      <c r="A91" s="10" t="s">
        <v>21</v>
      </c>
      <c r="B91" s="13">
        <f t="shared" si="43"/>
        <v>10863.105134553189</v>
      </c>
      <c r="L91" s="16"/>
      <c r="M91" s="16"/>
      <c r="O91" s="20"/>
      <c r="Q91" s="10" t="s">
        <v>21</v>
      </c>
      <c r="R91" s="26">
        <f t="shared" si="42"/>
        <v>10863.105134553189</v>
      </c>
      <c r="AB91" s="16"/>
      <c r="AC91" s="16"/>
      <c r="AE91" s="20"/>
    </row>
    <row r="92" spans="1:31" x14ac:dyDescent="0.25">
      <c r="A92" s="10" t="s">
        <v>22</v>
      </c>
      <c r="B92" s="13">
        <f t="shared" si="43"/>
        <v>10953.236776658741</v>
      </c>
      <c r="L92" s="16"/>
      <c r="M92" s="16"/>
      <c r="O92" s="20"/>
      <c r="Q92" s="10" t="s">
        <v>22</v>
      </c>
      <c r="R92" s="26">
        <f t="shared" si="42"/>
        <v>10953.236776658741</v>
      </c>
      <c r="AB92" s="16"/>
      <c r="AC92" s="16"/>
      <c r="AE92" s="20"/>
    </row>
    <row r="93" spans="1:31" x14ac:dyDescent="0.25">
      <c r="A93" s="10" t="s">
        <v>23</v>
      </c>
      <c r="B93" s="13">
        <f>$B$79-K77</f>
        <v>32547.13422321534</v>
      </c>
      <c r="L93" s="16"/>
      <c r="M93" s="16"/>
      <c r="O93" s="20"/>
      <c r="Q93" s="10" t="s">
        <v>23</v>
      </c>
      <c r="R93" s="26">
        <f>$R$79-AA77</f>
        <v>32547.13422321534</v>
      </c>
      <c r="AB93" s="16"/>
      <c r="AC93" s="16"/>
      <c r="AE93" s="20"/>
    </row>
    <row r="94" spans="1:31" x14ac:dyDescent="0.25">
      <c r="A94" s="15" t="s">
        <v>39</v>
      </c>
      <c r="B94" s="18">
        <f>SUM($B$82:$B$93)/$B$79</f>
        <v>1.9000042912386854</v>
      </c>
      <c r="Q94" s="15" t="s">
        <v>39</v>
      </c>
      <c r="R94" s="18">
        <f>SUM($R$82:$R$93)/$R$79</f>
        <v>1.9000042912386854</v>
      </c>
    </row>
    <row r="96" spans="1:31" x14ac:dyDescent="0.25">
      <c r="A96" s="1" t="s">
        <v>58</v>
      </c>
      <c r="B96" s="50">
        <f>(SUM($B$82:$B$93)-$D$97*$B$79)/(12-$D$97)</f>
        <v>7.293336722183752E-2</v>
      </c>
      <c r="D96" s="1" t="s">
        <v>41</v>
      </c>
      <c r="Q96" s="1" t="s">
        <v>58</v>
      </c>
      <c r="R96" s="50">
        <f>(SUM($R$82:$R$93)-$T$97*$R$79)/(12-$T$97)</f>
        <v>7.293336722183752E-2</v>
      </c>
      <c r="T96" s="1" t="s">
        <v>41</v>
      </c>
    </row>
    <row r="97" spans="1:22" x14ac:dyDescent="0.25">
      <c r="A97" s="1" t="s">
        <v>40</v>
      </c>
      <c r="D97" s="17">
        <v>1.9</v>
      </c>
      <c r="Q97" s="1" t="s">
        <v>40</v>
      </c>
      <c r="T97" s="17">
        <f>D97</f>
        <v>1.9</v>
      </c>
    </row>
    <row r="98" spans="1:22" ht="16.5" thickBot="1" x14ac:dyDescent="0.3"/>
    <row r="99" spans="1:22" ht="16.5" thickBot="1" x14ac:dyDescent="0.3">
      <c r="A99" s="1" t="s">
        <v>59</v>
      </c>
      <c r="B99" s="66" t="e">
        <f>'入力欄(差替情報)'!$D$11*'計算用(太陽光-差替元差替可能容量)'!$B$101</f>
        <v>#N/A</v>
      </c>
      <c r="F99" s="16"/>
      <c r="Q99" s="1" t="s">
        <v>59</v>
      </c>
      <c r="R99" s="66">
        <f>(MIN($AA$38:$AA$49)+$R$96)*1000</f>
        <v>81.784860626345008</v>
      </c>
      <c r="V99" s="16"/>
    </row>
    <row r="100" spans="1:22" ht="16.5" thickBot="1" x14ac:dyDescent="0.3"/>
    <row r="101" spans="1:22" ht="16.5" thickBot="1" x14ac:dyDescent="0.3">
      <c r="A101" s="1" t="s">
        <v>60</v>
      </c>
      <c r="B101" s="31" t="e">
        <f>VLOOKUP('入力欄(基本情報)'!$C$14,$B$104:$C$112,2,FALSE)</f>
        <v>#N/A</v>
      </c>
      <c r="Q101" s="1" t="s">
        <v>60</v>
      </c>
      <c r="R101" s="31" t="e">
        <f>R99/'入力(太陽光)'!U15</f>
        <v>#DIV/0!</v>
      </c>
      <c r="S101" s="1" t="s">
        <v>93</v>
      </c>
    </row>
    <row r="103" spans="1:22" x14ac:dyDescent="0.25">
      <c r="C103" s="23" t="s">
        <v>229</v>
      </c>
    </row>
    <row r="104" spans="1:22" x14ac:dyDescent="0.25">
      <c r="B104" s="11" t="s">
        <v>27</v>
      </c>
      <c r="C104" s="129">
        <v>4.0892430323322744E-2</v>
      </c>
      <c r="D104" s="1">
        <v>4.0892430323322744E-2</v>
      </c>
    </row>
    <row r="105" spans="1:22" x14ac:dyDescent="0.25">
      <c r="B105" s="11" t="s">
        <v>28</v>
      </c>
      <c r="C105" s="129">
        <v>0.11903049428786673</v>
      </c>
      <c r="D105" s="1">
        <v>0.11903049428786673</v>
      </c>
    </row>
    <row r="106" spans="1:22" x14ac:dyDescent="0.25">
      <c r="B106" s="11" t="s">
        <v>29</v>
      </c>
      <c r="C106" s="129">
        <v>0.10599152792482698</v>
      </c>
      <c r="D106" s="1">
        <v>0.10599152792482698</v>
      </c>
    </row>
    <row r="107" spans="1:22" x14ac:dyDescent="0.25">
      <c r="B107" s="11" t="s">
        <v>30</v>
      </c>
      <c r="C107" s="129">
        <v>0.12942491512195015</v>
      </c>
      <c r="D107" s="1">
        <v>0.12942491512195015</v>
      </c>
    </row>
    <row r="108" spans="1:22" x14ac:dyDescent="0.25">
      <c r="B108" s="11" t="s">
        <v>31</v>
      </c>
      <c r="C108" s="129">
        <v>0.16593429446726776</v>
      </c>
      <c r="D108" s="1">
        <v>0.16593429446726776</v>
      </c>
    </row>
    <row r="109" spans="1:22" x14ac:dyDescent="0.25">
      <c r="B109" s="11" t="s">
        <v>32</v>
      </c>
      <c r="C109" s="129">
        <v>0.1304330394105814</v>
      </c>
      <c r="D109" s="1">
        <v>0.1304330394105814</v>
      </c>
    </row>
    <row r="110" spans="1:22" x14ac:dyDescent="0.25">
      <c r="B110" s="11" t="s">
        <v>33</v>
      </c>
      <c r="C110" s="129">
        <v>0.13936030424421902</v>
      </c>
      <c r="D110" s="1">
        <v>0.13936030424421902</v>
      </c>
    </row>
    <row r="111" spans="1:22" x14ac:dyDescent="0.25">
      <c r="B111" s="11" t="s">
        <v>34</v>
      </c>
      <c r="C111" s="129">
        <v>0.15609197705114977</v>
      </c>
      <c r="D111" s="1">
        <v>0.15609197705114977</v>
      </c>
    </row>
    <row r="112" spans="1:22" x14ac:dyDescent="0.25">
      <c r="B112" s="11" t="s">
        <v>35</v>
      </c>
      <c r="C112" s="129">
        <v>5.6620588117746888E-2</v>
      </c>
      <c r="D112" s="1">
        <v>5.6620588117746888E-2</v>
      </c>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0070C0"/>
  </sheetPr>
  <dimension ref="A1:AD112"/>
  <sheetViews>
    <sheetView topLeftCell="A88" workbookViewId="0">
      <selection activeCell="G116" sqref="G116"/>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2" width="9" style="1"/>
    <col min="23" max="23" width="9.5" style="1" bestFit="1" customWidth="1"/>
    <col min="24" max="26" width="9" style="1"/>
    <col min="27" max="27" width="10.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c r="C4" s="19"/>
      <c r="D4" s="19"/>
      <c r="E4" s="19"/>
      <c r="F4" s="19"/>
      <c r="G4" s="19"/>
      <c r="H4" s="19"/>
      <c r="I4" s="19"/>
      <c r="J4" s="19"/>
    </row>
    <row r="5" spans="1:13" x14ac:dyDescent="0.25">
      <c r="A5" s="10" t="s">
        <v>13</v>
      </c>
      <c r="B5" s="19"/>
      <c r="C5" s="19"/>
      <c r="D5" s="19"/>
      <c r="E5" s="19"/>
      <c r="F5" s="19"/>
      <c r="G5" s="19"/>
      <c r="H5" s="19"/>
      <c r="I5" s="19"/>
      <c r="J5" s="19"/>
    </row>
    <row r="6" spans="1:13" x14ac:dyDescent="0.25">
      <c r="A6" s="10" t="s">
        <v>14</v>
      </c>
      <c r="B6" s="19"/>
      <c r="C6" s="19"/>
      <c r="D6" s="19"/>
      <c r="E6" s="19"/>
      <c r="F6" s="19"/>
      <c r="G6" s="19"/>
      <c r="H6" s="19"/>
      <c r="I6" s="19"/>
      <c r="J6" s="19"/>
    </row>
    <row r="7" spans="1:13" x14ac:dyDescent="0.25">
      <c r="A7" s="10" t="s">
        <v>15</v>
      </c>
      <c r="B7" s="19"/>
      <c r="C7" s="19"/>
      <c r="D7" s="19"/>
      <c r="E7" s="19"/>
      <c r="F7" s="19"/>
      <c r="G7" s="19"/>
      <c r="H7" s="19"/>
      <c r="I7" s="19"/>
      <c r="J7" s="19"/>
    </row>
    <row r="8" spans="1:13" x14ac:dyDescent="0.25">
      <c r="A8" s="10" t="s">
        <v>16</v>
      </c>
      <c r="B8" s="19"/>
      <c r="C8" s="19"/>
      <c r="D8" s="19"/>
      <c r="E8" s="19"/>
      <c r="F8" s="19"/>
      <c r="G8" s="19"/>
      <c r="H8" s="19"/>
      <c r="I8" s="19"/>
      <c r="J8" s="19"/>
    </row>
    <row r="9" spans="1:13" x14ac:dyDescent="0.25">
      <c r="A9" s="10" t="s">
        <v>17</v>
      </c>
      <c r="B9" s="19"/>
      <c r="C9" s="19"/>
      <c r="D9" s="19"/>
      <c r="E9" s="19"/>
      <c r="F9" s="19"/>
      <c r="G9" s="19"/>
      <c r="H9" s="19"/>
      <c r="I9" s="19"/>
      <c r="J9" s="19"/>
    </row>
    <row r="10" spans="1:13" x14ac:dyDescent="0.25">
      <c r="A10" s="10" t="s">
        <v>18</v>
      </c>
      <c r="B10" s="19"/>
      <c r="C10" s="19"/>
      <c r="D10" s="19"/>
      <c r="E10" s="19"/>
      <c r="F10" s="19"/>
      <c r="G10" s="19"/>
      <c r="H10" s="19"/>
      <c r="I10" s="19"/>
      <c r="J10" s="19"/>
    </row>
    <row r="11" spans="1:13" x14ac:dyDescent="0.25">
      <c r="A11" s="10" t="s">
        <v>19</v>
      </c>
      <c r="B11" s="19"/>
      <c r="C11" s="19"/>
      <c r="D11" s="19"/>
      <c r="E11" s="19"/>
      <c r="F11" s="19"/>
      <c r="G11" s="19"/>
      <c r="H11" s="19"/>
      <c r="I11" s="19"/>
      <c r="J11" s="19"/>
    </row>
    <row r="12" spans="1:13" x14ac:dyDescent="0.25">
      <c r="A12" s="10" t="s">
        <v>20</v>
      </c>
      <c r="B12" s="19"/>
      <c r="C12" s="19"/>
      <c r="D12" s="19"/>
      <c r="E12" s="19"/>
      <c r="F12" s="19"/>
      <c r="G12" s="19"/>
      <c r="H12" s="19"/>
      <c r="I12" s="19"/>
      <c r="J12" s="19"/>
    </row>
    <row r="13" spans="1:13" x14ac:dyDescent="0.25">
      <c r="A13" s="10" t="s">
        <v>21</v>
      </c>
      <c r="B13" s="19"/>
      <c r="C13" s="19"/>
      <c r="D13" s="19"/>
      <c r="E13" s="19"/>
      <c r="F13" s="19"/>
      <c r="G13" s="19"/>
      <c r="H13" s="19"/>
      <c r="I13" s="19"/>
      <c r="J13" s="19"/>
    </row>
    <row r="14" spans="1:13" x14ac:dyDescent="0.25">
      <c r="A14" s="10" t="s">
        <v>22</v>
      </c>
      <c r="B14" s="19"/>
      <c r="C14" s="19"/>
      <c r="D14" s="19"/>
      <c r="E14" s="19"/>
      <c r="F14" s="19"/>
      <c r="G14" s="19"/>
      <c r="H14" s="19"/>
      <c r="I14" s="19"/>
      <c r="J14" s="19"/>
    </row>
    <row r="15" spans="1:13" x14ac:dyDescent="0.25">
      <c r="A15" s="10" t="s">
        <v>23</v>
      </c>
      <c r="B15" s="19"/>
      <c r="C15" s="19"/>
      <c r="D15" s="19"/>
      <c r="E15" s="19"/>
      <c r="F15" s="19"/>
      <c r="G15" s="19"/>
      <c r="H15" s="19"/>
      <c r="I15" s="19"/>
      <c r="J15" s="19"/>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c r="C19" s="35"/>
      <c r="D19" s="35"/>
      <c r="E19" s="35"/>
      <c r="F19" s="35"/>
      <c r="G19" s="35"/>
      <c r="H19" s="35"/>
      <c r="I19" s="35"/>
      <c r="J19" s="35"/>
      <c r="K19" s="1" t="str">
        <f>'計算用(太陽光)'!K19</f>
        <v>←容量市場調達量(再エネなし)を正として、補正係数kWで年間kWを算出</v>
      </c>
    </row>
    <row r="21" spans="1:14" x14ac:dyDescent="0.25">
      <c r="A21" s="1" t="s">
        <v>53</v>
      </c>
      <c r="B21" s="35"/>
      <c r="C21" s="14"/>
      <c r="D21" s="14"/>
      <c r="E21" s="14"/>
      <c r="F21" s="14"/>
      <c r="G21" s="14"/>
      <c r="H21" s="14"/>
      <c r="I21" s="14"/>
      <c r="J21" s="14"/>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122">
        <v>0.22504822172588201</v>
      </c>
      <c r="C24" s="122">
        <v>0.32922393155215551</v>
      </c>
      <c r="D24" s="122">
        <v>0.37770415662955781</v>
      </c>
      <c r="E24" s="122">
        <v>0.26086282035774183</v>
      </c>
      <c r="F24" s="122">
        <v>0.16963592662022683</v>
      </c>
      <c r="G24" s="122">
        <v>0.22534854175967056</v>
      </c>
      <c r="H24" s="122">
        <v>0.18091519203699852</v>
      </c>
      <c r="I24" s="122">
        <v>0.24809404531131374</v>
      </c>
      <c r="J24" s="122">
        <v>0.17094156368385502</v>
      </c>
      <c r="N24" s="35">
        <f>HLOOKUP('入力(風力)'!$E$13,$B$2:$J$35,23,0)</f>
        <v>0.22504822172588201</v>
      </c>
    </row>
    <row r="25" spans="1:14" x14ac:dyDescent="0.25">
      <c r="A25" s="10" t="s">
        <v>13</v>
      </c>
      <c r="B25" s="122">
        <v>0.16194068803021519</v>
      </c>
      <c r="C25" s="122">
        <v>0.18600035493029338</v>
      </c>
      <c r="D25" s="122">
        <v>0.13416382894588091</v>
      </c>
      <c r="E25" s="122">
        <v>7.4387869376218677E-2</v>
      </c>
      <c r="F25" s="122">
        <v>0.12561000421414165</v>
      </c>
      <c r="G25" s="122">
        <v>0.20172443696976897</v>
      </c>
      <c r="H25" s="122">
        <v>0.13317997045246366</v>
      </c>
      <c r="I25" s="122">
        <v>0.20261769711720881</v>
      </c>
      <c r="J25" s="122">
        <v>8.7565939779549351E-2</v>
      </c>
      <c r="N25" s="35">
        <f>HLOOKUP('入力(風力)'!$E$13,$B$2:$J$35,24,0)</f>
        <v>0.16194068803021519</v>
      </c>
    </row>
    <row r="26" spans="1:14" x14ac:dyDescent="0.25">
      <c r="A26" s="10" t="s">
        <v>14</v>
      </c>
      <c r="B26" s="122">
        <v>0.14983102495829648</v>
      </c>
      <c r="C26" s="122">
        <v>0.12078999397906257</v>
      </c>
      <c r="D26" s="122">
        <v>0.12069472798980219</v>
      </c>
      <c r="E26" s="122">
        <v>0.12227571235774992</v>
      </c>
      <c r="F26" s="122">
        <v>6.7343012471440089E-2</v>
      </c>
      <c r="G26" s="122">
        <v>0.17921977763978597</v>
      </c>
      <c r="H26" s="122">
        <v>0.10346589172721847</v>
      </c>
      <c r="I26" s="122">
        <v>0.1810348814731812</v>
      </c>
      <c r="J26" s="122">
        <v>0.12689853501249501</v>
      </c>
      <c r="N26" s="35">
        <f>HLOOKUP('入力(風力)'!$E$13,$B$2:$J$35,25,0)</f>
        <v>0.14983102495829648</v>
      </c>
    </row>
    <row r="27" spans="1:14" x14ac:dyDescent="0.25">
      <c r="A27" s="10" t="s">
        <v>15</v>
      </c>
      <c r="B27" s="122">
        <v>0.11950638723425287</v>
      </c>
      <c r="C27" s="122">
        <v>9.2843874589965486E-2</v>
      </c>
      <c r="D27" s="122">
        <v>0.14595096642667171</v>
      </c>
      <c r="E27" s="122">
        <v>0.13046832598548358</v>
      </c>
      <c r="F27" s="122">
        <v>8.8944124187063767E-2</v>
      </c>
      <c r="G27" s="122">
        <v>9.8653609677104237E-2</v>
      </c>
      <c r="H27" s="122">
        <v>7.7219574480180825E-2</v>
      </c>
      <c r="I27" s="122">
        <v>0.11179308704688286</v>
      </c>
      <c r="J27" s="122">
        <v>6.3799264016800292E-2</v>
      </c>
      <c r="N27" s="35">
        <f>HLOOKUP('入力(風力)'!$E$13,$B$2:$J$35,26,0)</f>
        <v>0.11950638723425287</v>
      </c>
    </row>
    <row r="28" spans="1:14" x14ac:dyDescent="0.25">
      <c r="A28" s="10" t="s">
        <v>16</v>
      </c>
      <c r="B28" s="122">
        <v>8.9696775103214443E-2</v>
      </c>
      <c r="C28" s="122">
        <v>0.12405721332299878</v>
      </c>
      <c r="D28" s="122">
        <v>7.1947243712895223E-2</v>
      </c>
      <c r="E28" s="122">
        <v>0.12328219012290233</v>
      </c>
      <c r="F28" s="122">
        <v>9.0028204941654491E-2</v>
      </c>
      <c r="G28" s="122">
        <v>0.12567426255059025</v>
      </c>
      <c r="H28" s="122">
        <v>9.5955638169247445E-2</v>
      </c>
      <c r="I28" s="122">
        <v>0.14944154628568013</v>
      </c>
      <c r="J28" s="122">
        <v>7.8355334755855946E-2</v>
      </c>
      <c r="N28" s="35">
        <f>HLOOKUP('入力(風力)'!$E$13,$B$2:$J$35,27,0)</f>
        <v>8.9696775103214443E-2</v>
      </c>
    </row>
    <row r="29" spans="1:14" x14ac:dyDescent="0.25">
      <c r="A29" s="10" t="s">
        <v>17</v>
      </c>
      <c r="B29" s="122">
        <v>0.13505983519159856</v>
      </c>
      <c r="C29" s="122">
        <v>0.14329378048273805</v>
      </c>
      <c r="D29" s="122">
        <v>0.1774807998666964</v>
      </c>
      <c r="E29" s="122">
        <v>0.1253030480591027</v>
      </c>
      <c r="F29" s="122">
        <v>0.11337551169359593</v>
      </c>
      <c r="G29" s="122">
        <v>0.15824181926993347</v>
      </c>
      <c r="H29" s="122">
        <v>0.1010969233023568</v>
      </c>
      <c r="I29" s="122">
        <v>0.17419348664634979</v>
      </c>
      <c r="J29" s="122">
        <v>7.8963792093111038E-2</v>
      </c>
      <c r="N29" s="35">
        <f>HLOOKUP('入力(風力)'!$E$13,$B$2:$J$35,28,0)</f>
        <v>0.13505983519159856</v>
      </c>
    </row>
    <row r="30" spans="1:14" x14ac:dyDescent="0.25">
      <c r="A30" s="10" t="s">
        <v>18</v>
      </c>
      <c r="B30" s="122">
        <v>0.16159831054892743</v>
      </c>
      <c r="C30" s="122">
        <v>0.21303397549505929</v>
      </c>
      <c r="D30" s="122">
        <v>0.26588267525935344</v>
      </c>
      <c r="E30" s="122">
        <v>0.16826117827864456</v>
      </c>
      <c r="F30" s="122">
        <v>0.13316372508830338</v>
      </c>
      <c r="G30" s="122">
        <v>0.16524095795163729</v>
      </c>
      <c r="H30" s="122">
        <v>0.13397469451227556</v>
      </c>
      <c r="I30" s="122">
        <v>0.20596148888638963</v>
      </c>
      <c r="J30" s="122">
        <v>0.13355439753100221</v>
      </c>
      <c r="N30" s="35">
        <f>HLOOKUP('入力(風力)'!$E$13,$B$2:$J$35,29,0)</f>
        <v>0.16159831054892743</v>
      </c>
    </row>
    <row r="31" spans="1:14" x14ac:dyDescent="0.25">
      <c r="A31" s="10" t="s">
        <v>19</v>
      </c>
      <c r="B31" s="122">
        <v>0.24891767201196038</v>
      </c>
      <c r="C31" s="122">
        <v>0.30110205200326551</v>
      </c>
      <c r="D31" s="122">
        <v>0.17422956472715057</v>
      </c>
      <c r="E31" s="122">
        <v>0.28196320149776066</v>
      </c>
      <c r="F31" s="122">
        <v>0.21578597883730244</v>
      </c>
      <c r="G31" s="122">
        <v>0.23787869348963703</v>
      </c>
      <c r="H31" s="122">
        <v>0.17672587672249221</v>
      </c>
      <c r="I31" s="122">
        <v>0.29467060647231585</v>
      </c>
      <c r="J31" s="122">
        <v>0.20842746554630154</v>
      </c>
      <c r="N31" s="35">
        <f>HLOOKUP('入力(風力)'!$E$13,$B$2:$J$35,30,0)</f>
        <v>0.24891767201196038</v>
      </c>
    </row>
    <row r="32" spans="1:14" x14ac:dyDescent="0.25">
      <c r="A32" s="10" t="s">
        <v>20</v>
      </c>
      <c r="B32" s="122">
        <v>0.27784424801407809</v>
      </c>
      <c r="C32" s="122">
        <v>0.47047796876632847</v>
      </c>
      <c r="D32" s="122">
        <v>0.22497586033071182</v>
      </c>
      <c r="E32" s="122">
        <v>0.2647433764314242</v>
      </c>
      <c r="F32" s="122">
        <v>0.27572097615716668</v>
      </c>
      <c r="G32" s="122">
        <v>0.30600730007555554</v>
      </c>
      <c r="H32" s="122">
        <v>0.24386853622517252</v>
      </c>
      <c r="I32" s="122">
        <v>0.36416369722657466</v>
      </c>
      <c r="J32" s="122">
        <v>0.24462737942990948</v>
      </c>
      <c r="N32" s="35">
        <f>HLOOKUP('入力(風力)'!$E$13,$B$2:$J$35,31,0)</f>
        <v>0.27784424801407809</v>
      </c>
    </row>
    <row r="33" spans="1:30" x14ac:dyDescent="0.25">
      <c r="A33" s="10" t="s">
        <v>21</v>
      </c>
      <c r="B33" s="122">
        <v>0.23979786340403669</v>
      </c>
      <c r="C33" s="122">
        <v>0.42592962515135568</v>
      </c>
      <c r="D33" s="122">
        <v>0.24767774355110636</v>
      </c>
      <c r="E33" s="122">
        <v>0.32927506864930195</v>
      </c>
      <c r="F33" s="122">
        <v>0.25828808126060443</v>
      </c>
      <c r="G33" s="122">
        <v>0.32834750129763662</v>
      </c>
      <c r="H33" s="122">
        <v>0.24060107625869631</v>
      </c>
      <c r="I33" s="122">
        <v>0.44617859299989626</v>
      </c>
      <c r="J33" s="122">
        <v>0.21835838145037822</v>
      </c>
      <c r="N33" s="35">
        <f>HLOOKUP('入力(風力)'!$E$13,$B$2:$J$35,32,0)</f>
        <v>0.23979786340403669</v>
      </c>
    </row>
    <row r="34" spans="1:30" x14ac:dyDescent="0.25">
      <c r="A34" s="10" t="s">
        <v>22</v>
      </c>
      <c r="B34" s="122">
        <v>0.29128154726600392</v>
      </c>
      <c r="C34" s="122">
        <v>0.48708864060669477</v>
      </c>
      <c r="D34" s="122">
        <v>0.27711505407303622</v>
      </c>
      <c r="E34" s="122">
        <v>0.40065174504139639</v>
      </c>
      <c r="F34" s="122">
        <v>0.25552616181603044</v>
      </c>
      <c r="G34" s="122">
        <v>0.35413475082253199</v>
      </c>
      <c r="H34" s="122">
        <v>0.23567928321996809</v>
      </c>
      <c r="I34" s="122">
        <v>0.43569241160433891</v>
      </c>
      <c r="J34" s="122">
        <v>0.26303415226217108</v>
      </c>
      <c r="N34" s="35">
        <f>HLOOKUP('入力(風力)'!$E$13,$B$2:$J$35,33,0)</f>
        <v>0.29128154726600392</v>
      </c>
      <c r="Q34" s="1" t="s">
        <v>92</v>
      </c>
    </row>
    <row r="35" spans="1:30" x14ac:dyDescent="0.25">
      <c r="A35" s="10" t="s">
        <v>23</v>
      </c>
      <c r="B35" s="122">
        <v>0.21118050329308849</v>
      </c>
      <c r="C35" s="122">
        <v>0.35460051726856989</v>
      </c>
      <c r="D35" s="122">
        <v>0.29718809625116505</v>
      </c>
      <c r="E35" s="122">
        <v>0.37829771568994219</v>
      </c>
      <c r="F35" s="122">
        <v>0.22103123305358258</v>
      </c>
      <c r="G35" s="122">
        <v>0.28501565631644532</v>
      </c>
      <c r="H35" s="122">
        <v>0.21460077989688955</v>
      </c>
      <c r="I35" s="122">
        <v>0.39342177917863452</v>
      </c>
      <c r="J35" s="122">
        <v>0.2350633940691241</v>
      </c>
      <c r="N35" s="35">
        <f>HLOOKUP('入力(風力)'!$E$13,$B$2:$J$35,34,0)</f>
        <v>0.21118050329308849</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f>IF('入力(風力)'!$E$13=B$2,B24*'入力(風力)'!$E$15/1000,0)</f>
        <v>1.1252411086294101</v>
      </c>
      <c r="C38" s="41">
        <f>IF('入力(風力)'!$E$13=C$2,C24*'入力(風力)'!$E$15/1000,0)</f>
        <v>0</v>
      </c>
      <c r="D38" s="41">
        <f>IF('入力(風力)'!$E$13=D$2,D24*'入力(風力)'!$E$15/1000,0)</f>
        <v>0</v>
      </c>
      <c r="E38" s="41">
        <f>IF('入力(風力)'!$E$13=E$2,E24*'入力(風力)'!$E$15/1000,0)</f>
        <v>0</v>
      </c>
      <c r="F38" s="41">
        <f>IF('入力(風力)'!$E$13=F$2,F24*'入力(風力)'!$E$15/1000,0)</f>
        <v>0</v>
      </c>
      <c r="G38" s="41">
        <f>IF('入力(風力)'!$E$13=G$2,G24*'入力(風力)'!$E$15/1000,0)</f>
        <v>0</v>
      </c>
      <c r="H38" s="41">
        <f>IF('入力(風力)'!$E$13=H$2,H24*'入力(風力)'!$E$15/1000,0)</f>
        <v>0</v>
      </c>
      <c r="I38" s="41">
        <f>IF('入力(風力)'!$E$13=I$2,I24*'入力(風力)'!$E$15/1000,0)</f>
        <v>0</v>
      </c>
      <c r="J38" s="42">
        <f>IF('入力(風力)'!$E$13=J$2,J24*'入力(風力)'!$E$15/1000,0)</f>
        <v>0</v>
      </c>
      <c r="K38" s="43">
        <f>SUM(B38:J38)</f>
        <v>1.1252411086294101</v>
      </c>
      <c r="L38" s="44">
        <f>MIN($K$38:$K$49)</f>
        <v>0.44848387551607222</v>
      </c>
      <c r="N38" s="39">
        <f t="shared" ref="N38:N49" si="0">K38*1000</f>
        <v>1125.2411086294101</v>
      </c>
      <c r="Q38" s="10" t="s">
        <v>12</v>
      </c>
      <c r="R38" s="41">
        <f>IF('入力(風力)'!$E$13=B$2,B24*'入力(風力)'!$E$23/1000,0)</f>
        <v>0</v>
      </c>
      <c r="S38" s="41">
        <f>IF('入力(風力)'!$E$13=C$2,C24*'入力(風力)'!$E$23/1000,0)</f>
        <v>0</v>
      </c>
      <c r="T38" s="41">
        <f>IF('入力(風力)'!$E$13=D$2,D24*'入力(風力)'!$E$23/1000,0)</f>
        <v>0</v>
      </c>
      <c r="U38" s="41">
        <f>IF('入力(風力)'!$E$13=E$2,E24*'入力(風力)'!$E$23/1000,0)</f>
        <v>0</v>
      </c>
      <c r="V38" s="41">
        <f>IF('入力(風力)'!$E$13=F$2,F24*'入力(風力)'!$E$23/1000,0)</f>
        <v>0</v>
      </c>
      <c r="W38" s="41">
        <f>IF('入力(風力)'!$E$13=G$2,G24*'入力(風力)'!$E$23/1000,0)</f>
        <v>0</v>
      </c>
      <c r="X38" s="41">
        <f>IF('入力(風力)'!$E$13=H$2,H24*'入力(風力)'!$E$23/1000,0)</f>
        <v>0</v>
      </c>
      <c r="Y38" s="41">
        <f>IF('入力(風力)'!$E$13=I$2,I24*'入力(風力)'!$E$23/1000,0)</f>
        <v>0</v>
      </c>
      <c r="Z38" s="42">
        <f>IF('入力(風力)'!$E$13=J$2,J24*'入力(風力)'!$E$23/1000,0)</f>
        <v>0</v>
      </c>
      <c r="AA38" s="43">
        <f>SUM(R38:Z38)</f>
        <v>0</v>
      </c>
      <c r="AB38" s="44">
        <f>MIN($AA$38:$AA$49)</f>
        <v>0</v>
      </c>
      <c r="AD38" s="39">
        <f>AA38*1000</f>
        <v>0</v>
      </c>
    </row>
    <row r="39" spans="1:30" x14ac:dyDescent="0.25">
      <c r="A39" s="10" t="s">
        <v>13</v>
      </c>
      <c r="B39" s="41">
        <f>IF('入力(風力)'!$E$13=B$2,B25*'入力(風力)'!$E$15/1000,0)</f>
        <v>0.80970344015107598</v>
      </c>
      <c r="C39" s="41">
        <f>IF('入力(風力)'!$E$13=C$2,C25*'入力(風力)'!$E$15/1000,0)</f>
        <v>0</v>
      </c>
      <c r="D39" s="41">
        <f>IF('入力(風力)'!$E$13=D$2,D25*'入力(風力)'!$E$15/1000,0)</f>
        <v>0</v>
      </c>
      <c r="E39" s="41">
        <f>IF('入力(風力)'!$E$13=E$2,E25*'入力(風力)'!$E$15/1000,0)</f>
        <v>0</v>
      </c>
      <c r="F39" s="41">
        <f>IF('入力(風力)'!$E$13=F$2,F25*'入力(風力)'!$E$15/1000,0)</f>
        <v>0</v>
      </c>
      <c r="G39" s="41">
        <f>IF('入力(風力)'!$E$13=G$2,G25*'入力(風力)'!$E$15/1000,0)</f>
        <v>0</v>
      </c>
      <c r="H39" s="41">
        <f>IF('入力(風力)'!$E$13=H$2,H25*'入力(風力)'!$E$15/1000,0)</f>
        <v>0</v>
      </c>
      <c r="I39" s="41">
        <f>IF('入力(風力)'!$E$13=I$2,I25*'入力(風力)'!$E$15/1000,0)</f>
        <v>0</v>
      </c>
      <c r="J39" s="42">
        <f>IF('入力(風力)'!$E$13=J$2,J25*'入力(風力)'!$E$15/1000,0)</f>
        <v>0</v>
      </c>
      <c r="K39" s="43">
        <f t="shared" ref="K39:K48" si="1">SUM(B39:J39)</f>
        <v>0.80970344015107598</v>
      </c>
      <c r="L39" s="44">
        <f t="shared" ref="L39:L49" si="2">MIN($K$38:$K$49)</f>
        <v>0.44848387551607222</v>
      </c>
      <c r="N39" s="39">
        <f t="shared" si="0"/>
        <v>809.70344015107594</v>
      </c>
      <c r="Q39" s="10" t="s">
        <v>13</v>
      </c>
      <c r="R39" s="41">
        <f>IF('入力(風力)'!$E$13=B$2,B25*'入力(風力)'!$F$23/1000,0)</f>
        <v>0</v>
      </c>
      <c r="S39" s="41">
        <f>IF('入力(風力)'!$E$13=C$2,C25*'入力(風力)'!$F$23/1000,0)</f>
        <v>0</v>
      </c>
      <c r="T39" s="41">
        <f>IF('入力(風力)'!$E$13=D$2,D25*'入力(風力)'!$F$23/1000,0)</f>
        <v>0</v>
      </c>
      <c r="U39" s="41">
        <f>IF('入力(風力)'!$E$13=E$2,E25*'入力(風力)'!$F$23/1000,0)</f>
        <v>0</v>
      </c>
      <c r="V39" s="41">
        <f>IF('入力(風力)'!$E$13=F$2,F25*'入力(風力)'!$F$23/1000,0)</f>
        <v>0</v>
      </c>
      <c r="W39" s="41">
        <f>IF('入力(風力)'!$E$13=G$2,G25*'入力(風力)'!$F$23/1000,0)</f>
        <v>0</v>
      </c>
      <c r="X39" s="41">
        <f>IF('入力(風力)'!$E$13=H$2,H25*'入力(風力)'!$F$23/1000,0)</f>
        <v>0</v>
      </c>
      <c r="Y39" s="41">
        <f>IF('入力(風力)'!$E$13=I$2,I25*'入力(風力)'!$F$23/1000,0)</f>
        <v>0</v>
      </c>
      <c r="Z39" s="42">
        <f>IF('入力(風力)'!$E$13=J$2,J25*'入力(風力)'!$F$23/1000,0)</f>
        <v>0</v>
      </c>
      <c r="AA39" s="43">
        <f t="shared" ref="AA39:AA48" si="3">SUM(R39:Z39)</f>
        <v>0</v>
      </c>
      <c r="AB39" s="44">
        <f t="shared" ref="AB39:AB49" si="4">MIN($AA$38:$AA$49)</f>
        <v>0</v>
      </c>
      <c r="AD39" s="39">
        <f t="shared" ref="AD39:AD48" si="5">AA39*1000</f>
        <v>0</v>
      </c>
    </row>
    <row r="40" spans="1:30" x14ac:dyDescent="0.25">
      <c r="A40" s="10" t="s">
        <v>14</v>
      </c>
      <c r="B40" s="41">
        <f>IF('入力(風力)'!$E$13=B$2,B26*'入力(風力)'!$E$15/1000,0)</f>
        <v>0.74915512479148239</v>
      </c>
      <c r="C40" s="41">
        <f>IF('入力(風力)'!$E$13=C$2,C26*'入力(風力)'!$E$15/1000,0)</f>
        <v>0</v>
      </c>
      <c r="D40" s="41">
        <f>IF('入力(風力)'!$E$13=D$2,D26*'入力(風力)'!$E$15/1000,0)</f>
        <v>0</v>
      </c>
      <c r="E40" s="41">
        <f>IF('入力(風力)'!$E$13=E$2,E26*'入力(風力)'!$E$15/1000,0)</f>
        <v>0</v>
      </c>
      <c r="F40" s="41">
        <f>IF('入力(風力)'!$E$13=F$2,F26*'入力(風力)'!$E$15/1000,0)</f>
        <v>0</v>
      </c>
      <c r="G40" s="41">
        <f>IF('入力(風力)'!$E$13=G$2,G26*'入力(風力)'!$E$15/1000,0)</f>
        <v>0</v>
      </c>
      <c r="H40" s="41">
        <f>IF('入力(風力)'!$E$13=H$2,H26*'入力(風力)'!$E$15/1000,0)</f>
        <v>0</v>
      </c>
      <c r="I40" s="41">
        <f>IF('入力(風力)'!$E$13=I$2,I26*'入力(風力)'!$E$15/1000,0)</f>
        <v>0</v>
      </c>
      <c r="J40" s="42">
        <f>IF('入力(風力)'!$E$13=J$2,J26*'入力(風力)'!$E$15/1000,0)</f>
        <v>0</v>
      </c>
      <c r="K40" s="43">
        <f t="shared" si="1"/>
        <v>0.74915512479148239</v>
      </c>
      <c r="L40" s="44">
        <f t="shared" si="2"/>
        <v>0.44848387551607222</v>
      </c>
      <c r="N40" s="39">
        <f t="shared" si="0"/>
        <v>749.15512479148242</v>
      </c>
      <c r="Q40" s="10" t="s">
        <v>14</v>
      </c>
      <c r="R40" s="41">
        <f>IF('入力(風力)'!$E$13=B$2,B26*'入力(風力)'!$G$23/1000,0)</f>
        <v>0</v>
      </c>
      <c r="S40" s="41">
        <f>IF('入力(風力)'!$E$13=C$2,C26*'入力(風力)'!$G$23/1000,0)</f>
        <v>0</v>
      </c>
      <c r="T40" s="41">
        <f>IF('入力(風力)'!$E$13=D$2,D26*'入力(風力)'!$G$23/1000,0)</f>
        <v>0</v>
      </c>
      <c r="U40" s="41">
        <f>IF('入力(風力)'!$E$13=E$2,E26*'入力(風力)'!$G$23/1000,0)</f>
        <v>0</v>
      </c>
      <c r="V40" s="41">
        <f>IF('入力(風力)'!$E$13=F$2,F26*'入力(風力)'!$G$23/1000,0)</f>
        <v>0</v>
      </c>
      <c r="W40" s="41">
        <f>IF('入力(風力)'!$E$13=G$2,G26*'入力(風力)'!$G$23/1000,0)</f>
        <v>0</v>
      </c>
      <c r="X40" s="41">
        <f>IF('入力(風力)'!$E$13=H$2,H26*'入力(風力)'!$G$23/1000,0)</f>
        <v>0</v>
      </c>
      <c r="Y40" s="41">
        <f>IF('入力(風力)'!$E$13=I$2,I26*'入力(風力)'!$G$23/1000,0)</f>
        <v>0</v>
      </c>
      <c r="Z40" s="42">
        <f>IF('入力(風力)'!$E$13=J$2,J26*'入力(風力)'!$G$23/1000,0)</f>
        <v>0</v>
      </c>
      <c r="AA40" s="43">
        <f t="shared" si="3"/>
        <v>0</v>
      </c>
      <c r="AB40" s="44">
        <f t="shared" si="4"/>
        <v>0</v>
      </c>
      <c r="AD40" s="39">
        <f t="shared" si="5"/>
        <v>0</v>
      </c>
    </row>
    <row r="41" spans="1:30" x14ac:dyDescent="0.25">
      <c r="A41" s="10" t="s">
        <v>15</v>
      </c>
      <c r="B41" s="41">
        <f>IF('入力(風力)'!$E$13=B$2,B27*'入力(風力)'!$E$15/1000,0)</f>
        <v>0.59753193617126443</v>
      </c>
      <c r="C41" s="41">
        <f>IF('入力(風力)'!$E$13=C$2,C27*'入力(風力)'!$E$15/1000,0)</f>
        <v>0</v>
      </c>
      <c r="D41" s="41">
        <f>IF('入力(風力)'!$E$13=D$2,D27*'入力(風力)'!$E$15/1000,0)</f>
        <v>0</v>
      </c>
      <c r="E41" s="41">
        <f>IF('入力(風力)'!$E$13=E$2,E27*'入力(風力)'!$E$15/1000,0)</f>
        <v>0</v>
      </c>
      <c r="F41" s="41">
        <f>IF('入力(風力)'!$E$13=F$2,F27*'入力(風力)'!$E$15/1000,0)</f>
        <v>0</v>
      </c>
      <c r="G41" s="41">
        <f>IF('入力(風力)'!$E$13=G$2,G27*'入力(風力)'!$E$15/1000,0)</f>
        <v>0</v>
      </c>
      <c r="H41" s="41">
        <f>IF('入力(風力)'!$E$13=H$2,H27*'入力(風力)'!$E$15/1000,0)</f>
        <v>0</v>
      </c>
      <c r="I41" s="41">
        <f>IF('入力(風力)'!$E$13=I$2,I27*'入力(風力)'!$E$15/1000,0)</f>
        <v>0</v>
      </c>
      <c r="J41" s="42">
        <f>IF('入力(風力)'!$E$13=J$2,J27*'入力(風力)'!$E$15/1000,0)</f>
        <v>0</v>
      </c>
      <c r="K41" s="43">
        <f t="shared" si="1"/>
        <v>0.59753193617126443</v>
      </c>
      <c r="L41" s="44">
        <f t="shared" si="2"/>
        <v>0.44848387551607222</v>
      </c>
      <c r="N41" s="39">
        <f t="shared" si="0"/>
        <v>597.53193617126442</v>
      </c>
      <c r="Q41" s="10" t="s">
        <v>15</v>
      </c>
      <c r="R41" s="41">
        <f>IF('入力(風力)'!$E$13=B$2,B27*'入力(風力)'!$H$23/1000,0)</f>
        <v>0</v>
      </c>
      <c r="S41" s="41">
        <f>IF('入力(風力)'!$E$13=C$2,C27*'入力(風力)'!$H$23/1000,0)</f>
        <v>0</v>
      </c>
      <c r="T41" s="41">
        <f>IF('入力(風力)'!$E$13=D$2,D27*'入力(風力)'!$H$23/1000,0)</f>
        <v>0</v>
      </c>
      <c r="U41" s="41">
        <f>IF('入力(風力)'!$E$13=E$2,E27*'入力(風力)'!$H$23/1000,0)</f>
        <v>0</v>
      </c>
      <c r="V41" s="41">
        <f>IF('入力(風力)'!$E$13=F$2,F27*'入力(風力)'!$H$23/1000,0)</f>
        <v>0</v>
      </c>
      <c r="W41" s="41">
        <f>IF('入力(風力)'!$E$13=G$2,G27*'入力(風力)'!$H$23/1000,0)</f>
        <v>0</v>
      </c>
      <c r="X41" s="41">
        <f>IF('入力(風力)'!$E$13=H$2,H27*'入力(風力)'!$H$23/1000,0)</f>
        <v>0</v>
      </c>
      <c r="Y41" s="41">
        <f>IF('入力(風力)'!$E$13=I$2,I27*'入力(風力)'!$H$23/1000,0)</f>
        <v>0</v>
      </c>
      <c r="Z41" s="42">
        <f>IF('入力(風力)'!$E$13=J$2,J27*'入力(風力)'!$H$23/1000,0)</f>
        <v>0</v>
      </c>
      <c r="AA41" s="43">
        <f t="shared" si="3"/>
        <v>0</v>
      </c>
      <c r="AB41" s="44">
        <f t="shared" si="4"/>
        <v>0</v>
      </c>
      <c r="AD41" s="39">
        <f t="shared" si="5"/>
        <v>0</v>
      </c>
    </row>
    <row r="42" spans="1:30" x14ac:dyDescent="0.25">
      <c r="A42" s="10" t="s">
        <v>16</v>
      </c>
      <c r="B42" s="41">
        <f>IF('入力(風力)'!$E$13=B$2,B28*'入力(風力)'!$E$15/1000,0)</f>
        <v>0.44848387551607222</v>
      </c>
      <c r="C42" s="41">
        <f>IF('入力(風力)'!$E$13=C$2,C28*'入力(風力)'!$E$15/1000,0)</f>
        <v>0</v>
      </c>
      <c r="D42" s="41">
        <f>IF('入力(風力)'!$E$13=D$2,D28*'入力(風力)'!$E$15/1000,0)</f>
        <v>0</v>
      </c>
      <c r="E42" s="41">
        <f>IF('入力(風力)'!$E$13=E$2,E28*'入力(風力)'!$E$15/1000,0)</f>
        <v>0</v>
      </c>
      <c r="F42" s="41">
        <f>IF('入力(風力)'!$E$13=F$2,F28*'入力(風力)'!$E$15/1000,0)</f>
        <v>0</v>
      </c>
      <c r="G42" s="41">
        <f>IF('入力(風力)'!$E$13=G$2,G28*'入力(風力)'!$E$15/1000,0)</f>
        <v>0</v>
      </c>
      <c r="H42" s="41">
        <f>IF('入力(風力)'!$E$13=H$2,H28*'入力(風力)'!$E$15/1000,0)</f>
        <v>0</v>
      </c>
      <c r="I42" s="41">
        <f>IF('入力(風力)'!$E$13=I$2,I28*'入力(風力)'!$E$15/1000,0)</f>
        <v>0</v>
      </c>
      <c r="J42" s="42">
        <f>IF('入力(風力)'!$E$13=J$2,J28*'入力(風力)'!$E$15/1000,0)</f>
        <v>0</v>
      </c>
      <c r="K42" s="43">
        <f t="shared" si="1"/>
        <v>0.44848387551607222</v>
      </c>
      <c r="L42" s="44">
        <f t="shared" si="2"/>
        <v>0.44848387551607222</v>
      </c>
      <c r="N42" s="39">
        <f t="shared" si="0"/>
        <v>448.4838755160722</v>
      </c>
      <c r="Q42" s="10" t="s">
        <v>16</v>
      </c>
      <c r="R42" s="41">
        <f>IF('入力(風力)'!$E$13=B$2,B28*'入力(風力)'!$I$23/1000,0)</f>
        <v>0</v>
      </c>
      <c r="S42" s="41">
        <f>IF('入力(風力)'!$E$13=C$2,C28*'入力(風力)'!$I$23/1000,0)</f>
        <v>0</v>
      </c>
      <c r="T42" s="41">
        <f>IF('入力(風力)'!$E$13=D$2,D28*'入力(風力)'!$I$23/1000,0)</f>
        <v>0</v>
      </c>
      <c r="U42" s="41">
        <f>IF('入力(風力)'!$E$13=E$2,E28*'入力(風力)'!$I$23/1000,0)</f>
        <v>0</v>
      </c>
      <c r="V42" s="41">
        <f>IF('入力(風力)'!$E$13=F$2,F28*'入力(風力)'!$I$23/1000,0)</f>
        <v>0</v>
      </c>
      <c r="W42" s="41">
        <f>IF('入力(風力)'!$E$13=G$2,G28*'入力(風力)'!$I$23/1000,0)</f>
        <v>0</v>
      </c>
      <c r="X42" s="41">
        <f>IF('入力(風力)'!$E$13=H$2,H28*'入力(風力)'!$I$23/1000,0)</f>
        <v>0</v>
      </c>
      <c r="Y42" s="41">
        <f>IF('入力(風力)'!$E$13=I$2,I28*'入力(風力)'!$I$23/1000,0)</f>
        <v>0</v>
      </c>
      <c r="Z42" s="42">
        <f>IF('入力(風力)'!$E$13=J$2,J28*'入力(風力)'!$I$23/1000,0)</f>
        <v>0</v>
      </c>
      <c r="AA42" s="43">
        <f t="shared" si="3"/>
        <v>0</v>
      </c>
      <c r="AB42" s="44">
        <f t="shared" si="4"/>
        <v>0</v>
      </c>
      <c r="AD42" s="39">
        <f t="shared" si="5"/>
        <v>0</v>
      </c>
    </row>
    <row r="43" spans="1:30" x14ac:dyDescent="0.25">
      <c r="A43" s="10" t="s">
        <v>17</v>
      </c>
      <c r="B43" s="41">
        <f>IF('入力(風力)'!$E$13=B$2,B29*'入力(風力)'!$E$15/1000,0)</f>
        <v>0.67529917595799283</v>
      </c>
      <c r="C43" s="41">
        <f>IF('入力(風力)'!$E$13=C$2,C29*'入力(風力)'!$E$15/1000,0)</f>
        <v>0</v>
      </c>
      <c r="D43" s="41">
        <f>IF('入力(風力)'!$E$13=D$2,D29*'入力(風力)'!$E$15/1000,0)</f>
        <v>0</v>
      </c>
      <c r="E43" s="41">
        <f>IF('入力(風力)'!$E$13=E$2,E29*'入力(風力)'!$E$15/1000,0)</f>
        <v>0</v>
      </c>
      <c r="F43" s="41">
        <f>IF('入力(風力)'!$E$13=F$2,F29*'入力(風力)'!$E$15/1000,0)</f>
        <v>0</v>
      </c>
      <c r="G43" s="41">
        <f>IF('入力(風力)'!$E$13=G$2,G29*'入力(風力)'!$E$15/1000,0)</f>
        <v>0</v>
      </c>
      <c r="H43" s="41">
        <f>IF('入力(風力)'!$E$13=H$2,H29*'入力(風力)'!$E$15/1000,0)</f>
        <v>0</v>
      </c>
      <c r="I43" s="41">
        <f>IF('入力(風力)'!$E$13=I$2,I29*'入力(風力)'!$E$15/1000,0)</f>
        <v>0</v>
      </c>
      <c r="J43" s="42">
        <f>IF('入力(風力)'!$E$13=J$2,J29*'入力(風力)'!$E$15/1000,0)</f>
        <v>0</v>
      </c>
      <c r="K43" s="43">
        <f t="shared" si="1"/>
        <v>0.67529917595799283</v>
      </c>
      <c r="L43" s="44">
        <f t="shared" si="2"/>
        <v>0.44848387551607222</v>
      </c>
      <c r="N43" s="39">
        <f t="shared" si="0"/>
        <v>675.29917595799282</v>
      </c>
      <c r="Q43" s="10" t="s">
        <v>17</v>
      </c>
      <c r="R43" s="41">
        <f>IF('入力(風力)'!$E$13=B$2,B29*'入力(風力)'!$J$23/1000,0)</f>
        <v>0</v>
      </c>
      <c r="S43" s="41">
        <f>IF('入力(風力)'!$E$13=C$2,C29*'入力(風力)'!$J$23/1000,0)</f>
        <v>0</v>
      </c>
      <c r="T43" s="41">
        <f>IF('入力(風力)'!$E$13=D$2,D29*'入力(風力)'!$J$23/1000,0)</f>
        <v>0</v>
      </c>
      <c r="U43" s="41">
        <f>IF('入力(風力)'!$E$13=E$2,E29*'入力(風力)'!$J$23/1000,0)</f>
        <v>0</v>
      </c>
      <c r="V43" s="41">
        <f>IF('入力(風力)'!$E$13=F$2,F29*'入力(風力)'!$J$23/1000,0)</f>
        <v>0</v>
      </c>
      <c r="W43" s="41">
        <f>IF('入力(風力)'!$E$13=G$2,G29*'入力(風力)'!$J$23/1000,0)</f>
        <v>0</v>
      </c>
      <c r="X43" s="41">
        <f>IF('入力(風力)'!$E$13=H$2,H29*'入力(風力)'!$J$23/1000,0)</f>
        <v>0</v>
      </c>
      <c r="Y43" s="41">
        <f>IF('入力(風力)'!$E$13=I$2,I29*'入力(風力)'!$J$23/1000,0)</f>
        <v>0</v>
      </c>
      <c r="Z43" s="42">
        <f>IF('入力(風力)'!$E$13=J$2,J29*'入力(風力)'!$J$23/1000,0)</f>
        <v>0</v>
      </c>
      <c r="AA43" s="43">
        <f t="shared" si="3"/>
        <v>0</v>
      </c>
      <c r="AB43" s="44">
        <f t="shared" si="4"/>
        <v>0</v>
      </c>
      <c r="AD43" s="39">
        <f t="shared" si="5"/>
        <v>0</v>
      </c>
    </row>
    <row r="44" spans="1:30" x14ac:dyDescent="0.25">
      <c r="A44" s="10" t="s">
        <v>18</v>
      </c>
      <c r="B44" s="41">
        <f>IF('入力(風力)'!$E$13=B$2,B30*'入力(風力)'!$E$15/1000,0)</f>
        <v>0.80799155274463719</v>
      </c>
      <c r="C44" s="41">
        <f>IF('入力(風力)'!$E$13=C$2,C30*'入力(風力)'!$E$15/1000,0)</f>
        <v>0</v>
      </c>
      <c r="D44" s="41">
        <f>IF('入力(風力)'!$E$13=D$2,D30*'入力(風力)'!$E$15/1000,0)</f>
        <v>0</v>
      </c>
      <c r="E44" s="41">
        <f>IF('入力(風力)'!$E$13=E$2,E30*'入力(風力)'!$E$15/1000,0)</f>
        <v>0</v>
      </c>
      <c r="F44" s="41">
        <f>IF('入力(風力)'!$E$13=F$2,F30*'入力(風力)'!$E$15/1000,0)</f>
        <v>0</v>
      </c>
      <c r="G44" s="41">
        <f>IF('入力(風力)'!$E$13=G$2,G30*'入力(風力)'!$E$15/1000,0)</f>
        <v>0</v>
      </c>
      <c r="H44" s="41">
        <f>IF('入力(風力)'!$E$13=H$2,H30*'入力(風力)'!$E$15/1000,0)</f>
        <v>0</v>
      </c>
      <c r="I44" s="41">
        <f>IF('入力(風力)'!$E$13=I$2,I30*'入力(風力)'!$E$15/1000,0)</f>
        <v>0</v>
      </c>
      <c r="J44" s="42">
        <f>IF('入力(風力)'!$E$13=J$2,J30*'入力(風力)'!$E$15/1000,0)</f>
        <v>0</v>
      </c>
      <c r="K44" s="43">
        <f t="shared" si="1"/>
        <v>0.80799155274463719</v>
      </c>
      <c r="L44" s="44">
        <f t="shared" si="2"/>
        <v>0.44848387551607222</v>
      </c>
      <c r="N44" s="39">
        <f t="shared" si="0"/>
        <v>807.99155274463715</v>
      </c>
      <c r="Q44" s="10" t="s">
        <v>18</v>
      </c>
      <c r="R44" s="41">
        <f>IF('入力(風力)'!$E$13=B$2,B30*'入力(風力)'!$K$23/1000,0)</f>
        <v>0</v>
      </c>
      <c r="S44" s="41">
        <f>IF('入力(風力)'!$E$13=C$2,C30*'入力(風力)'!$K$23/1000,0)</f>
        <v>0</v>
      </c>
      <c r="T44" s="41">
        <f>IF('入力(風力)'!$E$13=D$2,D30*'入力(風力)'!$K$23/1000,0)</f>
        <v>0</v>
      </c>
      <c r="U44" s="41">
        <f>IF('入力(風力)'!$E$13=E$2,E30*'入力(風力)'!$K$23/1000,0)</f>
        <v>0</v>
      </c>
      <c r="V44" s="41">
        <f>IF('入力(風力)'!$E$13=F$2,F30*'入力(風力)'!$K$23/1000,0)</f>
        <v>0</v>
      </c>
      <c r="W44" s="41">
        <f>IF('入力(風力)'!$E$13=G$2,G30*'入力(風力)'!$K$23/1000,0)</f>
        <v>0</v>
      </c>
      <c r="X44" s="41">
        <f>IF('入力(風力)'!$E$13=H$2,H30*'入力(風力)'!$K$23/1000,0)</f>
        <v>0</v>
      </c>
      <c r="Y44" s="41">
        <f>IF('入力(風力)'!$E$13=I$2,I30*'入力(風力)'!$K$23/1000,0)</f>
        <v>0</v>
      </c>
      <c r="Z44" s="42">
        <f>IF('入力(風力)'!$E$13=J$2,J30*'入力(風力)'!$K$23/1000,0)</f>
        <v>0</v>
      </c>
      <c r="AA44" s="43">
        <f t="shared" si="3"/>
        <v>0</v>
      </c>
      <c r="AB44" s="44">
        <f t="shared" si="4"/>
        <v>0</v>
      </c>
      <c r="AD44" s="39">
        <f t="shared" si="5"/>
        <v>0</v>
      </c>
    </row>
    <row r="45" spans="1:30" x14ac:dyDescent="0.25">
      <c r="A45" s="10" t="s">
        <v>19</v>
      </c>
      <c r="B45" s="41">
        <f>IF('入力(風力)'!$E$13=B$2,B31*'入力(風力)'!$E$15/1000,0)</f>
        <v>1.244588360059802</v>
      </c>
      <c r="C45" s="41">
        <f>IF('入力(風力)'!$E$13=C$2,C31*'入力(風力)'!$E$15/1000,0)</f>
        <v>0</v>
      </c>
      <c r="D45" s="41">
        <f>IF('入力(風力)'!$E$13=D$2,D31*'入力(風力)'!$E$15/1000,0)</f>
        <v>0</v>
      </c>
      <c r="E45" s="41">
        <f>IF('入力(風力)'!$E$13=E$2,E31*'入力(風力)'!$E$15/1000,0)</f>
        <v>0</v>
      </c>
      <c r="F45" s="41">
        <f>IF('入力(風力)'!$E$13=F$2,F31*'入力(風力)'!$E$15/1000,0)</f>
        <v>0</v>
      </c>
      <c r="G45" s="41">
        <f>IF('入力(風力)'!$E$13=G$2,G31*'入力(風力)'!$E$15/1000,0)</f>
        <v>0</v>
      </c>
      <c r="H45" s="41">
        <f>IF('入力(風力)'!$E$13=H$2,H31*'入力(風力)'!$E$15/1000,0)</f>
        <v>0</v>
      </c>
      <c r="I45" s="41">
        <f>IF('入力(風力)'!$E$13=I$2,I31*'入力(風力)'!$E$15/1000,0)</f>
        <v>0</v>
      </c>
      <c r="J45" s="42">
        <f>IF('入力(風力)'!$E$13=J$2,J31*'入力(風力)'!$E$15/1000,0)</f>
        <v>0</v>
      </c>
      <c r="K45" s="43">
        <f t="shared" si="1"/>
        <v>1.244588360059802</v>
      </c>
      <c r="L45" s="44">
        <f t="shared" si="2"/>
        <v>0.44848387551607222</v>
      </c>
      <c r="N45" s="39">
        <f t="shared" si="0"/>
        <v>1244.588360059802</v>
      </c>
      <c r="Q45" s="10" t="s">
        <v>19</v>
      </c>
      <c r="R45" s="41">
        <f>IF('入力(風力)'!$E$13=B$2,B31*'入力(風力)'!$L$23/1000,0)</f>
        <v>0</v>
      </c>
      <c r="S45" s="41">
        <f>IF('入力(風力)'!$E$13=C$2,C31*'入力(風力)'!$L$23/1000,0)</f>
        <v>0</v>
      </c>
      <c r="T45" s="41">
        <f>IF('入力(風力)'!$E$13=D$2,D31*'入力(風力)'!$L$23/1000,0)</f>
        <v>0</v>
      </c>
      <c r="U45" s="41">
        <f>IF('入力(風力)'!$E$13=E$2,E31*'入力(風力)'!$L$23/1000,0)</f>
        <v>0</v>
      </c>
      <c r="V45" s="41">
        <f>IF('入力(風力)'!$E$13=F$2,F31*'入力(風力)'!$L$23/1000,0)</f>
        <v>0</v>
      </c>
      <c r="W45" s="41">
        <f>IF('入力(風力)'!$E$13=G$2,G31*'入力(風力)'!$L$23/1000,0)</f>
        <v>0</v>
      </c>
      <c r="X45" s="41">
        <f>IF('入力(風力)'!$E$13=H$2,H31*'入力(風力)'!$L$23/1000,0)</f>
        <v>0</v>
      </c>
      <c r="Y45" s="41">
        <f>IF('入力(風力)'!$E$13=I$2,I31*'入力(風力)'!$L$23/1000,0)</f>
        <v>0</v>
      </c>
      <c r="Z45" s="42">
        <f>IF('入力(風力)'!$E$13=J$2,J31*'入力(風力)'!$L$23/1000,0)</f>
        <v>0</v>
      </c>
      <c r="AA45" s="43">
        <f t="shared" si="3"/>
        <v>0</v>
      </c>
      <c r="AB45" s="44">
        <f t="shared" si="4"/>
        <v>0</v>
      </c>
      <c r="AD45" s="39">
        <f t="shared" si="5"/>
        <v>0</v>
      </c>
    </row>
    <row r="46" spans="1:30" x14ac:dyDescent="0.25">
      <c r="A46" s="10" t="s">
        <v>20</v>
      </c>
      <c r="B46" s="41">
        <f>IF('入力(風力)'!$E$13=B$2,B32*'入力(風力)'!$E$15/1000,0)</f>
        <v>1.3892212400703905</v>
      </c>
      <c r="C46" s="41">
        <f>IF('入力(風力)'!$E$13=C$2,C32*'入力(風力)'!$E$15/1000,0)</f>
        <v>0</v>
      </c>
      <c r="D46" s="41">
        <f>IF('入力(風力)'!$E$13=D$2,D32*'入力(風力)'!$E$15/1000,0)</f>
        <v>0</v>
      </c>
      <c r="E46" s="41">
        <f>IF('入力(風力)'!$E$13=E$2,E32*'入力(風力)'!$E$15/1000,0)</f>
        <v>0</v>
      </c>
      <c r="F46" s="41">
        <f>IF('入力(風力)'!$E$13=F$2,F32*'入力(風力)'!$E$15/1000,0)</f>
        <v>0</v>
      </c>
      <c r="G46" s="41">
        <f>IF('入力(風力)'!$E$13=G$2,G32*'入力(風力)'!$E$15/1000,0)</f>
        <v>0</v>
      </c>
      <c r="H46" s="41">
        <f>IF('入力(風力)'!$E$13=H$2,H32*'入力(風力)'!$E$15/1000,0)</f>
        <v>0</v>
      </c>
      <c r="I46" s="41">
        <f>IF('入力(風力)'!$E$13=I$2,I32*'入力(風力)'!$E$15/1000,0)</f>
        <v>0</v>
      </c>
      <c r="J46" s="42">
        <f>IF('入力(風力)'!$E$13=J$2,J32*'入力(風力)'!$E$15/1000,0)</f>
        <v>0</v>
      </c>
      <c r="K46" s="43">
        <f t="shared" si="1"/>
        <v>1.3892212400703905</v>
      </c>
      <c r="L46" s="44">
        <f t="shared" si="2"/>
        <v>0.44848387551607222</v>
      </c>
      <c r="N46" s="39">
        <f t="shared" si="0"/>
        <v>1389.2212400703904</v>
      </c>
      <c r="Q46" s="10" t="s">
        <v>20</v>
      </c>
      <c r="R46" s="41">
        <f>IF('入力(風力)'!$E$13=B$2,B32*'入力(風力)'!$M$23/1000,0)</f>
        <v>0</v>
      </c>
      <c r="S46" s="41">
        <f>IF('入力(風力)'!$E$13=C$2,C32*'入力(風力)'!$M$23/1000,0)</f>
        <v>0</v>
      </c>
      <c r="T46" s="41">
        <f>IF('入力(風力)'!$E$13=D$2,D32*'入力(風力)'!$M$23/1000,0)</f>
        <v>0</v>
      </c>
      <c r="U46" s="41">
        <f>IF('入力(風力)'!$E$13=E$2,E32*'入力(風力)'!$M$23/1000,0)</f>
        <v>0</v>
      </c>
      <c r="V46" s="41">
        <f>IF('入力(風力)'!$E$13=F$2,F32*'入力(風力)'!$M$23/1000,0)</f>
        <v>0</v>
      </c>
      <c r="W46" s="41">
        <f>IF('入力(風力)'!$E$13=G$2,G32*'入力(風力)'!$M$23/1000,0)</f>
        <v>0</v>
      </c>
      <c r="X46" s="41">
        <f>IF('入力(風力)'!$E$13=H$2,H32*'入力(風力)'!$M$23/1000,0)</f>
        <v>0</v>
      </c>
      <c r="Y46" s="41">
        <f>IF('入力(風力)'!$E$13=I$2,I32*'入力(風力)'!$M$23/1000,0)</f>
        <v>0</v>
      </c>
      <c r="Z46" s="42">
        <f>IF('入力(風力)'!$E$13=J$2,J32*'入力(風力)'!$M$23/1000,0)</f>
        <v>0</v>
      </c>
      <c r="AA46" s="43">
        <f t="shared" si="3"/>
        <v>0</v>
      </c>
      <c r="AB46" s="44">
        <f t="shared" si="4"/>
        <v>0</v>
      </c>
      <c r="AD46" s="39">
        <f t="shared" si="5"/>
        <v>0</v>
      </c>
    </row>
    <row r="47" spans="1:30" x14ac:dyDescent="0.25">
      <c r="A47" s="10" t="s">
        <v>21</v>
      </c>
      <c r="B47" s="41">
        <f>IF('入力(風力)'!$E$13=B$2,B33*'入力(風力)'!$E$15/1000,0)</f>
        <v>1.1989893170201835</v>
      </c>
      <c r="C47" s="41">
        <f>IF('入力(風力)'!$E$13=C$2,C33*'入力(風力)'!$E$15/1000,0)</f>
        <v>0</v>
      </c>
      <c r="D47" s="41">
        <f>IF('入力(風力)'!$E$13=D$2,D33*'入力(風力)'!$E$15/1000,0)</f>
        <v>0</v>
      </c>
      <c r="E47" s="41">
        <f>IF('入力(風力)'!$E$13=E$2,E33*'入力(風力)'!$E$15/1000,0)</f>
        <v>0</v>
      </c>
      <c r="F47" s="41">
        <f>IF('入力(風力)'!$E$13=F$2,F33*'入力(風力)'!$E$15/1000,0)</f>
        <v>0</v>
      </c>
      <c r="G47" s="41">
        <f>IF('入力(風力)'!$E$13=G$2,G33*'入力(風力)'!$E$15/1000,0)</f>
        <v>0</v>
      </c>
      <c r="H47" s="41">
        <f>IF('入力(風力)'!$E$13=H$2,H33*'入力(風力)'!$E$15/1000,0)</f>
        <v>0</v>
      </c>
      <c r="I47" s="41">
        <f>IF('入力(風力)'!$E$13=I$2,I33*'入力(風力)'!$E$15/1000,0)</f>
        <v>0</v>
      </c>
      <c r="J47" s="42">
        <f>IF('入力(風力)'!$E$13=J$2,J33*'入力(風力)'!$E$15/1000,0)</f>
        <v>0</v>
      </c>
      <c r="K47" s="43">
        <f t="shared" si="1"/>
        <v>1.1989893170201835</v>
      </c>
      <c r="L47" s="44">
        <f t="shared" si="2"/>
        <v>0.44848387551607222</v>
      </c>
      <c r="N47" s="39">
        <f t="shared" si="0"/>
        <v>1198.9893170201835</v>
      </c>
      <c r="Q47" s="10" t="s">
        <v>21</v>
      </c>
      <c r="R47" s="41">
        <f>IF('入力(風力)'!$E$13=B$2,B33*'入力(風力)'!$N$23/1000,0)</f>
        <v>0</v>
      </c>
      <c r="S47" s="41">
        <f>IF('入力(風力)'!$E$13=C$2,C33*'入力(風力)'!$N$23/1000,0)</f>
        <v>0</v>
      </c>
      <c r="T47" s="41">
        <f>IF('入力(風力)'!$E$13=D$2,D33*'入力(風力)'!$N$23/1000,0)</f>
        <v>0</v>
      </c>
      <c r="U47" s="41">
        <f>IF('入力(風力)'!$E$13=E$2,E33*'入力(風力)'!$N$23/1000,0)</f>
        <v>0</v>
      </c>
      <c r="V47" s="41">
        <f>IF('入力(風力)'!$E$13=F$2,F33*'入力(風力)'!$N$23/1000,0)</f>
        <v>0</v>
      </c>
      <c r="W47" s="41">
        <f>IF('入力(風力)'!$E$13=G$2,G33*'入力(風力)'!$N$23/1000,0)</f>
        <v>0</v>
      </c>
      <c r="X47" s="41">
        <f>IF('入力(風力)'!$E$13=H$2,H33*'入力(風力)'!$N$23/1000,0)</f>
        <v>0</v>
      </c>
      <c r="Y47" s="41">
        <f>IF('入力(風力)'!$E$13=I$2,I33*'入力(風力)'!$N$23/1000,0)</f>
        <v>0</v>
      </c>
      <c r="Z47" s="42">
        <f>IF('入力(風力)'!$E$13=J$2,J33*'入力(風力)'!$N$23/1000,0)</f>
        <v>0</v>
      </c>
      <c r="AA47" s="43">
        <f t="shared" si="3"/>
        <v>0</v>
      </c>
      <c r="AB47" s="44">
        <f t="shared" si="4"/>
        <v>0</v>
      </c>
      <c r="AD47" s="39">
        <f t="shared" si="5"/>
        <v>0</v>
      </c>
    </row>
    <row r="48" spans="1:30" x14ac:dyDescent="0.25">
      <c r="A48" s="10" t="s">
        <v>22</v>
      </c>
      <c r="B48" s="41">
        <f>IF('入力(風力)'!$E$13=B$2,B34*'入力(風力)'!$E$15/1000,0)</f>
        <v>1.4564077363300196</v>
      </c>
      <c r="C48" s="41">
        <f>IF('入力(風力)'!$E$13=C$2,C34*'入力(風力)'!$E$15/1000,0)</f>
        <v>0</v>
      </c>
      <c r="D48" s="41">
        <f>IF('入力(風力)'!$E$13=D$2,D34*'入力(風力)'!$E$15/1000,0)</f>
        <v>0</v>
      </c>
      <c r="E48" s="41">
        <f>IF('入力(風力)'!$E$13=E$2,E34*'入力(風力)'!$E$15/1000,0)</f>
        <v>0</v>
      </c>
      <c r="F48" s="41">
        <f>IF('入力(風力)'!$E$13=F$2,F34*'入力(風力)'!$E$15/1000,0)</f>
        <v>0</v>
      </c>
      <c r="G48" s="41">
        <f>IF('入力(風力)'!$E$13=G$2,G34*'入力(風力)'!$E$15/1000,0)</f>
        <v>0</v>
      </c>
      <c r="H48" s="41">
        <f>IF('入力(風力)'!$E$13=H$2,H34*'入力(風力)'!$E$15/1000,0)</f>
        <v>0</v>
      </c>
      <c r="I48" s="41">
        <f>IF('入力(風力)'!$E$13=I$2,I34*'入力(風力)'!$E$15/1000,0)</f>
        <v>0</v>
      </c>
      <c r="J48" s="42">
        <f>IF('入力(風力)'!$E$13=J$2,J34*'入力(風力)'!$E$15/1000,0)</f>
        <v>0</v>
      </c>
      <c r="K48" s="43">
        <f t="shared" si="1"/>
        <v>1.4564077363300196</v>
      </c>
      <c r="L48" s="44">
        <f t="shared" si="2"/>
        <v>0.44848387551607222</v>
      </c>
      <c r="N48" s="39">
        <f t="shared" si="0"/>
        <v>1456.4077363300196</v>
      </c>
      <c r="Q48" s="10" t="s">
        <v>22</v>
      </c>
      <c r="R48" s="41">
        <f>IF('入力(風力)'!$E$13=B$2,B34*'入力(風力)'!$O$23/1000,0)</f>
        <v>0</v>
      </c>
      <c r="S48" s="41">
        <f>IF('入力(風力)'!$E$13=C$2,C34*'入力(風力)'!$O$23/1000,0)</f>
        <v>0</v>
      </c>
      <c r="T48" s="41">
        <f>IF('入力(風力)'!$E$13=D$2,D34*'入力(風力)'!$O$23/1000,0)</f>
        <v>0</v>
      </c>
      <c r="U48" s="41">
        <f>IF('入力(風力)'!$E$13=E$2,E34*'入力(風力)'!$O$23/1000,0)</f>
        <v>0</v>
      </c>
      <c r="V48" s="41">
        <f>IF('入力(風力)'!$E$13=F$2,F34*'入力(風力)'!$O$23/1000,0)</f>
        <v>0</v>
      </c>
      <c r="W48" s="41">
        <f>IF('入力(風力)'!$E$13=G$2,G34*'入力(風力)'!$O$23/1000,0)</f>
        <v>0</v>
      </c>
      <c r="X48" s="41">
        <f>IF('入力(風力)'!$E$13=H$2,H34*'入力(風力)'!$O$23/1000,0)</f>
        <v>0</v>
      </c>
      <c r="Y48" s="41">
        <f>IF('入力(風力)'!$E$13=I$2,I34*'入力(風力)'!$O$23/1000,0)</f>
        <v>0</v>
      </c>
      <c r="Z48" s="42">
        <f>IF('入力(風力)'!$E$13=J$2,J34*'入力(風力)'!$O$23/1000,0)</f>
        <v>0</v>
      </c>
      <c r="AA48" s="43">
        <f t="shared" si="3"/>
        <v>0</v>
      </c>
      <c r="AB48" s="44">
        <f t="shared" si="4"/>
        <v>0</v>
      </c>
      <c r="AD48" s="39">
        <f t="shared" si="5"/>
        <v>0</v>
      </c>
    </row>
    <row r="49" spans="1:30" x14ac:dyDescent="0.25">
      <c r="A49" s="10" t="s">
        <v>23</v>
      </c>
      <c r="B49" s="41">
        <f>IF('入力(風力)'!$E$13=B$2,B35*'入力(風力)'!$E$15/1000,0)</f>
        <v>1.0559025164654425</v>
      </c>
      <c r="C49" s="41">
        <f>IF('入力(風力)'!$E$13=C$2,C35*'入力(風力)'!$E$15/1000,0)</f>
        <v>0</v>
      </c>
      <c r="D49" s="41">
        <f>IF('入力(風力)'!$E$13=D$2,D35*'入力(風力)'!$E$15/1000,0)</f>
        <v>0</v>
      </c>
      <c r="E49" s="41">
        <f>IF('入力(風力)'!$E$13=E$2,E35*'入力(風力)'!$E$15/1000,0)</f>
        <v>0</v>
      </c>
      <c r="F49" s="41">
        <f>IF('入力(風力)'!$E$13=F$2,F35*'入力(風力)'!$E$15/1000,0)</f>
        <v>0</v>
      </c>
      <c r="G49" s="41">
        <f>IF('入力(風力)'!$E$13=G$2,G35*'入力(風力)'!$E$15/1000,0)</f>
        <v>0</v>
      </c>
      <c r="H49" s="41">
        <f>IF('入力(風力)'!$E$13=H$2,H35*'入力(風力)'!$E$15/1000,0)</f>
        <v>0</v>
      </c>
      <c r="I49" s="41">
        <f>IF('入力(風力)'!$E$13=I$2,I35*'入力(風力)'!$E$15/1000,0)</f>
        <v>0</v>
      </c>
      <c r="J49" s="42">
        <f>IF('入力(風力)'!$E$13=J$2,J35*'入力(風力)'!$E$15/1000,0)</f>
        <v>0</v>
      </c>
      <c r="K49" s="43">
        <f>SUM(B49:J49)</f>
        <v>1.0559025164654425</v>
      </c>
      <c r="L49" s="44">
        <f t="shared" si="2"/>
        <v>0.44848387551607222</v>
      </c>
      <c r="N49" s="39">
        <f t="shared" si="0"/>
        <v>1055.9025164654424</v>
      </c>
      <c r="Q49" s="10" t="s">
        <v>23</v>
      </c>
      <c r="R49" s="41">
        <f>IF('入力(風力)'!$E$13=B$2,B35*'入力(風力)'!$P$23/1000,0)</f>
        <v>0</v>
      </c>
      <c r="S49" s="41">
        <f>IF('入力(風力)'!$E$13=C$2,C35*'入力(風力)'!$P$23/1000,0)</f>
        <v>0</v>
      </c>
      <c r="T49" s="41">
        <f>IF('入力(風力)'!$E$13=D$2,D35*'入力(風力)'!$P$23/1000,0)</f>
        <v>0</v>
      </c>
      <c r="U49" s="41">
        <f>IF('入力(風力)'!$E$13=E$2,E35*'入力(風力)'!$P$23/1000,0)</f>
        <v>0</v>
      </c>
      <c r="V49" s="41">
        <f>IF('入力(風力)'!$E$13=F$2,F35*'入力(風力)'!$P$23/1000,0)</f>
        <v>0</v>
      </c>
      <c r="W49" s="41">
        <f>IF('入力(風力)'!$E$13=G$2,G35*'入力(風力)'!$P$23/1000,0)</f>
        <v>0</v>
      </c>
      <c r="X49" s="41">
        <f>IF('入力(風力)'!$E$13=H$2,H35*'入力(風力)'!$P$23/1000,0)</f>
        <v>0</v>
      </c>
      <c r="Y49" s="41">
        <f>IF('入力(風力)'!$E$13=I$2,I35*'入力(風力)'!$P$23/1000,0)</f>
        <v>0</v>
      </c>
      <c r="Z49" s="42">
        <f>IF('入力(風力)'!$E$13=J$2,J35*'入力(風力)'!$P$23/1000,0)</f>
        <v>0</v>
      </c>
      <c r="AA49" s="43">
        <f>SUM(R49:Z49)</f>
        <v>0</v>
      </c>
      <c r="AB49" s="44">
        <f t="shared" si="4"/>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4">
        <v>4882.9799999999996</v>
      </c>
      <c r="C52" s="124">
        <v>12191.044</v>
      </c>
      <c r="D52" s="124">
        <v>40434.097999999998</v>
      </c>
      <c r="E52" s="124">
        <v>18452.13</v>
      </c>
      <c r="F52" s="124">
        <v>4502.1979999999994</v>
      </c>
      <c r="G52" s="124">
        <v>16728.849999999999</v>
      </c>
      <c r="H52" s="124">
        <v>6653.5279999999993</v>
      </c>
      <c r="I52" s="124">
        <v>4734.33</v>
      </c>
      <c r="J52" s="124">
        <v>12042.17</v>
      </c>
      <c r="K52" s="16"/>
      <c r="L52" s="16"/>
      <c r="Q52" s="10" t="s">
        <v>12</v>
      </c>
      <c r="R52" s="13">
        <f>B52</f>
        <v>4882.9799999999996</v>
      </c>
      <c r="S52" s="13">
        <f t="shared" ref="S52:Z63" si="6">C52</f>
        <v>12191.044</v>
      </c>
      <c r="T52" s="13">
        <f t="shared" si="6"/>
        <v>40434.097999999998</v>
      </c>
      <c r="U52" s="13">
        <f t="shared" si="6"/>
        <v>18452.13</v>
      </c>
      <c r="V52" s="13">
        <f t="shared" si="6"/>
        <v>4502.1979999999994</v>
      </c>
      <c r="W52" s="13">
        <f t="shared" si="6"/>
        <v>16728.849999999999</v>
      </c>
      <c r="X52" s="13">
        <f t="shared" si="6"/>
        <v>6653.5279999999993</v>
      </c>
      <c r="Y52" s="13">
        <f t="shared" si="6"/>
        <v>4734.33</v>
      </c>
      <c r="Z52" s="13">
        <f t="shared" si="6"/>
        <v>12042.17</v>
      </c>
      <c r="AA52" s="16"/>
      <c r="AB52" s="16"/>
    </row>
    <row r="53" spans="1:30" x14ac:dyDescent="0.25">
      <c r="A53" s="10" t="s">
        <v>13</v>
      </c>
      <c r="B53" s="124">
        <v>4365.3500000000004</v>
      </c>
      <c r="C53" s="124">
        <v>11318.501999999999</v>
      </c>
      <c r="D53" s="124">
        <v>39135.901999999995</v>
      </c>
      <c r="E53" s="124">
        <v>18493.689999999999</v>
      </c>
      <c r="F53" s="124">
        <v>4144.4780000000001</v>
      </c>
      <c r="G53" s="124">
        <v>17299.169999999998</v>
      </c>
      <c r="H53" s="124">
        <v>6702.1839999999993</v>
      </c>
      <c r="I53" s="124">
        <v>4837.5700000000006</v>
      </c>
      <c r="J53" s="124">
        <v>13276.37</v>
      </c>
      <c r="K53" s="16"/>
      <c r="L53" s="16"/>
      <c r="Q53" s="10" t="s">
        <v>13</v>
      </c>
      <c r="R53" s="13">
        <f t="shared" ref="R53:R63" si="7">B53</f>
        <v>4365.3500000000004</v>
      </c>
      <c r="S53" s="13">
        <f t="shared" si="6"/>
        <v>11318.501999999999</v>
      </c>
      <c r="T53" s="13">
        <f t="shared" si="6"/>
        <v>39135.901999999995</v>
      </c>
      <c r="U53" s="13">
        <f t="shared" si="6"/>
        <v>18493.689999999999</v>
      </c>
      <c r="V53" s="13">
        <f t="shared" si="6"/>
        <v>4144.4780000000001</v>
      </c>
      <c r="W53" s="13">
        <f t="shared" si="6"/>
        <v>17299.169999999998</v>
      </c>
      <c r="X53" s="13">
        <f t="shared" si="6"/>
        <v>6702.1839999999993</v>
      </c>
      <c r="Y53" s="13">
        <f t="shared" si="6"/>
        <v>4837.5700000000006</v>
      </c>
      <c r="Z53" s="13">
        <f t="shared" si="6"/>
        <v>13276.37</v>
      </c>
      <c r="AA53" s="16"/>
      <c r="AB53" s="16"/>
    </row>
    <row r="54" spans="1:30" x14ac:dyDescent="0.25">
      <c r="A54" s="10" t="s">
        <v>14</v>
      </c>
      <c r="B54" s="124">
        <v>4439.29</v>
      </c>
      <c r="C54" s="124">
        <v>12353.976000000001</v>
      </c>
      <c r="D54" s="124">
        <v>45490.090000000004</v>
      </c>
      <c r="E54" s="124">
        <v>20831.38</v>
      </c>
      <c r="F54" s="124">
        <v>4816.7479999999996</v>
      </c>
      <c r="G54" s="124">
        <v>20024.21</v>
      </c>
      <c r="H54" s="124">
        <v>7753.8459999999995</v>
      </c>
      <c r="I54" s="124">
        <v>5634</v>
      </c>
      <c r="J54" s="124">
        <v>14944.912</v>
      </c>
      <c r="K54" s="16"/>
      <c r="L54" s="16"/>
      <c r="Q54" s="10" t="s">
        <v>14</v>
      </c>
      <c r="R54" s="13">
        <f t="shared" si="7"/>
        <v>4439.29</v>
      </c>
      <c r="S54" s="13">
        <f t="shared" si="6"/>
        <v>12353.976000000001</v>
      </c>
      <c r="T54" s="13">
        <f t="shared" si="6"/>
        <v>45490.090000000004</v>
      </c>
      <c r="U54" s="13">
        <f t="shared" si="6"/>
        <v>20831.38</v>
      </c>
      <c r="V54" s="13">
        <f t="shared" si="6"/>
        <v>4816.7479999999996</v>
      </c>
      <c r="W54" s="13">
        <f t="shared" si="6"/>
        <v>20024.21</v>
      </c>
      <c r="X54" s="13">
        <f t="shared" si="6"/>
        <v>7753.8459999999995</v>
      </c>
      <c r="Y54" s="13">
        <f t="shared" si="6"/>
        <v>5634</v>
      </c>
      <c r="Z54" s="13">
        <f t="shared" si="6"/>
        <v>14944.912</v>
      </c>
      <c r="AA54" s="16"/>
      <c r="AB54" s="16"/>
    </row>
    <row r="55" spans="1:30" x14ac:dyDescent="0.25">
      <c r="A55" s="10" t="s">
        <v>15</v>
      </c>
      <c r="B55" s="124">
        <v>5054.2900000000009</v>
      </c>
      <c r="C55" s="124">
        <v>14781.866</v>
      </c>
      <c r="D55" s="124">
        <v>58456.866000000002</v>
      </c>
      <c r="E55" s="124">
        <v>25059.99</v>
      </c>
      <c r="F55" s="124">
        <v>5859.0679999999993</v>
      </c>
      <c r="G55" s="124">
        <v>25850.940000000002</v>
      </c>
      <c r="H55" s="124">
        <v>9729.6859999999997</v>
      </c>
      <c r="I55" s="124">
        <v>7005.63</v>
      </c>
      <c r="J55" s="124">
        <v>18967.018</v>
      </c>
      <c r="K55" s="16"/>
      <c r="L55" s="16"/>
      <c r="Q55" s="10" t="s">
        <v>15</v>
      </c>
      <c r="R55" s="13">
        <f t="shared" si="7"/>
        <v>5054.2900000000009</v>
      </c>
      <c r="S55" s="13">
        <f t="shared" si="6"/>
        <v>14781.866</v>
      </c>
      <c r="T55" s="13">
        <f t="shared" si="6"/>
        <v>58456.866000000002</v>
      </c>
      <c r="U55" s="13">
        <f t="shared" si="6"/>
        <v>25059.99</v>
      </c>
      <c r="V55" s="13">
        <f>F55</f>
        <v>5859.0679999999993</v>
      </c>
      <c r="W55" s="13">
        <f>G55</f>
        <v>25850.940000000002</v>
      </c>
      <c r="X55" s="13">
        <f t="shared" si="6"/>
        <v>9729.6859999999997</v>
      </c>
      <c r="Y55" s="13">
        <f t="shared" si="6"/>
        <v>7005.63</v>
      </c>
      <c r="Z55" s="13">
        <f t="shared" si="6"/>
        <v>18967.018</v>
      </c>
      <c r="AA55" s="16"/>
      <c r="AB55" s="16"/>
    </row>
    <row r="56" spans="1:30" x14ac:dyDescent="0.25">
      <c r="A56" s="10" t="s">
        <v>16</v>
      </c>
      <c r="B56" s="124">
        <v>5165.21</v>
      </c>
      <c r="C56" s="124">
        <v>15050.112000000001</v>
      </c>
      <c r="D56" s="124">
        <v>58456.437999999995</v>
      </c>
      <c r="E56" s="124">
        <v>25059.99</v>
      </c>
      <c r="F56" s="124">
        <v>5859.0679999999993</v>
      </c>
      <c r="G56" s="124">
        <v>25850.940000000002</v>
      </c>
      <c r="H56" s="124">
        <v>9729.6859999999997</v>
      </c>
      <c r="I56" s="124">
        <v>7005.63</v>
      </c>
      <c r="J56" s="124">
        <v>18967.018</v>
      </c>
      <c r="K56" s="16"/>
      <c r="L56" s="16"/>
      <c r="Q56" s="10" t="s">
        <v>16</v>
      </c>
      <c r="R56" s="13">
        <f t="shared" si="7"/>
        <v>5165.21</v>
      </c>
      <c r="S56" s="13">
        <f t="shared" si="6"/>
        <v>15050.112000000001</v>
      </c>
      <c r="T56" s="13">
        <f t="shared" si="6"/>
        <v>58456.437999999995</v>
      </c>
      <c r="U56" s="13">
        <f t="shared" si="6"/>
        <v>25059.99</v>
      </c>
      <c r="V56" s="13">
        <f t="shared" si="6"/>
        <v>5859.0679999999993</v>
      </c>
      <c r="W56" s="13">
        <f t="shared" si="6"/>
        <v>25850.940000000002</v>
      </c>
      <c r="X56" s="13">
        <f t="shared" si="6"/>
        <v>9729.6859999999997</v>
      </c>
      <c r="Y56" s="13">
        <f t="shared" si="6"/>
        <v>7005.63</v>
      </c>
      <c r="Z56" s="13">
        <f t="shared" si="6"/>
        <v>18967.018</v>
      </c>
      <c r="AA56" s="16"/>
      <c r="AB56" s="16"/>
    </row>
    <row r="57" spans="1:30" x14ac:dyDescent="0.25">
      <c r="A57" s="10" t="s">
        <v>17</v>
      </c>
      <c r="B57" s="124">
        <v>4795.4699999999993</v>
      </c>
      <c r="C57" s="124">
        <v>13325.706</v>
      </c>
      <c r="D57" s="124">
        <v>49386.400000000001</v>
      </c>
      <c r="E57" s="124">
        <v>22493.73</v>
      </c>
      <c r="F57" s="124">
        <v>5180.6379999999999</v>
      </c>
      <c r="G57" s="124">
        <v>21631.99</v>
      </c>
      <c r="H57" s="124">
        <v>8503.5080000000016</v>
      </c>
      <c r="I57" s="124">
        <v>6209.2</v>
      </c>
      <c r="J57" s="124">
        <v>16541.284</v>
      </c>
      <c r="K57" s="16"/>
      <c r="L57" s="16"/>
      <c r="Q57" s="10" t="s">
        <v>17</v>
      </c>
      <c r="R57" s="13">
        <f t="shared" si="7"/>
        <v>4795.4699999999993</v>
      </c>
      <c r="S57" s="13">
        <f t="shared" si="6"/>
        <v>13325.706</v>
      </c>
      <c r="T57" s="13">
        <f t="shared" si="6"/>
        <v>49386.400000000001</v>
      </c>
      <c r="U57" s="13">
        <f t="shared" si="6"/>
        <v>22493.73</v>
      </c>
      <c r="V57" s="13">
        <f t="shared" si="6"/>
        <v>5180.6379999999999</v>
      </c>
      <c r="W57" s="13">
        <f t="shared" si="6"/>
        <v>21631.99</v>
      </c>
      <c r="X57" s="13">
        <f t="shared" si="6"/>
        <v>8503.5080000000016</v>
      </c>
      <c r="Y57" s="13">
        <f t="shared" si="6"/>
        <v>6209.2</v>
      </c>
      <c r="Z57" s="13">
        <f t="shared" si="6"/>
        <v>16541.284</v>
      </c>
      <c r="AA57" s="16"/>
      <c r="AB57" s="16"/>
    </row>
    <row r="58" spans="1:30" x14ac:dyDescent="0.25">
      <c r="A58" s="10" t="s">
        <v>18</v>
      </c>
      <c r="B58" s="124">
        <v>4796.71</v>
      </c>
      <c r="C58" s="124">
        <v>11823.253999999999</v>
      </c>
      <c r="D58" s="124">
        <v>41641.480000000003</v>
      </c>
      <c r="E58" s="124">
        <v>19304.09</v>
      </c>
      <c r="F58" s="124">
        <v>4280.1680000000006</v>
      </c>
      <c r="G58" s="124">
        <v>17903.539999999997</v>
      </c>
      <c r="H58" s="124">
        <v>7087.0280000000002</v>
      </c>
      <c r="I58" s="124">
        <v>5250.54</v>
      </c>
      <c r="J58" s="124">
        <v>13855.031999999999</v>
      </c>
      <c r="K58" s="16"/>
      <c r="L58" s="16"/>
      <c r="Q58" s="10" t="s">
        <v>18</v>
      </c>
      <c r="R58" s="13">
        <f t="shared" si="7"/>
        <v>4796.71</v>
      </c>
      <c r="S58" s="13">
        <f t="shared" si="6"/>
        <v>11823.253999999999</v>
      </c>
      <c r="T58" s="13">
        <f t="shared" si="6"/>
        <v>41641.480000000003</v>
      </c>
      <c r="U58" s="13">
        <f t="shared" si="6"/>
        <v>19304.09</v>
      </c>
      <c r="V58" s="13">
        <f t="shared" si="6"/>
        <v>4280.1680000000006</v>
      </c>
      <c r="W58" s="13">
        <f t="shared" si="6"/>
        <v>17903.539999999997</v>
      </c>
      <c r="X58" s="13">
        <f t="shared" si="6"/>
        <v>7087.0280000000002</v>
      </c>
      <c r="Y58" s="13">
        <f t="shared" si="6"/>
        <v>5250.54</v>
      </c>
      <c r="Z58" s="13">
        <f t="shared" si="6"/>
        <v>13855.031999999999</v>
      </c>
      <c r="AA58" s="16"/>
      <c r="AB58" s="16"/>
    </row>
    <row r="59" spans="1:30" x14ac:dyDescent="0.25">
      <c r="A59" s="10" t="s">
        <v>19</v>
      </c>
      <c r="B59" s="124">
        <v>5499.2</v>
      </c>
      <c r="C59" s="124">
        <v>13296.031999999999</v>
      </c>
      <c r="D59" s="124">
        <v>42908.483999999997</v>
      </c>
      <c r="E59" s="124">
        <v>19220.97</v>
      </c>
      <c r="F59" s="124">
        <v>4631.7179999999998</v>
      </c>
      <c r="G59" s="124">
        <v>17667.050000000003</v>
      </c>
      <c r="H59" s="124">
        <v>7441.5259999999998</v>
      </c>
      <c r="I59" s="124">
        <v>4985.0600000000004</v>
      </c>
      <c r="J59" s="124">
        <v>14262.492</v>
      </c>
      <c r="K59" s="16"/>
      <c r="L59" s="16"/>
      <c r="Q59" s="10" t="s">
        <v>19</v>
      </c>
      <c r="R59" s="13">
        <f t="shared" si="7"/>
        <v>5499.2</v>
      </c>
      <c r="S59" s="13">
        <f t="shared" si="6"/>
        <v>13296.031999999999</v>
      </c>
      <c r="T59" s="13">
        <f t="shared" si="6"/>
        <v>42908.483999999997</v>
      </c>
      <c r="U59" s="13">
        <f t="shared" si="6"/>
        <v>19220.97</v>
      </c>
      <c r="V59" s="13">
        <f t="shared" si="6"/>
        <v>4631.7179999999998</v>
      </c>
      <c r="W59" s="13">
        <f t="shared" si="6"/>
        <v>17667.050000000003</v>
      </c>
      <c r="X59" s="13">
        <f t="shared" si="6"/>
        <v>7441.5259999999998</v>
      </c>
      <c r="Y59" s="13">
        <f t="shared" si="6"/>
        <v>4985.0600000000004</v>
      </c>
      <c r="Z59" s="13">
        <f t="shared" si="6"/>
        <v>14262.492</v>
      </c>
      <c r="AA59" s="16"/>
      <c r="AB59" s="16"/>
    </row>
    <row r="60" spans="1:30" x14ac:dyDescent="0.25">
      <c r="A60" s="10" t="s">
        <v>20</v>
      </c>
      <c r="B60" s="124">
        <v>5941.65</v>
      </c>
      <c r="C60" s="124">
        <v>14882.905999999999</v>
      </c>
      <c r="D60" s="124">
        <v>47319.77</v>
      </c>
      <c r="E60" s="124">
        <v>22233.99</v>
      </c>
      <c r="F60" s="124">
        <v>5532.1880000000001</v>
      </c>
      <c r="G60" s="124">
        <v>21890.87</v>
      </c>
      <c r="H60" s="124">
        <v>9157.5540000000001</v>
      </c>
      <c r="I60" s="124">
        <v>6740.15</v>
      </c>
      <c r="J60" s="124">
        <v>17124.042000000001</v>
      </c>
      <c r="K60" s="16"/>
      <c r="L60" s="16"/>
      <c r="Q60" s="10" t="s">
        <v>20</v>
      </c>
      <c r="R60" s="13">
        <f t="shared" si="7"/>
        <v>5941.65</v>
      </c>
      <c r="S60" s="13">
        <f t="shared" si="6"/>
        <v>14882.905999999999</v>
      </c>
      <c r="T60" s="13">
        <f t="shared" si="6"/>
        <v>47319.77</v>
      </c>
      <c r="U60" s="13">
        <f t="shared" si="6"/>
        <v>22233.99</v>
      </c>
      <c r="V60" s="13">
        <f t="shared" si="6"/>
        <v>5532.1880000000001</v>
      </c>
      <c r="W60" s="13">
        <f t="shared" si="6"/>
        <v>21890.87</v>
      </c>
      <c r="X60" s="13">
        <f t="shared" si="6"/>
        <v>9157.5540000000001</v>
      </c>
      <c r="Y60" s="13">
        <f t="shared" si="6"/>
        <v>6740.15</v>
      </c>
      <c r="Z60" s="13">
        <f t="shared" si="6"/>
        <v>17124.042000000001</v>
      </c>
      <c r="AA60" s="16"/>
      <c r="AB60" s="16"/>
    </row>
    <row r="61" spans="1:30" x14ac:dyDescent="0.25">
      <c r="A61" s="10" t="s">
        <v>21</v>
      </c>
      <c r="B61" s="124">
        <v>6188.14</v>
      </c>
      <c r="C61" s="124">
        <v>15447.464</v>
      </c>
      <c r="D61" s="124">
        <v>51542.244000000006</v>
      </c>
      <c r="E61" s="124">
        <v>24083.359999999997</v>
      </c>
      <c r="F61" s="124">
        <v>6007.0879999999997</v>
      </c>
      <c r="G61" s="124">
        <v>23522.980000000003</v>
      </c>
      <c r="H61" s="124">
        <v>9316.2019999999993</v>
      </c>
      <c r="I61" s="124">
        <v>6740.15</v>
      </c>
      <c r="J61" s="124">
        <v>17947.671999999999</v>
      </c>
      <c r="K61" s="16"/>
      <c r="L61" s="16"/>
      <c r="Q61" s="10" t="s">
        <v>21</v>
      </c>
      <c r="R61" s="13">
        <f t="shared" si="7"/>
        <v>6188.14</v>
      </c>
      <c r="S61" s="13">
        <f t="shared" si="6"/>
        <v>15447.464</v>
      </c>
      <c r="T61" s="13">
        <f t="shared" si="6"/>
        <v>51542.244000000006</v>
      </c>
      <c r="U61" s="13">
        <f t="shared" si="6"/>
        <v>24083.359999999997</v>
      </c>
      <c r="V61" s="13">
        <f t="shared" si="6"/>
        <v>6007.0879999999997</v>
      </c>
      <c r="W61" s="13">
        <f t="shared" si="6"/>
        <v>23522.980000000003</v>
      </c>
      <c r="X61" s="13">
        <f t="shared" si="6"/>
        <v>9316.2019999999993</v>
      </c>
      <c r="Y61" s="13">
        <f t="shared" si="6"/>
        <v>6740.15</v>
      </c>
      <c r="Z61" s="13">
        <f t="shared" si="6"/>
        <v>17947.671999999999</v>
      </c>
      <c r="AA61" s="16"/>
      <c r="AB61" s="16"/>
    </row>
    <row r="62" spans="1:30" x14ac:dyDescent="0.25">
      <c r="A62" s="10" t="s">
        <v>22</v>
      </c>
      <c r="B62" s="124">
        <v>6163.4900000000007</v>
      </c>
      <c r="C62" s="124">
        <v>15378.876</v>
      </c>
      <c r="D62" s="124">
        <v>51545.24</v>
      </c>
      <c r="E62" s="124">
        <v>24083.359999999997</v>
      </c>
      <c r="F62" s="124">
        <v>6007.0879999999997</v>
      </c>
      <c r="G62" s="124">
        <v>23522.980000000003</v>
      </c>
      <c r="H62" s="124">
        <v>9316.2939999999999</v>
      </c>
      <c r="I62" s="124">
        <v>6740.15</v>
      </c>
      <c r="J62" s="124">
        <v>17947.671999999999</v>
      </c>
      <c r="K62" s="16"/>
      <c r="L62" s="16"/>
      <c r="Q62" s="10" t="s">
        <v>22</v>
      </c>
      <c r="R62" s="13">
        <f t="shared" si="7"/>
        <v>6163.4900000000007</v>
      </c>
      <c r="S62" s="13">
        <f t="shared" si="6"/>
        <v>15378.876</v>
      </c>
      <c r="T62" s="13">
        <f t="shared" si="6"/>
        <v>51545.24</v>
      </c>
      <c r="U62" s="13">
        <f t="shared" si="6"/>
        <v>24083.359999999997</v>
      </c>
      <c r="V62" s="13">
        <f t="shared" si="6"/>
        <v>6007.0879999999997</v>
      </c>
      <c r="W62" s="13">
        <f t="shared" si="6"/>
        <v>23522.980000000003</v>
      </c>
      <c r="X62" s="13">
        <f t="shared" si="6"/>
        <v>9316.2939999999999</v>
      </c>
      <c r="Y62" s="13">
        <f t="shared" si="6"/>
        <v>6740.15</v>
      </c>
      <c r="Z62" s="13">
        <f t="shared" si="6"/>
        <v>17947.671999999999</v>
      </c>
      <c r="AA62" s="16"/>
      <c r="AB62" s="16"/>
    </row>
    <row r="63" spans="1:30" x14ac:dyDescent="0.25">
      <c r="A63" s="10" t="s">
        <v>23</v>
      </c>
      <c r="B63" s="124">
        <v>5596.57</v>
      </c>
      <c r="C63" s="124">
        <v>14184.276</v>
      </c>
      <c r="D63" s="124">
        <v>45362.928</v>
      </c>
      <c r="E63" s="124">
        <v>20945.66</v>
      </c>
      <c r="F63" s="124">
        <v>5137.4579999999996</v>
      </c>
      <c r="G63" s="124">
        <v>19580.420000000002</v>
      </c>
      <c r="H63" s="124">
        <v>7909.8679999999995</v>
      </c>
      <c r="I63" s="124">
        <v>5560.2599999999993</v>
      </c>
      <c r="J63" s="124">
        <v>14833.806</v>
      </c>
      <c r="K63" s="16"/>
      <c r="L63" s="16"/>
      <c r="Q63" s="10" t="s">
        <v>23</v>
      </c>
      <c r="R63" s="13">
        <f t="shared" si="7"/>
        <v>5596.57</v>
      </c>
      <c r="S63" s="13">
        <f t="shared" si="6"/>
        <v>14184.276</v>
      </c>
      <c r="T63" s="13">
        <f t="shared" si="6"/>
        <v>45362.928</v>
      </c>
      <c r="U63" s="13">
        <f t="shared" si="6"/>
        <v>20945.66</v>
      </c>
      <c r="V63" s="13">
        <f t="shared" si="6"/>
        <v>5137.4579999999996</v>
      </c>
      <c r="W63" s="13">
        <f t="shared" si="6"/>
        <v>19580.420000000002</v>
      </c>
      <c r="X63" s="13">
        <f t="shared" si="6"/>
        <v>7909.8679999999995</v>
      </c>
      <c r="Y63" s="13">
        <f t="shared" si="6"/>
        <v>5560.2599999999993</v>
      </c>
      <c r="Z63" s="13">
        <f t="shared" si="6"/>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f>B52-B38</f>
        <v>4881.8547588913698</v>
      </c>
      <c r="C66" s="13">
        <f t="shared" ref="B66:J77" si="8">C52-C38</f>
        <v>12191.044</v>
      </c>
      <c r="D66" s="13">
        <f t="shared" si="8"/>
        <v>40434.097999999998</v>
      </c>
      <c r="E66" s="13">
        <f t="shared" si="8"/>
        <v>18452.13</v>
      </c>
      <c r="F66" s="13">
        <f t="shared" si="8"/>
        <v>4502.1979999999994</v>
      </c>
      <c r="G66" s="13">
        <f t="shared" si="8"/>
        <v>16728.849999999999</v>
      </c>
      <c r="H66" s="13">
        <f t="shared" si="8"/>
        <v>6653.5279999999993</v>
      </c>
      <c r="I66" s="13">
        <f t="shared" si="8"/>
        <v>4734.33</v>
      </c>
      <c r="J66" s="30">
        <f t="shared" si="8"/>
        <v>12042.17</v>
      </c>
      <c r="K66" s="29">
        <f>SUM($B66:$J66)</f>
        <v>120620.20275889138</v>
      </c>
      <c r="L66" s="16"/>
      <c r="Q66" s="10" t="s">
        <v>12</v>
      </c>
      <c r="R66" s="13">
        <f>R52-R38</f>
        <v>4882.9799999999996</v>
      </c>
      <c r="S66" s="13">
        <f t="shared" ref="S66:Z66" si="9">S52-S38</f>
        <v>12191.044</v>
      </c>
      <c r="T66" s="13">
        <f t="shared" si="9"/>
        <v>40434.097999999998</v>
      </c>
      <c r="U66" s="13">
        <f t="shared" si="9"/>
        <v>18452.13</v>
      </c>
      <c r="V66" s="13">
        <f>V52-V38</f>
        <v>4502.1979999999994</v>
      </c>
      <c r="W66" s="13">
        <f>W52-W38</f>
        <v>16728.849999999999</v>
      </c>
      <c r="X66" s="13">
        <f t="shared" si="9"/>
        <v>6653.5279999999993</v>
      </c>
      <c r="Y66" s="13">
        <f t="shared" si="9"/>
        <v>4734.33</v>
      </c>
      <c r="Z66" s="30">
        <f t="shared" si="9"/>
        <v>12042.17</v>
      </c>
      <c r="AA66" s="29">
        <f>SUM($R66:$Z66)</f>
        <v>120621.32799999999</v>
      </c>
      <c r="AB66" s="16"/>
    </row>
    <row r="67" spans="1:29" x14ac:dyDescent="0.25">
      <c r="A67" s="10" t="s">
        <v>13</v>
      </c>
      <c r="B67" s="13">
        <f t="shared" si="8"/>
        <v>4364.5402965598496</v>
      </c>
      <c r="C67" s="13">
        <f t="shared" si="8"/>
        <v>11318.501999999999</v>
      </c>
      <c r="D67" s="13">
        <f t="shared" si="8"/>
        <v>39135.901999999995</v>
      </c>
      <c r="E67" s="13">
        <f t="shared" si="8"/>
        <v>18493.689999999999</v>
      </c>
      <c r="F67" s="13">
        <f t="shared" si="8"/>
        <v>4144.4780000000001</v>
      </c>
      <c r="G67" s="13">
        <f t="shared" si="8"/>
        <v>17299.169999999998</v>
      </c>
      <c r="H67" s="13">
        <f t="shared" si="8"/>
        <v>6702.1839999999993</v>
      </c>
      <c r="I67" s="13">
        <f t="shared" si="8"/>
        <v>4837.5700000000006</v>
      </c>
      <c r="J67" s="30">
        <f t="shared" si="8"/>
        <v>13276.37</v>
      </c>
      <c r="K67" s="29">
        <f t="shared" ref="K67:K77" si="10">SUM($B67:$J67)</f>
        <v>119572.40629655984</v>
      </c>
      <c r="L67" s="16"/>
      <c r="Q67" s="10" t="s">
        <v>13</v>
      </c>
      <c r="R67" s="13">
        <f t="shared" ref="R67:Z77" si="11">R53-R39</f>
        <v>4365.3500000000004</v>
      </c>
      <c r="S67" s="13">
        <f t="shared" si="11"/>
        <v>11318.501999999999</v>
      </c>
      <c r="T67" s="13">
        <f t="shared" si="11"/>
        <v>39135.901999999995</v>
      </c>
      <c r="U67" s="13">
        <f t="shared" si="11"/>
        <v>18493.689999999999</v>
      </c>
      <c r="V67" s="13">
        <f t="shared" si="11"/>
        <v>4144.4780000000001</v>
      </c>
      <c r="W67" s="13">
        <f>W53-W39</f>
        <v>17299.169999999998</v>
      </c>
      <c r="X67" s="13">
        <f t="shared" si="11"/>
        <v>6702.1839999999993</v>
      </c>
      <c r="Y67" s="13">
        <f t="shared" si="11"/>
        <v>4837.5700000000006</v>
      </c>
      <c r="Z67" s="30">
        <f t="shared" si="11"/>
        <v>13276.37</v>
      </c>
      <c r="AA67" s="29">
        <f t="shared" ref="AA67:AA75" si="12">SUM($R67:$Z67)</f>
        <v>119573.21599999999</v>
      </c>
      <c r="AB67" s="16"/>
    </row>
    <row r="68" spans="1:29" x14ac:dyDescent="0.25">
      <c r="A68" s="10" t="s">
        <v>14</v>
      </c>
      <c r="B68" s="13">
        <f t="shared" si="8"/>
        <v>4438.5408448752087</v>
      </c>
      <c r="C68" s="13">
        <f t="shared" si="8"/>
        <v>12353.976000000001</v>
      </c>
      <c r="D68" s="13">
        <f t="shared" si="8"/>
        <v>45490.090000000004</v>
      </c>
      <c r="E68" s="13">
        <f t="shared" si="8"/>
        <v>20831.38</v>
      </c>
      <c r="F68" s="13">
        <f t="shared" si="8"/>
        <v>4816.7479999999996</v>
      </c>
      <c r="G68" s="13">
        <f t="shared" si="8"/>
        <v>20024.21</v>
      </c>
      <c r="H68" s="13">
        <f t="shared" si="8"/>
        <v>7753.8459999999995</v>
      </c>
      <c r="I68" s="13">
        <f t="shared" si="8"/>
        <v>5634</v>
      </c>
      <c r="J68" s="30">
        <f t="shared" si="8"/>
        <v>14944.912</v>
      </c>
      <c r="K68" s="29">
        <f t="shared" si="10"/>
        <v>136287.7028448752</v>
      </c>
      <c r="L68" s="16"/>
      <c r="Q68" s="10" t="s">
        <v>14</v>
      </c>
      <c r="R68" s="13">
        <f t="shared" si="11"/>
        <v>4439.29</v>
      </c>
      <c r="S68" s="13">
        <f t="shared" si="11"/>
        <v>12353.976000000001</v>
      </c>
      <c r="T68" s="13">
        <f t="shared" si="11"/>
        <v>45490.090000000004</v>
      </c>
      <c r="U68" s="13">
        <f t="shared" si="11"/>
        <v>20831.38</v>
      </c>
      <c r="V68" s="13">
        <f t="shared" si="11"/>
        <v>4816.7479999999996</v>
      </c>
      <c r="W68" s="13">
        <f>W54-W40</f>
        <v>20024.21</v>
      </c>
      <c r="X68" s="13">
        <f t="shared" si="11"/>
        <v>7753.8459999999995</v>
      </c>
      <c r="Y68" s="13">
        <f t="shared" si="11"/>
        <v>5634</v>
      </c>
      <c r="Z68" s="30">
        <f t="shared" si="11"/>
        <v>14944.912</v>
      </c>
      <c r="AA68" s="29">
        <f t="shared" si="12"/>
        <v>136288.45199999999</v>
      </c>
      <c r="AB68" s="16"/>
    </row>
    <row r="69" spans="1:29" x14ac:dyDescent="0.25">
      <c r="A69" s="10" t="s">
        <v>15</v>
      </c>
      <c r="B69" s="13">
        <f t="shared" si="8"/>
        <v>5053.6924680638294</v>
      </c>
      <c r="C69" s="13">
        <f t="shared" si="8"/>
        <v>14781.866</v>
      </c>
      <c r="D69" s="13">
        <f t="shared" si="8"/>
        <v>58456.866000000002</v>
      </c>
      <c r="E69" s="13">
        <f t="shared" si="8"/>
        <v>25059.99</v>
      </c>
      <c r="F69" s="13">
        <f t="shared" si="8"/>
        <v>5859.0679999999993</v>
      </c>
      <c r="G69" s="13">
        <f t="shared" si="8"/>
        <v>25850.940000000002</v>
      </c>
      <c r="H69" s="13">
        <f t="shared" si="8"/>
        <v>9729.6859999999997</v>
      </c>
      <c r="I69" s="13">
        <f t="shared" si="8"/>
        <v>7005.63</v>
      </c>
      <c r="J69" s="30">
        <f t="shared" si="8"/>
        <v>18967.018</v>
      </c>
      <c r="K69" s="29">
        <f t="shared" si="10"/>
        <v>170764.75646806383</v>
      </c>
      <c r="L69" s="16"/>
      <c r="Q69" s="10" t="s">
        <v>15</v>
      </c>
      <c r="R69" s="13">
        <f t="shared" si="11"/>
        <v>5054.2900000000009</v>
      </c>
      <c r="S69" s="13">
        <f t="shared" si="11"/>
        <v>14781.866</v>
      </c>
      <c r="T69" s="13">
        <f t="shared" si="11"/>
        <v>58456.866000000002</v>
      </c>
      <c r="U69" s="13">
        <f t="shared" si="11"/>
        <v>25059.99</v>
      </c>
      <c r="V69" s="13">
        <f t="shared" si="11"/>
        <v>5859.0679999999993</v>
      </c>
      <c r="W69" s="13">
        <f t="shared" si="11"/>
        <v>25850.940000000002</v>
      </c>
      <c r="X69" s="13">
        <f t="shared" si="11"/>
        <v>9729.6859999999997</v>
      </c>
      <c r="Y69" s="13">
        <f t="shared" si="11"/>
        <v>7005.63</v>
      </c>
      <c r="Z69" s="30">
        <f t="shared" si="11"/>
        <v>18967.018</v>
      </c>
      <c r="AA69" s="29">
        <f t="shared" si="12"/>
        <v>170765.35400000002</v>
      </c>
      <c r="AB69" s="16"/>
    </row>
    <row r="70" spans="1:29" x14ac:dyDescent="0.25">
      <c r="A70" s="10" t="s">
        <v>16</v>
      </c>
      <c r="B70" s="13">
        <f t="shared" si="8"/>
        <v>5164.7615161244839</v>
      </c>
      <c r="C70" s="13">
        <f t="shared" si="8"/>
        <v>15050.112000000001</v>
      </c>
      <c r="D70" s="13">
        <f t="shared" si="8"/>
        <v>58456.437999999995</v>
      </c>
      <c r="E70" s="13">
        <f t="shared" si="8"/>
        <v>25059.99</v>
      </c>
      <c r="F70" s="13">
        <f t="shared" si="8"/>
        <v>5859.0679999999993</v>
      </c>
      <c r="G70" s="13">
        <f t="shared" si="8"/>
        <v>25850.940000000002</v>
      </c>
      <c r="H70" s="13">
        <f t="shared" si="8"/>
        <v>9729.6859999999997</v>
      </c>
      <c r="I70" s="13">
        <f t="shared" si="8"/>
        <v>7005.63</v>
      </c>
      <c r="J70" s="30">
        <f t="shared" si="8"/>
        <v>18967.018</v>
      </c>
      <c r="K70" s="29">
        <f t="shared" si="10"/>
        <v>171143.64351612449</v>
      </c>
      <c r="L70" s="16"/>
      <c r="Q70" s="10" t="s">
        <v>16</v>
      </c>
      <c r="R70" s="13">
        <f t="shared" si="11"/>
        <v>5165.21</v>
      </c>
      <c r="S70" s="13">
        <f t="shared" si="11"/>
        <v>15050.112000000001</v>
      </c>
      <c r="T70" s="13">
        <f t="shared" si="11"/>
        <v>58456.437999999995</v>
      </c>
      <c r="U70" s="13">
        <f t="shared" si="11"/>
        <v>25059.99</v>
      </c>
      <c r="V70" s="13">
        <f>V56-V42</f>
        <v>5859.0679999999993</v>
      </c>
      <c r="W70" s="13">
        <f t="shared" si="11"/>
        <v>25850.940000000002</v>
      </c>
      <c r="X70" s="13">
        <f t="shared" si="11"/>
        <v>9729.6859999999997</v>
      </c>
      <c r="Y70" s="13">
        <f t="shared" si="11"/>
        <v>7005.63</v>
      </c>
      <c r="Z70" s="30">
        <f t="shared" si="11"/>
        <v>18967.018</v>
      </c>
      <c r="AA70" s="29">
        <f t="shared" si="12"/>
        <v>171144.092</v>
      </c>
      <c r="AB70" s="16"/>
    </row>
    <row r="71" spans="1:29" x14ac:dyDescent="0.25">
      <c r="A71" s="10" t="s">
        <v>17</v>
      </c>
      <c r="B71" s="13">
        <f t="shared" si="8"/>
        <v>4794.7947008240417</v>
      </c>
      <c r="C71" s="13">
        <f t="shared" si="8"/>
        <v>13325.706</v>
      </c>
      <c r="D71" s="13">
        <f t="shared" si="8"/>
        <v>49386.400000000001</v>
      </c>
      <c r="E71" s="13">
        <f t="shared" si="8"/>
        <v>22493.73</v>
      </c>
      <c r="F71" s="13">
        <f>F57-F43</f>
        <v>5180.6379999999999</v>
      </c>
      <c r="G71" s="13">
        <f t="shared" si="8"/>
        <v>21631.99</v>
      </c>
      <c r="H71" s="13">
        <f t="shared" si="8"/>
        <v>8503.5080000000016</v>
      </c>
      <c r="I71" s="13">
        <f t="shared" si="8"/>
        <v>6209.2</v>
      </c>
      <c r="J71" s="30">
        <f t="shared" si="8"/>
        <v>16541.284</v>
      </c>
      <c r="K71" s="29">
        <f t="shared" si="10"/>
        <v>148067.25070082408</v>
      </c>
      <c r="L71" s="16"/>
      <c r="Q71" s="10" t="s">
        <v>17</v>
      </c>
      <c r="R71" s="13">
        <f t="shared" si="11"/>
        <v>4795.4699999999993</v>
      </c>
      <c r="S71" s="13">
        <f t="shared" si="11"/>
        <v>13325.706</v>
      </c>
      <c r="T71" s="13">
        <f t="shared" si="11"/>
        <v>49386.400000000001</v>
      </c>
      <c r="U71" s="13">
        <f t="shared" si="11"/>
        <v>22493.73</v>
      </c>
      <c r="V71" s="13">
        <f t="shared" si="11"/>
        <v>5180.6379999999999</v>
      </c>
      <c r="W71" s="13">
        <f t="shared" si="11"/>
        <v>21631.99</v>
      </c>
      <c r="X71" s="13">
        <f t="shared" si="11"/>
        <v>8503.5080000000016</v>
      </c>
      <c r="Y71" s="13">
        <f t="shared" si="11"/>
        <v>6209.2</v>
      </c>
      <c r="Z71" s="30">
        <f t="shared" si="11"/>
        <v>16541.284</v>
      </c>
      <c r="AA71" s="29">
        <f t="shared" si="12"/>
        <v>148067.92600000004</v>
      </c>
      <c r="AB71" s="16"/>
    </row>
    <row r="72" spans="1:29" x14ac:dyDescent="0.25">
      <c r="A72" s="10" t="s">
        <v>18</v>
      </c>
      <c r="B72" s="13">
        <f t="shared" si="8"/>
        <v>4795.902008447255</v>
      </c>
      <c r="C72" s="13">
        <f t="shared" si="8"/>
        <v>11823.253999999999</v>
      </c>
      <c r="D72" s="13">
        <f t="shared" si="8"/>
        <v>41641.480000000003</v>
      </c>
      <c r="E72" s="13">
        <f t="shared" si="8"/>
        <v>19304.09</v>
      </c>
      <c r="F72" s="13">
        <f t="shared" si="8"/>
        <v>4280.1680000000006</v>
      </c>
      <c r="G72" s="13">
        <f t="shared" si="8"/>
        <v>17903.539999999997</v>
      </c>
      <c r="H72" s="13">
        <f t="shared" si="8"/>
        <v>7087.0280000000002</v>
      </c>
      <c r="I72" s="13">
        <f t="shared" si="8"/>
        <v>5250.54</v>
      </c>
      <c r="J72" s="30">
        <f t="shared" si="8"/>
        <v>13855.031999999999</v>
      </c>
      <c r="K72" s="29">
        <f t="shared" si="10"/>
        <v>125941.03400844726</v>
      </c>
      <c r="L72" s="16"/>
      <c r="Q72" s="10" t="s">
        <v>18</v>
      </c>
      <c r="R72" s="13">
        <f t="shared" si="11"/>
        <v>4796.71</v>
      </c>
      <c r="S72" s="13">
        <f t="shared" si="11"/>
        <v>11823.253999999999</v>
      </c>
      <c r="T72" s="13">
        <f t="shared" si="11"/>
        <v>41641.480000000003</v>
      </c>
      <c r="U72" s="13">
        <f t="shared" si="11"/>
        <v>19304.09</v>
      </c>
      <c r="V72" s="13">
        <f t="shared" si="11"/>
        <v>4280.1680000000006</v>
      </c>
      <c r="W72" s="13">
        <f t="shared" si="11"/>
        <v>17903.539999999997</v>
      </c>
      <c r="X72" s="13">
        <f t="shared" si="11"/>
        <v>7087.0280000000002</v>
      </c>
      <c r="Y72" s="13">
        <f t="shared" si="11"/>
        <v>5250.54</v>
      </c>
      <c r="Z72" s="30">
        <f t="shared" si="11"/>
        <v>13855.031999999999</v>
      </c>
      <c r="AA72" s="29">
        <f t="shared" si="12"/>
        <v>125941.842</v>
      </c>
      <c r="AB72" s="16"/>
    </row>
    <row r="73" spans="1:29" x14ac:dyDescent="0.25">
      <c r="A73" s="10" t="s">
        <v>19</v>
      </c>
      <c r="B73" s="13">
        <f t="shared" si="8"/>
        <v>5497.9554116399404</v>
      </c>
      <c r="C73" s="13">
        <f t="shared" si="8"/>
        <v>13296.031999999999</v>
      </c>
      <c r="D73" s="13">
        <f t="shared" si="8"/>
        <v>42908.483999999997</v>
      </c>
      <c r="E73" s="13">
        <f t="shared" si="8"/>
        <v>19220.97</v>
      </c>
      <c r="F73" s="13">
        <f t="shared" si="8"/>
        <v>4631.7179999999998</v>
      </c>
      <c r="G73" s="13">
        <f t="shared" si="8"/>
        <v>17667.050000000003</v>
      </c>
      <c r="H73" s="13">
        <f t="shared" si="8"/>
        <v>7441.5259999999998</v>
      </c>
      <c r="I73" s="13">
        <f t="shared" si="8"/>
        <v>4985.0600000000004</v>
      </c>
      <c r="J73" s="30">
        <f t="shared" si="8"/>
        <v>14262.492</v>
      </c>
      <c r="K73" s="29">
        <f t="shared" si="10"/>
        <v>129911.28741163993</v>
      </c>
      <c r="L73" s="16"/>
      <c r="Q73" s="10" t="s">
        <v>19</v>
      </c>
      <c r="R73" s="13">
        <f t="shared" si="11"/>
        <v>5499.2</v>
      </c>
      <c r="S73" s="13">
        <f t="shared" si="11"/>
        <v>13296.031999999999</v>
      </c>
      <c r="T73" s="13">
        <f t="shared" si="11"/>
        <v>42908.483999999997</v>
      </c>
      <c r="U73" s="13">
        <f t="shared" si="11"/>
        <v>19220.97</v>
      </c>
      <c r="V73" s="13">
        <f t="shared" si="11"/>
        <v>4631.7179999999998</v>
      </c>
      <c r="W73" s="13">
        <f t="shared" si="11"/>
        <v>17667.050000000003</v>
      </c>
      <c r="X73" s="13">
        <f t="shared" si="11"/>
        <v>7441.5259999999998</v>
      </c>
      <c r="Y73" s="13">
        <f t="shared" si="11"/>
        <v>4985.0600000000004</v>
      </c>
      <c r="Z73" s="30">
        <f t="shared" si="11"/>
        <v>14262.492</v>
      </c>
      <c r="AA73" s="29">
        <f t="shared" si="12"/>
        <v>129912.53199999999</v>
      </c>
      <c r="AB73" s="16"/>
    </row>
    <row r="74" spans="1:29" x14ac:dyDescent="0.25">
      <c r="A74" s="10" t="s">
        <v>20</v>
      </c>
      <c r="B74" s="13">
        <f t="shared" si="8"/>
        <v>5940.2607787599291</v>
      </c>
      <c r="C74" s="13">
        <f t="shared" si="8"/>
        <v>14882.905999999999</v>
      </c>
      <c r="D74" s="13">
        <f t="shared" si="8"/>
        <v>47319.77</v>
      </c>
      <c r="E74" s="13">
        <f t="shared" si="8"/>
        <v>22233.99</v>
      </c>
      <c r="F74" s="13">
        <f t="shared" si="8"/>
        <v>5532.1880000000001</v>
      </c>
      <c r="G74" s="13">
        <f t="shared" si="8"/>
        <v>21890.87</v>
      </c>
      <c r="H74" s="13">
        <f t="shared" si="8"/>
        <v>9157.5540000000001</v>
      </c>
      <c r="I74" s="13">
        <f t="shared" si="8"/>
        <v>6740.15</v>
      </c>
      <c r="J74" s="30">
        <f t="shared" si="8"/>
        <v>17124.042000000001</v>
      </c>
      <c r="K74" s="29">
        <f t="shared" si="10"/>
        <v>150821.73077875993</v>
      </c>
      <c r="L74" s="16"/>
      <c r="Q74" s="10" t="s">
        <v>20</v>
      </c>
      <c r="R74" s="13">
        <f t="shared" si="11"/>
        <v>5941.65</v>
      </c>
      <c r="S74" s="13">
        <f t="shared" si="11"/>
        <v>14882.905999999999</v>
      </c>
      <c r="T74" s="13">
        <f t="shared" si="11"/>
        <v>47319.77</v>
      </c>
      <c r="U74" s="13">
        <f t="shared" si="11"/>
        <v>22233.99</v>
      </c>
      <c r="V74" s="13">
        <f t="shared" si="11"/>
        <v>5532.1880000000001</v>
      </c>
      <c r="W74" s="13">
        <f t="shared" si="11"/>
        <v>21890.87</v>
      </c>
      <c r="X74" s="13">
        <f t="shared" si="11"/>
        <v>9157.5540000000001</v>
      </c>
      <c r="Y74" s="13">
        <f t="shared" si="11"/>
        <v>6740.15</v>
      </c>
      <c r="Z74" s="30">
        <f t="shared" si="11"/>
        <v>17124.042000000001</v>
      </c>
      <c r="AA74" s="29">
        <f t="shared" si="12"/>
        <v>150823.12</v>
      </c>
      <c r="AB74" s="16"/>
    </row>
    <row r="75" spans="1:29" x14ac:dyDescent="0.25">
      <c r="A75" s="10" t="s">
        <v>21</v>
      </c>
      <c r="B75" s="13">
        <f t="shared" si="8"/>
        <v>6186.94101068298</v>
      </c>
      <c r="C75" s="13">
        <f t="shared" si="8"/>
        <v>15447.464</v>
      </c>
      <c r="D75" s="13">
        <f t="shared" si="8"/>
        <v>51542.244000000006</v>
      </c>
      <c r="E75" s="13">
        <f t="shared" si="8"/>
        <v>24083.359999999997</v>
      </c>
      <c r="F75" s="13">
        <f t="shared" si="8"/>
        <v>6007.0879999999997</v>
      </c>
      <c r="G75" s="13">
        <f t="shared" si="8"/>
        <v>23522.980000000003</v>
      </c>
      <c r="H75" s="13">
        <f t="shared" si="8"/>
        <v>9316.2019999999993</v>
      </c>
      <c r="I75" s="13">
        <f t="shared" si="8"/>
        <v>6740.15</v>
      </c>
      <c r="J75" s="30">
        <f t="shared" si="8"/>
        <v>17947.671999999999</v>
      </c>
      <c r="K75" s="29">
        <f t="shared" si="10"/>
        <v>160794.10101068296</v>
      </c>
      <c r="L75" s="16"/>
      <c r="Q75" s="10" t="s">
        <v>21</v>
      </c>
      <c r="R75" s="13">
        <f t="shared" si="11"/>
        <v>6188.14</v>
      </c>
      <c r="S75" s="13">
        <f t="shared" si="11"/>
        <v>15447.464</v>
      </c>
      <c r="T75" s="13">
        <f t="shared" si="11"/>
        <v>51542.244000000006</v>
      </c>
      <c r="U75" s="13">
        <f t="shared" si="11"/>
        <v>24083.359999999997</v>
      </c>
      <c r="V75" s="13">
        <f t="shared" si="11"/>
        <v>6007.0879999999997</v>
      </c>
      <c r="W75" s="13">
        <f t="shared" si="11"/>
        <v>23522.980000000003</v>
      </c>
      <c r="X75" s="13">
        <f t="shared" si="11"/>
        <v>9316.2019999999993</v>
      </c>
      <c r="Y75" s="13">
        <f t="shared" si="11"/>
        <v>6740.15</v>
      </c>
      <c r="Z75" s="30">
        <f t="shared" si="11"/>
        <v>17947.671999999999</v>
      </c>
      <c r="AA75" s="29">
        <f t="shared" si="12"/>
        <v>160795.29999999999</v>
      </c>
      <c r="AB75" s="16"/>
    </row>
    <row r="76" spans="1:29" x14ac:dyDescent="0.25">
      <c r="A76" s="10" t="s">
        <v>22</v>
      </c>
      <c r="B76" s="13">
        <f t="shared" si="8"/>
        <v>6162.0335922636705</v>
      </c>
      <c r="C76" s="13">
        <f t="shared" si="8"/>
        <v>15378.876</v>
      </c>
      <c r="D76" s="13">
        <f t="shared" si="8"/>
        <v>51545.24</v>
      </c>
      <c r="E76" s="13">
        <f t="shared" si="8"/>
        <v>24083.359999999997</v>
      </c>
      <c r="F76" s="13">
        <f t="shared" si="8"/>
        <v>6007.0879999999997</v>
      </c>
      <c r="G76" s="13">
        <f t="shared" si="8"/>
        <v>23522.980000000003</v>
      </c>
      <c r="H76" s="13">
        <f t="shared" si="8"/>
        <v>9316.2939999999999</v>
      </c>
      <c r="I76" s="13">
        <f t="shared" si="8"/>
        <v>6740.15</v>
      </c>
      <c r="J76" s="30">
        <f t="shared" si="8"/>
        <v>17947.671999999999</v>
      </c>
      <c r="K76" s="29">
        <f t="shared" si="10"/>
        <v>160703.69359226365</v>
      </c>
      <c r="L76" s="16"/>
      <c r="Q76" s="10" t="s">
        <v>22</v>
      </c>
      <c r="R76" s="13">
        <f t="shared" si="11"/>
        <v>6163.4900000000007</v>
      </c>
      <c r="S76" s="13">
        <f t="shared" si="11"/>
        <v>15378.876</v>
      </c>
      <c r="T76" s="13">
        <f t="shared" si="11"/>
        <v>51545.24</v>
      </c>
      <c r="U76" s="13">
        <f t="shared" si="11"/>
        <v>24083.359999999997</v>
      </c>
      <c r="V76" s="13">
        <f t="shared" si="11"/>
        <v>6007.0879999999997</v>
      </c>
      <c r="W76" s="13">
        <f t="shared" si="11"/>
        <v>23522.980000000003</v>
      </c>
      <c r="X76" s="13">
        <f t="shared" si="11"/>
        <v>9316.2939999999999</v>
      </c>
      <c r="Y76" s="13">
        <f t="shared" si="11"/>
        <v>6740.15</v>
      </c>
      <c r="Z76" s="30">
        <f t="shared" si="11"/>
        <v>17947.671999999999</v>
      </c>
      <c r="AA76" s="29">
        <f>SUM($R76:$Z76)</f>
        <v>160705.15</v>
      </c>
      <c r="AB76" s="16"/>
    </row>
    <row r="77" spans="1:29" x14ac:dyDescent="0.25">
      <c r="A77" s="10" t="s">
        <v>23</v>
      </c>
      <c r="B77" s="13">
        <f t="shared" si="8"/>
        <v>5595.514097483534</v>
      </c>
      <c r="C77" s="13">
        <f t="shared" si="8"/>
        <v>14184.276</v>
      </c>
      <c r="D77" s="13">
        <f t="shared" si="8"/>
        <v>45362.928</v>
      </c>
      <c r="E77" s="13">
        <f t="shared" si="8"/>
        <v>20945.66</v>
      </c>
      <c r="F77" s="13">
        <f t="shared" si="8"/>
        <v>5137.4579999999996</v>
      </c>
      <c r="G77" s="13">
        <f t="shared" si="8"/>
        <v>19580.420000000002</v>
      </c>
      <c r="H77" s="13">
        <f t="shared" si="8"/>
        <v>7909.8679999999995</v>
      </c>
      <c r="I77" s="13">
        <f t="shared" si="8"/>
        <v>5560.2599999999993</v>
      </c>
      <c r="J77" s="30">
        <f t="shared" si="8"/>
        <v>14833.806</v>
      </c>
      <c r="K77" s="29">
        <f t="shared" si="10"/>
        <v>139110.19009748354</v>
      </c>
      <c r="L77" s="16"/>
      <c r="Q77" s="10" t="s">
        <v>23</v>
      </c>
      <c r="R77" s="13">
        <f t="shared" si="11"/>
        <v>5596.57</v>
      </c>
      <c r="S77" s="13">
        <f t="shared" si="11"/>
        <v>14184.276</v>
      </c>
      <c r="T77" s="13">
        <f t="shared" si="11"/>
        <v>45362.928</v>
      </c>
      <c r="U77" s="13">
        <f t="shared" si="11"/>
        <v>20945.66</v>
      </c>
      <c r="V77" s="13">
        <f t="shared" si="11"/>
        <v>5137.4579999999996</v>
      </c>
      <c r="W77" s="13">
        <f t="shared" si="11"/>
        <v>19580.420000000002</v>
      </c>
      <c r="X77" s="13">
        <f t="shared" si="11"/>
        <v>7909.8679999999995</v>
      </c>
      <c r="Y77" s="13">
        <f t="shared" si="11"/>
        <v>5560.2599999999993</v>
      </c>
      <c r="Z77" s="30">
        <f t="shared" si="11"/>
        <v>14833.806</v>
      </c>
      <c r="AA77" s="29">
        <f>SUM($R77:$Z77)</f>
        <v>139111.24599999998</v>
      </c>
      <c r="AB77" s="16"/>
    </row>
    <row r="79" spans="1:29" x14ac:dyDescent="0.25">
      <c r="A79" s="23" t="s">
        <v>50</v>
      </c>
      <c r="B79" s="25">
        <f>$B$17-MIN($K$38:$K$49)</f>
        <v>171657.9235953324</v>
      </c>
      <c r="C79" s="24"/>
      <c r="D79" s="24"/>
      <c r="E79" s="24"/>
      <c r="F79" s="24"/>
      <c r="G79" s="24"/>
      <c r="H79" s="24"/>
      <c r="I79" s="24"/>
      <c r="J79" s="24"/>
      <c r="L79" s="16"/>
      <c r="M79" s="16"/>
      <c r="O79" s="20"/>
      <c r="Q79" s="23" t="s">
        <v>50</v>
      </c>
      <c r="R79" s="25">
        <f>$B$17-MIN($AA$38:$AA$49)</f>
        <v>171658.37207920791</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f t="shared" ref="B82:B93" si="13">$B$79-K66</f>
        <v>51037.720836441018</v>
      </c>
      <c r="L82" s="16"/>
      <c r="M82" s="16"/>
      <c r="O82" s="20"/>
      <c r="Q82" s="10" t="s">
        <v>12</v>
      </c>
      <c r="R82" s="26">
        <f>$R$79-AA66</f>
        <v>51037.044079207917</v>
      </c>
      <c r="AB82" s="16"/>
      <c r="AC82" s="16"/>
    </row>
    <row r="83" spans="1:29" x14ac:dyDescent="0.25">
      <c r="A83" s="10" t="s">
        <v>13</v>
      </c>
      <c r="B83" s="13">
        <f t="shared" si="13"/>
        <v>52085.517298772553</v>
      </c>
      <c r="L83" s="16"/>
      <c r="M83" s="16"/>
      <c r="O83" s="20"/>
      <c r="Q83" s="10" t="s">
        <v>13</v>
      </c>
      <c r="R83" s="26">
        <f t="shared" ref="R83:R92" si="14">$R$79-AA67</f>
        <v>52085.156079207925</v>
      </c>
      <c r="AB83" s="16"/>
      <c r="AC83" s="16"/>
    </row>
    <row r="84" spans="1:29" x14ac:dyDescent="0.25">
      <c r="A84" s="10" t="s">
        <v>14</v>
      </c>
      <c r="B84" s="13">
        <f t="shared" si="13"/>
        <v>35370.2207504572</v>
      </c>
      <c r="L84" s="16"/>
      <c r="M84" s="16"/>
      <c r="O84" s="20"/>
      <c r="Q84" s="10" t="s">
        <v>14</v>
      </c>
      <c r="R84" s="26">
        <f t="shared" si="14"/>
        <v>35369.920079207921</v>
      </c>
      <c r="AB84" s="16"/>
      <c r="AC84" s="16"/>
    </row>
    <row r="85" spans="1:29" x14ac:dyDescent="0.25">
      <c r="A85" s="10" t="s">
        <v>15</v>
      </c>
      <c r="B85" s="13">
        <f t="shared" si="13"/>
        <v>893.16712726856349</v>
      </c>
      <c r="L85" s="16"/>
      <c r="M85" s="16"/>
      <c r="O85" s="20"/>
      <c r="Q85" s="10" t="s">
        <v>15</v>
      </c>
      <c r="R85" s="26">
        <f>$R$79-AA69</f>
        <v>893.01807920788997</v>
      </c>
      <c r="AB85" s="16"/>
      <c r="AC85" s="16"/>
    </row>
    <row r="86" spans="1:29" x14ac:dyDescent="0.25">
      <c r="A86" s="10" t="s">
        <v>16</v>
      </c>
      <c r="B86" s="13">
        <f t="shared" si="13"/>
        <v>514.28007920790697</v>
      </c>
      <c r="L86" s="16"/>
      <c r="M86" s="16"/>
      <c r="O86" s="20"/>
      <c r="Q86" s="10" t="s">
        <v>16</v>
      </c>
      <c r="R86" s="26">
        <f t="shared" si="14"/>
        <v>514.28007920790697</v>
      </c>
      <c r="AB86" s="16"/>
      <c r="AC86" s="16"/>
    </row>
    <row r="87" spans="1:29" x14ac:dyDescent="0.25">
      <c r="A87" s="10" t="s">
        <v>17</v>
      </c>
      <c r="B87" s="13">
        <f t="shared" si="13"/>
        <v>23590.672894508316</v>
      </c>
      <c r="L87" s="16"/>
      <c r="M87" s="16"/>
      <c r="O87" s="20"/>
      <c r="Q87" s="10" t="s">
        <v>17</v>
      </c>
      <c r="R87" s="26">
        <f t="shared" si="14"/>
        <v>23590.446079207875</v>
      </c>
      <c r="AB87" s="16"/>
      <c r="AC87" s="16"/>
    </row>
    <row r="88" spans="1:29" x14ac:dyDescent="0.25">
      <c r="A88" s="10" t="s">
        <v>18</v>
      </c>
      <c r="B88" s="13">
        <f t="shared" si="13"/>
        <v>45716.88958688514</v>
      </c>
      <c r="L88" s="16"/>
      <c r="M88" s="16"/>
      <c r="O88" s="20"/>
      <c r="Q88" s="10" t="s">
        <v>18</v>
      </c>
      <c r="R88" s="26">
        <f>$R$79-AA72</f>
        <v>45716.530079207907</v>
      </c>
      <c r="AB88" s="16"/>
      <c r="AC88" s="16"/>
    </row>
    <row r="89" spans="1:29" x14ac:dyDescent="0.25">
      <c r="A89" s="10" t="s">
        <v>19</v>
      </c>
      <c r="B89" s="13">
        <f t="shared" si="13"/>
        <v>41746.636183692463</v>
      </c>
      <c r="L89" s="16"/>
      <c r="M89" s="16"/>
      <c r="O89" s="20"/>
      <c r="Q89" s="10" t="s">
        <v>19</v>
      </c>
      <c r="R89" s="26">
        <f t="shared" si="14"/>
        <v>41745.840079207919</v>
      </c>
      <c r="AB89" s="16"/>
      <c r="AC89" s="16"/>
    </row>
    <row r="90" spans="1:29" x14ac:dyDescent="0.25">
      <c r="A90" s="10" t="s">
        <v>20</v>
      </c>
      <c r="B90" s="13">
        <f t="shared" si="13"/>
        <v>20836.192816572468</v>
      </c>
      <c r="L90" s="16"/>
      <c r="M90" s="16"/>
      <c r="O90" s="20"/>
      <c r="Q90" s="10" t="s">
        <v>20</v>
      </c>
      <c r="R90" s="26">
        <f t="shared" si="14"/>
        <v>20835.252079207916</v>
      </c>
      <c r="AB90" s="16"/>
      <c r="AC90" s="16"/>
    </row>
    <row r="91" spans="1:29" x14ac:dyDescent="0.25">
      <c r="A91" s="10" t="s">
        <v>21</v>
      </c>
      <c r="B91" s="13">
        <f t="shared" si="13"/>
        <v>10863.822584649432</v>
      </c>
      <c r="L91" s="16"/>
      <c r="M91" s="16"/>
      <c r="O91" s="20"/>
      <c r="Q91" s="10" t="s">
        <v>21</v>
      </c>
      <c r="R91" s="26">
        <f t="shared" si="14"/>
        <v>10863.072079207923</v>
      </c>
      <c r="AB91" s="16"/>
      <c r="AC91" s="16"/>
    </row>
    <row r="92" spans="1:29" x14ac:dyDescent="0.25">
      <c r="A92" s="10" t="s">
        <v>22</v>
      </c>
      <c r="B92" s="13">
        <f t="shared" si="13"/>
        <v>10954.230003068747</v>
      </c>
      <c r="L92" s="16"/>
      <c r="M92" s="16"/>
      <c r="O92" s="20"/>
      <c r="Q92" s="10" t="s">
        <v>22</v>
      </c>
      <c r="R92" s="26">
        <f t="shared" si="14"/>
        <v>10953.222079207917</v>
      </c>
      <c r="AB92" s="16"/>
      <c r="AC92" s="16"/>
    </row>
    <row r="93" spans="1:29" x14ac:dyDescent="0.25">
      <c r="A93" s="10" t="s">
        <v>23</v>
      </c>
      <c r="B93" s="13">
        <f t="shared" si="13"/>
        <v>32547.733497848851</v>
      </c>
      <c r="L93" s="16"/>
      <c r="M93" s="16"/>
      <c r="O93" s="20"/>
      <c r="Q93" s="10" t="s">
        <v>23</v>
      </c>
      <c r="R93" s="26">
        <f>$R$79-AA77</f>
        <v>32547.126079207927</v>
      </c>
      <c r="AB93" s="16"/>
      <c r="AC93" s="16"/>
    </row>
    <row r="94" spans="1:29" x14ac:dyDescent="0.25">
      <c r="A94" s="15" t="s">
        <v>39</v>
      </c>
      <c r="B94" s="18">
        <f>SUM($B$82:$B$93)/$B$79</f>
        <v>1.9000409467159678</v>
      </c>
      <c r="Q94" s="15" t="s">
        <v>39</v>
      </c>
      <c r="R94" s="18">
        <f>SUM($R$82:$R$93)/$R$79</f>
        <v>1.8999999999999992</v>
      </c>
    </row>
    <row r="96" spans="1:29" x14ac:dyDescent="0.25">
      <c r="A96" s="1" t="s">
        <v>58</v>
      </c>
      <c r="B96" s="50">
        <f>(SUM($B$82:$B$93)-$D$97*$B$79)/(12-$D$97)</f>
        <v>0.69592358822828293</v>
      </c>
      <c r="D96" s="1" t="s">
        <v>41</v>
      </c>
      <c r="Q96" s="1" t="s">
        <v>58</v>
      </c>
      <c r="R96" s="50">
        <f>(SUM($R$82:$R$93)-$T$97*$R$79)/(12-$T$97)</f>
        <v>-1.1526269487815329E-11</v>
      </c>
      <c r="T96" s="1" t="s">
        <v>41</v>
      </c>
    </row>
    <row r="97" spans="1:22" x14ac:dyDescent="0.25">
      <c r="A97" s="1" t="s">
        <v>40</v>
      </c>
      <c r="D97" s="36">
        <f>'計算用(太陽光)'!D97</f>
        <v>1.9</v>
      </c>
      <c r="Q97" s="1" t="s">
        <v>40</v>
      </c>
      <c r="T97" s="17">
        <f>D97</f>
        <v>1.9</v>
      </c>
    </row>
    <row r="98" spans="1:22" ht="16.5" thickBot="1" x14ac:dyDescent="0.3"/>
    <row r="99" spans="1:22" ht="16.5" thickBot="1" x14ac:dyDescent="0.3">
      <c r="A99" s="1" t="s">
        <v>59</v>
      </c>
      <c r="B99" s="66" t="e">
        <f>'入力欄(差替情報)'!$D$23*$B$101</f>
        <v>#N/A</v>
      </c>
      <c r="Q99" s="1" t="s">
        <v>59</v>
      </c>
      <c r="R99" s="66">
        <f>(MIN($AA$38:$AA$49)+$R$96)*1000</f>
        <v>-1.1526269487815328E-8</v>
      </c>
      <c r="V99" s="16"/>
    </row>
    <row r="100" spans="1:22" ht="16.5" thickBot="1" x14ac:dyDescent="0.3"/>
    <row r="101" spans="1:22" ht="16.5" thickBot="1" x14ac:dyDescent="0.3">
      <c r="A101" s="1" t="s">
        <v>60</v>
      </c>
      <c r="B101" s="31" t="e">
        <f>VLOOKUP('入力欄(基本情報)'!$C$14,$B$104:$C$112,2,FALSE)</f>
        <v>#N/A</v>
      </c>
      <c r="Q101" s="1" t="s">
        <v>60</v>
      </c>
      <c r="R101" s="31" t="e">
        <f>R99/'入力(風力)'!U15</f>
        <v>#DIV/0!</v>
      </c>
      <c r="S101" s="1" t="s">
        <v>93</v>
      </c>
    </row>
    <row r="103" spans="1:22" x14ac:dyDescent="0.25">
      <c r="C103" s="23" t="s">
        <v>230</v>
      </c>
    </row>
    <row r="104" spans="1:22" x14ac:dyDescent="0.25">
      <c r="B104" s="11" t="s">
        <v>27</v>
      </c>
      <c r="C104" s="130">
        <v>0.22888149275065825</v>
      </c>
      <c r="D104" s="1">
        <v>0.22888149275065825</v>
      </c>
    </row>
    <row r="105" spans="1:22" x14ac:dyDescent="0.25">
      <c r="B105" s="11" t="s">
        <v>28</v>
      </c>
      <c r="C105" s="130">
        <v>0.32162791367807086</v>
      </c>
      <c r="D105" s="1">
        <v>0.32162791367807086</v>
      </c>
    </row>
    <row r="106" spans="1:22" x14ac:dyDescent="0.25">
      <c r="B106" s="11" t="s">
        <v>29</v>
      </c>
      <c r="C106" s="130">
        <v>0.24901096215482771</v>
      </c>
      <c r="D106" s="1">
        <v>0.24901096215482771</v>
      </c>
    </row>
    <row r="107" spans="1:22" x14ac:dyDescent="0.25">
      <c r="B107" s="11" t="s">
        <v>30</v>
      </c>
      <c r="C107" s="130">
        <v>0.26334378731169072</v>
      </c>
      <c r="D107" s="1">
        <v>0.26334378731169072</v>
      </c>
    </row>
    <row r="108" spans="1:22" x14ac:dyDescent="0.25">
      <c r="B108" s="11" t="s">
        <v>31</v>
      </c>
      <c r="C108" s="130">
        <v>0.19945078617241835</v>
      </c>
      <c r="D108" s="1">
        <v>0.19945078617241835</v>
      </c>
    </row>
    <row r="109" spans="1:22" x14ac:dyDescent="0.25">
      <c r="B109" s="11" t="s">
        <v>32</v>
      </c>
      <c r="C109" s="130">
        <v>0.26390963443764798</v>
      </c>
      <c r="D109" s="1">
        <v>0.26390963443764798</v>
      </c>
    </row>
    <row r="110" spans="1:22" x14ac:dyDescent="0.25">
      <c r="B110" s="11" t="s">
        <v>33</v>
      </c>
      <c r="C110" s="130">
        <v>0.19181024128751589</v>
      </c>
      <c r="D110" s="1">
        <v>0.19181024128751589</v>
      </c>
    </row>
    <row r="111" spans="1:22" x14ac:dyDescent="0.25">
      <c r="B111" s="11" t="s">
        <v>34</v>
      </c>
      <c r="C111" s="130">
        <v>0.3175508237869637</v>
      </c>
      <c r="D111" s="1">
        <v>0.3175508237869637</v>
      </c>
    </row>
    <row r="112" spans="1:22" x14ac:dyDescent="0.25">
      <c r="B112" s="11" t="s">
        <v>35</v>
      </c>
      <c r="C112" s="130">
        <v>0.18906827719113722</v>
      </c>
      <c r="D112" s="1">
        <v>0.18906827719113722</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70C0"/>
  </sheetPr>
  <dimension ref="A1:AE112"/>
  <sheetViews>
    <sheetView topLeftCell="A94" workbookViewId="0">
      <selection activeCell="G116" sqref="G116"/>
    </sheetView>
  </sheetViews>
  <sheetFormatPr defaultColWidth="9" defaultRowHeight="15.75" x14ac:dyDescent="0.25"/>
  <cols>
    <col min="1" max="1" width="29.125" style="1" customWidth="1"/>
    <col min="2" max="2" width="14.625" style="1" customWidth="1"/>
    <col min="3" max="3" width="9.75" style="1" customWidth="1"/>
    <col min="4" max="4" width="13.375" style="1" bestFit="1" customWidth="1"/>
    <col min="5" max="10" width="9.75" style="1" bestFit="1" customWidth="1"/>
    <col min="11" max="11" width="15.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5" style="1" bestFit="1" customWidth="1"/>
    <col min="19" max="19" width="9" style="1"/>
    <col min="20" max="20" width="9" style="1" customWidth="1"/>
    <col min="21" max="22" width="9" style="1"/>
    <col min="23" max="23" width="9.5" style="1" bestFit="1" customWidth="1"/>
    <col min="24" max="26" width="9" style="1"/>
    <col min="27" max="27" width="17.125" style="1" bestFit="1" customWidth="1"/>
    <col min="28" max="28" width="10.5" style="1" bestFit="1" customWidth="1"/>
    <col min="29" max="16384" width="9" style="1"/>
  </cols>
  <sheetData>
    <row r="1" spans="1:13" x14ac:dyDescent="0.25">
      <c r="J1" s="10" t="s">
        <v>36</v>
      </c>
      <c r="L1" s="8"/>
      <c r="M1" s="9" t="s">
        <v>78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c r="C4" s="19"/>
      <c r="D4" s="19"/>
      <c r="E4" s="19"/>
      <c r="F4" s="19"/>
      <c r="G4" s="19"/>
      <c r="H4" s="19"/>
      <c r="I4" s="19"/>
      <c r="J4" s="19"/>
    </row>
    <row r="5" spans="1:13" x14ac:dyDescent="0.25">
      <c r="A5" s="10" t="s">
        <v>13</v>
      </c>
      <c r="B5" s="19"/>
      <c r="C5" s="19"/>
      <c r="D5" s="19"/>
      <c r="E5" s="19"/>
      <c r="F5" s="19"/>
      <c r="G5" s="19"/>
      <c r="H5" s="19"/>
      <c r="I5" s="19"/>
      <c r="J5" s="19"/>
    </row>
    <row r="6" spans="1:13" x14ac:dyDescent="0.25">
      <c r="A6" s="10" t="s">
        <v>14</v>
      </c>
      <c r="B6" s="19"/>
      <c r="C6" s="19"/>
      <c r="D6" s="19"/>
      <c r="E6" s="19"/>
      <c r="F6" s="19"/>
      <c r="G6" s="19"/>
      <c r="H6" s="19"/>
      <c r="I6" s="19"/>
      <c r="J6" s="19"/>
    </row>
    <row r="7" spans="1:13" x14ac:dyDescent="0.25">
      <c r="A7" s="10" t="s">
        <v>15</v>
      </c>
      <c r="B7" s="19"/>
      <c r="C7" s="19"/>
      <c r="D7" s="19"/>
      <c r="E7" s="19"/>
      <c r="F7" s="19"/>
      <c r="G7" s="19"/>
      <c r="H7" s="19"/>
      <c r="I7" s="19"/>
      <c r="J7" s="19"/>
    </row>
    <row r="8" spans="1:13" x14ac:dyDescent="0.25">
      <c r="A8" s="10" t="s">
        <v>16</v>
      </c>
      <c r="B8" s="19"/>
      <c r="C8" s="19"/>
      <c r="D8" s="19"/>
      <c r="E8" s="19"/>
      <c r="F8" s="19"/>
      <c r="G8" s="19"/>
      <c r="H8" s="19"/>
      <c r="I8" s="19"/>
      <c r="J8" s="19"/>
    </row>
    <row r="9" spans="1:13" x14ac:dyDescent="0.25">
      <c r="A9" s="10" t="s">
        <v>17</v>
      </c>
      <c r="B9" s="19"/>
      <c r="C9" s="19"/>
      <c r="D9" s="19"/>
      <c r="E9" s="19"/>
      <c r="F9" s="19"/>
      <c r="G9" s="19"/>
      <c r="H9" s="19"/>
      <c r="I9" s="19"/>
      <c r="J9" s="19"/>
    </row>
    <row r="10" spans="1:13" x14ac:dyDescent="0.25">
      <c r="A10" s="10" t="s">
        <v>18</v>
      </c>
      <c r="B10" s="19"/>
      <c r="C10" s="19"/>
      <c r="D10" s="19"/>
      <c r="E10" s="19"/>
      <c r="F10" s="19"/>
      <c r="G10" s="19"/>
      <c r="H10" s="19"/>
      <c r="I10" s="19"/>
      <c r="J10" s="19"/>
    </row>
    <row r="11" spans="1:13" x14ac:dyDescent="0.25">
      <c r="A11" s="10" t="s">
        <v>19</v>
      </c>
      <c r="B11" s="19"/>
      <c r="C11" s="19"/>
      <c r="D11" s="19"/>
      <c r="E11" s="19"/>
      <c r="F11" s="19"/>
      <c r="G11" s="19"/>
      <c r="H11" s="19"/>
      <c r="I11" s="19"/>
      <c r="J11" s="19"/>
    </row>
    <row r="12" spans="1:13" x14ac:dyDescent="0.25">
      <c r="A12" s="10" t="s">
        <v>20</v>
      </c>
      <c r="B12" s="19"/>
      <c r="C12" s="19"/>
      <c r="D12" s="19"/>
      <c r="E12" s="19"/>
      <c r="F12" s="19"/>
      <c r="G12" s="19"/>
      <c r="H12" s="19"/>
      <c r="I12" s="19"/>
      <c r="J12" s="19"/>
    </row>
    <row r="13" spans="1:13" x14ac:dyDescent="0.25">
      <c r="A13" s="10" t="s">
        <v>21</v>
      </c>
      <c r="B13" s="19"/>
      <c r="C13" s="19"/>
      <c r="D13" s="19"/>
      <c r="E13" s="19"/>
      <c r="F13" s="19"/>
      <c r="G13" s="19"/>
      <c r="H13" s="19"/>
      <c r="I13" s="19"/>
      <c r="J13" s="19"/>
    </row>
    <row r="14" spans="1:13" x14ac:dyDescent="0.25">
      <c r="A14" s="10" t="s">
        <v>22</v>
      </c>
      <c r="B14" s="19"/>
      <c r="C14" s="19"/>
      <c r="D14" s="19"/>
      <c r="E14" s="19"/>
      <c r="F14" s="19"/>
      <c r="G14" s="19"/>
      <c r="H14" s="19"/>
      <c r="I14" s="19"/>
      <c r="J14" s="19"/>
    </row>
    <row r="15" spans="1:13" x14ac:dyDescent="0.25">
      <c r="A15" s="10" t="s">
        <v>23</v>
      </c>
      <c r="B15" s="19"/>
      <c r="C15" s="19"/>
      <c r="D15" s="19"/>
      <c r="E15" s="19"/>
      <c r="F15" s="19"/>
      <c r="G15" s="19"/>
      <c r="H15" s="19"/>
      <c r="I15" s="19"/>
      <c r="J15" s="19"/>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c r="C19" s="35"/>
      <c r="D19" s="35"/>
      <c r="E19" s="35"/>
      <c r="F19" s="35"/>
      <c r="G19" s="35"/>
      <c r="H19" s="35"/>
      <c r="I19" s="35"/>
      <c r="J19" s="35"/>
      <c r="K19" s="1" t="str">
        <f>'計算用(太陽光)'!K19</f>
        <v>←容量市場調達量(再エネなし)を正として、補正係数kWで年間kWを算出</v>
      </c>
    </row>
    <row r="21" spans="1:14" x14ac:dyDescent="0.25">
      <c r="A21" s="1" t="s">
        <v>53</v>
      </c>
      <c r="B21" s="35"/>
      <c r="C21" s="14"/>
      <c r="D21" s="14"/>
      <c r="E21" s="14"/>
      <c r="F21" s="14"/>
      <c r="G21" s="14"/>
      <c r="H21" s="14"/>
      <c r="I21" s="14"/>
      <c r="J21" s="14"/>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123">
        <v>0.38335734853421605</v>
      </c>
      <c r="C24" s="123">
        <v>0.72102177496109177</v>
      </c>
      <c r="D24" s="123">
        <v>0.54416224860256057</v>
      </c>
      <c r="E24" s="123">
        <v>0.46658019624291097</v>
      </c>
      <c r="F24" s="123">
        <v>0.66228248814485502</v>
      </c>
      <c r="G24" s="123">
        <v>0.48789608183852384</v>
      </c>
      <c r="H24" s="123">
        <v>0.45688048383591168</v>
      </c>
      <c r="I24" s="123">
        <v>0.45416804396111587</v>
      </c>
      <c r="J24" s="123">
        <v>0.28622955026219299</v>
      </c>
      <c r="N24" s="35">
        <f>HLOOKUP('入力(水力)'!$E$13,$B$2:$J$35,23,0)</f>
        <v>0.38335734853421605</v>
      </c>
    </row>
    <row r="25" spans="1:14" x14ac:dyDescent="0.25">
      <c r="A25" s="10" t="s">
        <v>13</v>
      </c>
      <c r="B25" s="123">
        <v>0.63218800876045933</v>
      </c>
      <c r="C25" s="123">
        <v>0.67733225247846018</v>
      </c>
      <c r="D25" s="123">
        <v>0.61849322104655224</v>
      </c>
      <c r="E25" s="123">
        <v>0.49494361012601135</v>
      </c>
      <c r="F25" s="123">
        <v>0.6925960681811687</v>
      </c>
      <c r="G25" s="123">
        <v>0.56019877378366412</v>
      </c>
      <c r="H25" s="123">
        <v>0.34707506844187186</v>
      </c>
      <c r="I25" s="123">
        <v>0.43026880635770459</v>
      </c>
      <c r="J25" s="123">
        <v>0.30027965569028453</v>
      </c>
      <c r="N25" s="35">
        <f>HLOOKUP('入力(水力)'!$E$13,$B$2:$J$35,24,0)</f>
        <v>0.63218800876045933</v>
      </c>
    </row>
    <row r="26" spans="1:14" x14ac:dyDescent="0.25">
      <c r="A26" s="10" t="s">
        <v>14</v>
      </c>
      <c r="B26" s="123">
        <v>0.54074447937997383</v>
      </c>
      <c r="C26" s="123">
        <v>0.49363785904516233</v>
      </c>
      <c r="D26" s="123">
        <v>0.57121233426755036</v>
      </c>
      <c r="E26" s="123">
        <v>0.4789459471086675</v>
      </c>
      <c r="F26" s="123">
        <v>0.54938313374628966</v>
      </c>
      <c r="G26" s="123">
        <v>0.55784866498283925</v>
      </c>
      <c r="H26" s="123">
        <v>0.35468524018859898</v>
      </c>
      <c r="I26" s="123">
        <v>0.53516118876980523</v>
      </c>
      <c r="J26" s="123">
        <v>0.42910438200794565</v>
      </c>
      <c r="N26" s="35">
        <f>HLOOKUP('入力(水力)'!$E$13,$B$2:$J$35,25,0)</f>
        <v>0.54074447937997383</v>
      </c>
    </row>
    <row r="27" spans="1:14" x14ac:dyDescent="0.25">
      <c r="A27" s="10" t="s">
        <v>15</v>
      </c>
      <c r="B27" s="123">
        <v>0.38031470476229878</v>
      </c>
      <c r="C27" s="123">
        <v>0.46402275641486179</v>
      </c>
      <c r="D27" s="123">
        <v>0.52056210411366299</v>
      </c>
      <c r="E27" s="123">
        <v>0.51249334895664822</v>
      </c>
      <c r="F27" s="123">
        <v>0.52178316053289153</v>
      </c>
      <c r="G27" s="123">
        <v>0.57777701250474667</v>
      </c>
      <c r="H27" s="123">
        <v>0.43283665098274227</v>
      </c>
      <c r="I27" s="123">
        <v>0.59039894952319083</v>
      </c>
      <c r="J27" s="123">
        <v>0.42889522746998404</v>
      </c>
      <c r="N27" s="35">
        <f>HLOOKUP('入力(水力)'!$E$13,$B$2:$J$35,26,0)</f>
        <v>0.38031470476229878</v>
      </c>
    </row>
    <row r="28" spans="1:14" x14ac:dyDescent="0.25">
      <c r="A28" s="10" t="s">
        <v>16</v>
      </c>
      <c r="B28" s="123">
        <v>0.38869383989627032</v>
      </c>
      <c r="C28" s="123">
        <v>0.40710735370246753</v>
      </c>
      <c r="D28" s="123">
        <v>0.50368117828352266</v>
      </c>
      <c r="E28" s="123">
        <v>0.44700257404624821</v>
      </c>
      <c r="F28" s="123">
        <v>0.42926172119214606</v>
      </c>
      <c r="G28" s="123">
        <v>0.48081689926910764</v>
      </c>
      <c r="H28" s="123">
        <v>0.34115043306098947</v>
      </c>
      <c r="I28" s="123">
        <v>0.506090017427271</v>
      </c>
      <c r="J28" s="123">
        <v>0.38567310441584801</v>
      </c>
      <c r="N28" s="35">
        <f>HLOOKUP('入力(水力)'!$E$13,$B$2:$J$35,27,0)</f>
        <v>0.38869383989627032</v>
      </c>
    </row>
    <row r="29" spans="1:14" x14ac:dyDescent="0.25">
      <c r="A29" s="10" t="s">
        <v>17</v>
      </c>
      <c r="B29" s="123">
        <v>0.33671423402603295</v>
      </c>
      <c r="C29" s="123">
        <v>0.37008653698789123</v>
      </c>
      <c r="D29" s="123">
        <v>0.47234278790137096</v>
      </c>
      <c r="E29" s="123">
        <v>0.43497996194141603</v>
      </c>
      <c r="F29" s="123">
        <v>0.38880107928685292</v>
      </c>
      <c r="G29" s="123">
        <v>0.43420014965169673</v>
      </c>
      <c r="H29" s="123">
        <v>0.36241302640336437</v>
      </c>
      <c r="I29" s="123">
        <v>0.51538151031917023</v>
      </c>
      <c r="J29" s="123">
        <v>0.37446757315640294</v>
      </c>
      <c r="N29" s="35">
        <f>HLOOKUP('入力(水力)'!$E$13,$B$2:$J$35,28,0)</f>
        <v>0.33671423402603295</v>
      </c>
    </row>
    <row r="30" spans="1:14" x14ac:dyDescent="0.25">
      <c r="A30" s="10" t="s">
        <v>18</v>
      </c>
      <c r="B30" s="123">
        <v>0.30279744983247886</v>
      </c>
      <c r="C30" s="123">
        <v>0.29610452919574853</v>
      </c>
      <c r="D30" s="123">
        <v>0.38015107763064371</v>
      </c>
      <c r="E30" s="123">
        <v>0.35791656283321249</v>
      </c>
      <c r="F30" s="123">
        <v>0.30171823453381719</v>
      </c>
      <c r="G30" s="123">
        <v>0.32265621982746706</v>
      </c>
      <c r="H30" s="123">
        <v>0.23973870833691546</v>
      </c>
      <c r="I30" s="123">
        <v>0.39182484306500481</v>
      </c>
      <c r="J30" s="123">
        <v>0.28162375654852456</v>
      </c>
      <c r="N30" s="35">
        <f>HLOOKUP('入力(水力)'!$E$13,$B$2:$J$35,29,0)</f>
        <v>0.30279744983247886</v>
      </c>
    </row>
    <row r="31" spans="1:14" x14ac:dyDescent="0.25">
      <c r="A31" s="10" t="s">
        <v>19</v>
      </c>
      <c r="B31" s="123">
        <v>0.28985052864808836</v>
      </c>
      <c r="C31" s="123">
        <v>0.41896872610755248</v>
      </c>
      <c r="D31" s="123">
        <v>0.3442938980073077</v>
      </c>
      <c r="E31" s="123">
        <v>0.28504473136083502</v>
      </c>
      <c r="F31" s="123">
        <v>0.33590365817621376</v>
      </c>
      <c r="G31" s="123">
        <v>0.28946716439315756</v>
      </c>
      <c r="H31" s="123">
        <v>0.17475485783266209</v>
      </c>
      <c r="I31" s="123">
        <v>0.27173694349389715</v>
      </c>
      <c r="J31" s="123">
        <v>0.22623203867727795</v>
      </c>
      <c r="N31" s="35">
        <f>HLOOKUP('入力(水力)'!$E$13,$B$2:$J$35,30,0)</f>
        <v>0.28985052864808836</v>
      </c>
    </row>
    <row r="32" spans="1:14" x14ac:dyDescent="0.25">
      <c r="A32" s="10" t="s">
        <v>20</v>
      </c>
      <c r="B32" s="123">
        <v>0.28079666927948949</v>
      </c>
      <c r="C32" s="123">
        <v>0.48558713626175376</v>
      </c>
      <c r="D32" s="123">
        <v>0.35468214249231017</v>
      </c>
      <c r="E32" s="123">
        <v>0.27763056558863974</v>
      </c>
      <c r="F32" s="123">
        <v>0.39599379734907741</v>
      </c>
      <c r="G32" s="123">
        <v>0.32131881934446316</v>
      </c>
      <c r="H32" s="123">
        <v>0.25105098202255977</v>
      </c>
      <c r="I32" s="123">
        <v>0.27003137394149168</v>
      </c>
      <c r="J32" s="123">
        <v>0.2118795859333944</v>
      </c>
      <c r="N32" s="35">
        <f>HLOOKUP('入力(水力)'!$E$13,$B$2:$J$35,31,0)</f>
        <v>0.28079666927948949</v>
      </c>
    </row>
    <row r="33" spans="1:30" x14ac:dyDescent="0.25">
      <c r="A33" s="10" t="s">
        <v>21</v>
      </c>
      <c r="B33" s="123">
        <v>0.24687827133354795</v>
      </c>
      <c r="C33" s="123">
        <v>0.38773255176911131</v>
      </c>
      <c r="D33" s="123">
        <v>0.31544011304490549</v>
      </c>
      <c r="E33" s="123">
        <v>0.2288848166088448</v>
      </c>
      <c r="F33" s="123">
        <v>0.32341377214143086</v>
      </c>
      <c r="G33" s="123">
        <v>0.31971150381382862</v>
      </c>
      <c r="H33" s="123">
        <v>0.31286048791357568</v>
      </c>
      <c r="I33" s="123">
        <v>0.24880486806896701</v>
      </c>
      <c r="J33" s="123">
        <v>0.20950402379777591</v>
      </c>
      <c r="N33" s="35">
        <f>HLOOKUP('入力(水力)'!$E$13,$B$2:$J$35,32,0)</f>
        <v>0.24687827133354795</v>
      </c>
    </row>
    <row r="34" spans="1:30" x14ac:dyDescent="0.25">
      <c r="A34" s="10" t="s">
        <v>22</v>
      </c>
      <c r="B34" s="123">
        <v>0.25388151682064614</v>
      </c>
      <c r="C34" s="123">
        <v>0.4066273452184867</v>
      </c>
      <c r="D34" s="123">
        <v>0.28114272088512104</v>
      </c>
      <c r="E34" s="123">
        <v>0.24202273080182232</v>
      </c>
      <c r="F34" s="123">
        <v>0.32112358915156286</v>
      </c>
      <c r="G34" s="123">
        <v>0.35025823271724899</v>
      </c>
      <c r="H34" s="123">
        <v>0.38825318920916518</v>
      </c>
      <c r="I34" s="123">
        <v>0.33218770402503123</v>
      </c>
      <c r="J34" s="123">
        <v>0.23007631686170171</v>
      </c>
      <c r="N34" s="35">
        <f>HLOOKUP('入力(水力)'!$E$13,$B$2:$J$35,33,0)</f>
        <v>0.25388151682064614</v>
      </c>
      <c r="Q34" s="1" t="s">
        <v>92</v>
      </c>
    </row>
    <row r="35" spans="1:30" x14ac:dyDescent="0.25">
      <c r="A35" s="10" t="s">
        <v>23</v>
      </c>
      <c r="B35" s="123">
        <v>0.22985191855883674</v>
      </c>
      <c r="C35" s="123">
        <v>0.51063050188703907</v>
      </c>
      <c r="D35" s="123">
        <v>0.34023236480008701</v>
      </c>
      <c r="E35" s="123">
        <v>0.35215260567011758</v>
      </c>
      <c r="F35" s="123">
        <v>0.44793498733553522</v>
      </c>
      <c r="G35" s="123">
        <v>0.400343279092927</v>
      </c>
      <c r="H35" s="123">
        <v>0.48652346630938698</v>
      </c>
      <c r="I35" s="123">
        <v>0.4575018180400317</v>
      </c>
      <c r="J35" s="123">
        <v>0.26918416504867709</v>
      </c>
      <c r="N35" s="35">
        <f>HLOOKUP('入力(水力)'!$E$13,$B$2:$J$35,34,0)</f>
        <v>0.22985191855883674</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8">
        <f>IF('入力(水力)'!$E$13=B$2,B24*'入力(水力)'!$E$15/1000,0)</f>
        <v>3.8335734853421606</v>
      </c>
      <c r="C38" s="58">
        <f>IF('入力(水力)'!$E$13=C$2,C24*'入力(水力)'!$E$15/1000,0)</f>
        <v>0</v>
      </c>
      <c r="D38" s="58">
        <f>IF('入力(水力)'!$E$13=D$2,D24*'入力(水力)'!$E$15/1000,0)</f>
        <v>0</v>
      </c>
      <c r="E38" s="58">
        <f>IF('入力(水力)'!$E$13=E$2,E24*'入力(水力)'!$E$15/1000,0)</f>
        <v>0</v>
      </c>
      <c r="F38" s="58">
        <f>IF('入力(水力)'!$E$13=F$2,F24*'入力(水力)'!$E$15/1000,0)</f>
        <v>0</v>
      </c>
      <c r="G38" s="58">
        <f>IF('入力(水力)'!$E$13=G$2,G24*'入力(水力)'!$E$15/1000,0)</f>
        <v>0</v>
      </c>
      <c r="H38" s="58">
        <f>IF('入力(水力)'!$E$13=H$2,H24*'入力(水力)'!$E$15/1000,0)</f>
        <v>0</v>
      </c>
      <c r="I38" s="58">
        <f>IF('入力(水力)'!$E$13=I$2,I24*'入力(水力)'!$E$15/1000,0)</f>
        <v>0</v>
      </c>
      <c r="J38" s="59">
        <f>IF('入力(水力)'!$E$13=J$2,J24*'入力(水力)'!$E$15/1000,0)</f>
        <v>0</v>
      </c>
      <c r="K38" s="60">
        <f>SUM(B38:J38)</f>
        <v>3.8335734853421606</v>
      </c>
      <c r="L38" s="61">
        <f>MIN($K$38:$K$49)</f>
        <v>2.2985191855883671</v>
      </c>
      <c r="N38" s="39">
        <f>K38*1000</f>
        <v>3833.5734853421604</v>
      </c>
      <c r="Q38" s="10" t="s">
        <v>12</v>
      </c>
      <c r="R38" s="41">
        <f>IF('入力(水力)'!$E$13=B$2,B24*'入力(水力)'!$E$23/1000,0)</f>
        <v>0</v>
      </c>
      <c r="S38" s="41">
        <f>IF('入力(水力)'!$E$13=C$2,C24*'入力(水力)'!$E$23/1000,0)</f>
        <v>0</v>
      </c>
      <c r="T38" s="41">
        <f>IF('入力(水力)'!$E$13=D$2,D24*'入力(水力)'!$E$23/1000,0)</f>
        <v>0</v>
      </c>
      <c r="U38" s="41">
        <f>IF('入力(水力)'!$E$13=E$2,E24*'入力(水力)'!$E$23/1000,0)</f>
        <v>0</v>
      </c>
      <c r="V38" s="41">
        <f>IF('入力(水力)'!$E$13=F$2,F24*'入力(水力)'!$E$23/1000,0)</f>
        <v>0</v>
      </c>
      <c r="W38" s="41">
        <f>IF('入力(水力)'!$E$13=G$2,G24*'入力(水力)'!$E$23/1000,0)</f>
        <v>0</v>
      </c>
      <c r="X38" s="41">
        <f>IF('入力(水力)'!$E$13=H$2,H24*'入力(水力)'!$E$23/1000,0)</f>
        <v>0</v>
      </c>
      <c r="Y38" s="41">
        <f>IF('入力(水力)'!$E$13=I$2,I24*'入力(水力)'!$E$23/1000,0)</f>
        <v>0</v>
      </c>
      <c r="Z38" s="42">
        <f>IF('入力(水力)'!$E$13=J$2,J24*'入力(水力)'!$E$23/1000,0)</f>
        <v>0</v>
      </c>
      <c r="AA38" s="43">
        <f>SUM(R38:Z38)</f>
        <v>0</v>
      </c>
      <c r="AB38" s="44">
        <f>MIN($AA$38:$AA$49)</f>
        <v>0</v>
      </c>
      <c r="AD38" s="39">
        <f>AA38*1000</f>
        <v>0</v>
      </c>
    </row>
    <row r="39" spans="1:30" x14ac:dyDescent="0.25">
      <c r="A39" s="10" t="s">
        <v>13</v>
      </c>
      <c r="B39" s="58">
        <f>IF('入力(水力)'!$E$13=B$2,B25*'入力(水力)'!$E$15/1000,0)</f>
        <v>6.3218800876045931</v>
      </c>
      <c r="C39" s="58">
        <f>IF('入力(水力)'!$E$13=C$2,C25*'入力(水力)'!$E$15/1000,0)</f>
        <v>0</v>
      </c>
      <c r="D39" s="58">
        <f>IF('入力(水力)'!$E$13=D$2,D25*'入力(水力)'!$E$15/1000,0)</f>
        <v>0</v>
      </c>
      <c r="E39" s="58">
        <f>IF('入力(水力)'!$E$13=E$2,E25*'入力(水力)'!$E$15/1000,0)</f>
        <v>0</v>
      </c>
      <c r="F39" s="58">
        <f>IF('入力(水力)'!$E$13=F$2,F25*'入力(水力)'!$E$15/1000,0)</f>
        <v>0</v>
      </c>
      <c r="G39" s="58">
        <f>IF('入力(水力)'!$E$13=G$2,G25*'入力(水力)'!$E$15/1000,0)</f>
        <v>0</v>
      </c>
      <c r="H39" s="58">
        <f>IF('入力(水力)'!$E$13=H$2,H25*'入力(水力)'!$E$15/1000,0)</f>
        <v>0</v>
      </c>
      <c r="I39" s="58">
        <f>IF('入力(水力)'!$E$13=I$2,I25*'入力(水力)'!$E$15/1000,0)</f>
        <v>0</v>
      </c>
      <c r="J39" s="59">
        <f>IF('入力(水力)'!$E$13=J$2,J25*'入力(水力)'!$E$15/1000,0)</f>
        <v>0</v>
      </c>
      <c r="K39" s="60">
        <f t="shared" ref="K39:K49" si="0">SUM(B39:J39)</f>
        <v>6.3218800876045931</v>
      </c>
      <c r="L39" s="61">
        <f t="shared" ref="L39:L49" si="1">MIN($K$38:$K$49)</f>
        <v>2.2985191855883671</v>
      </c>
      <c r="N39" s="39">
        <f>K39*1000</f>
        <v>6321.8800876045934</v>
      </c>
      <c r="Q39" s="10" t="s">
        <v>13</v>
      </c>
      <c r="R39" s="41">
        <f>IF('入力(水力)'!$E$13=B$2,B25*'入力(水力)'!$F$23/1000,0)</f>
        <v>0</v>
      </c>
      <c r="S39" s="41">
        <f>IF('入力(水力)'!$E$13=C$2,C25*'入力(水力)'!$F$23/1000,0)</f>
        <v>0</v>
      </c>
      <c r="T39" s="41">
        <f>IF('入力(水力)'!$E$13=D$2,D25*'入力(水力)'!$F$23/1000,0)</f>
        <v>0</v>
      </c>
      <c r="U39" s="41">
        <f>IF('入力(水力)'!$E$13=E$2,E25*'入力(水力)'!$F$23/1000,0)</f>
        <v>0</v>
      </c>
      <c r="V39" s="41">
        <f>IF('入力(水力)'!$E$13=F$2,F25*'入力(水力)'!$F$23/1000,0)</f>
        <v>0</v>
      </c>
      <c r="W39" s="41">
        <f>IF('入力(水力)'!$E$13=G$2,G25*'入力(水力)'!$F$23/1000,0)</f>
        <v>0</v>
      </c>
      <c r="X39" s="41">
        <f>IF('入力(水力)'!$E$13=H$2,H25*'入力(水力)'!$F$23/1000,0)</f>
        <v>0</v>
      </c>
      <c r="Y39" s="41">
        <f>IF('入力(水力)'!$E$13=I$2,I25*'入力(水力)'!$F$23/1000,0)</f>
        <v>0</v>
      </c>
      <c r="Z39" s="42">
        <f>IF('入力(水力)'!$E$13=J$2,J25*'入力(水力)'!$F$23/1000,0)</f>
        <v>0</v>
      </c>
      <c r="AA39" s="43">
        <f t="shared" ref="AA39:AA48" si="2">SUM(R39:Z39)</f>
        <v>0</v>
      </c>
      <c r="AB39" s="44">
        <f t="shared" ref="AB39:AB49" si="3">MIN($AA$38:$AA$49)</f>
        <v>0</v>
      </c>
      <c r="AD39" s="39">
        <f t="shared" ref="AD39:AD48" si="4">AA39*1000</f>
        <v>0</v>
      </c>
    </row>
    <row r="40" spans="1:30" x14ac:dyDescent="0.25">
      <c r="A40" s="10" t="s">
        <v>14</v>
      </c>
      <c r="B40" s="58">
        <f>IF('入力(水力)'!$E$13=B$2,B26*'入力(水力)'!$E$15/1000,0)</f>
        <v>5.4074447937997387</v>
      </c>
      <c r="C40" s="58">
        <f>IF('入力(水力)'!$E$13=C$2,C26*'入力(水力)'!$E$15/1000,0)</f>
        <v>0</v>
      </c>
      <c r="D40" s="58">
        <f>IF('入力(水力)'!$E$13=D$2,D26*'入力(水力)'!$E$15/1000,0)</f>
        <v>0</v>
      </c>
      <c r="E40" s="58">
        <f>IF('入力(水力)'!$E$13=E$2,E26*'入力(水力)'!$E$15/1000,0)</f>
        <v>0</v>
      </c>
      <c r="F40" s="58">
        <f>IF('入力(水力)'!$E$13=F$2,F26*'入力(水力)'!$E$15/1000,0)</f>
        <v>0</v>
      </c>
      <c r="G40" s="58">
        <f>IF('入力(水力)'!$E$13=G$2,G26*'入力(水力)'!$E$15/1000,0)</f>
        <v>0</v>
      </c>
      <c r="H40" s="58">
        <f>IF('入力(水力)'!$E$13=H$2,H26*'入力(水力)'!$E$15/1000,0)</f>
        <v>0</v>
      </c>
      <c r="I40" s="58">
        <f>IF('入力(水力)'!$E$13=I$2,I26*'入力(水力)'!$E$15/1000,0)</f>
        <v>0</v>
      </c>
      <c r="J40" s="59">
        <f>IF('入力(水力)'!$E$13=J$2,J26*'入力(水力)'!$E$15/1000,0)</f>
        <v>0</v>
      </c>
      <c r="K40" s="60">
        <f t="shared" si="0"/>
        <v>5.4074447937997387</v>
      </c>
      <c r="L40" s="61">
        <f t="shared" si="1"/>
        <v>2.2985191855883671</v>
      </c>
      <c r="N40" s="39">
        <f t="shared" ref="N40:N49" si="5">K40*1000</f>
        <v>5407.4447937997384</v>
      </c>
      <c r="Q40" s="10" t="s">
        <v>14</v>
      </c>
      <c r="R40" s="41">
        <f>IF('入力(水力)'!$E$13=B$2,B26*'入力(水力)'!$G$23/1000,0)</f>
        <v>0</v>
      </c>
      <c r="S40" s="41">
        <f>IF('入力(水力)'!$E$13=C$2,C26*'入力(水力)'!$G$23/1000,0)</f>
        <v>0</v>
      </c>
      <c r="T40" s="41">
        <f>IF('入力(水力)'!$E$13=D$2,D26*'入力(水力)'!$G$23/1000,0)</f>
        <v>0</v>
      </c>
      <c r="U40" s="41">
        <f>IF('入力(水力)'!$E$13=E$2,E26*'入力(水力)'!$G$23/1000,0)</f>
        <v>0</v>
      </c>
      <c r="V40" s="41">
        <f>IF('入力(水力)'!$E$13=F$2,F26*'入力(水力)'!$G$23/1000,0)</f>
        <v>0</v>
      </c>
      <c r="W40" s="41">
        <f>IF('入力(水力)'!$E$13=G$2,G26*'入力(水力)'!$G$23/1000,0)</f>
        <v>0</v>
      </c>
      <c r="X40" s="41">
        <f>IF('入力(水力)'!$E$13=H$2,H26*'入力(水力)'!$G$23/1000,0)</f>
        <v>0</v>
      </c>
      <c r="Y40" s="41">
        <f>IF('入力(水力)'!$E$13=I$2,I26*'入力(水力)'!$G$23/1000,0)</f>
        <v>0</v>
      </c>
      <c r="Z40" s="42">
        <f>IF('入力(水力)'!$E$13=J$2,J26*'入力(水力)'!$G$23/1000,0)</f>
        <v>0</v>
      </c>
      <c r="AA40" s="43">
        <f>SUM(R40:Z40)</f>
        <v>0</v>
      </c>
      <c r="AB40" s="44">
        <f t="shared" si="3"/>
        <v>0</v>
      </c>
      <c r="AD40" s="39">
        <f t="shared" si="4"/>
        <v>0</v>
      </c>
    </row>
    <row r="41" spans="1:30" x14ac:dyDescent="0.25">
      <c r="A41" s="10" t="s">
        <v>15</v>
      </c>
      <c r="B41" s="58">
        <f>IF('入力(水力)'!$E$13=B$2,B27*'入力(水力)'!$E$15/1000,0)</f>
        <v>3.8031470476229878</v>
      </c>
      <c r="C41" s="58">
        <f>IF('入力(水力)'!$E$13=C$2,C27*'入力(水力)'!$E$15/1000,0)</f>
        <v>0</v>
      </c>
      <c r="D41" s="58">
        <f>IF('入力(水力)'!$E$13=D$2,D27*'入力(水力)'!$E$15/1000,0)</f>
        <v>0</v>
      </c>
      <c r="E41" s="58">
        <f>IF('入力(水力)'!$E$13=E$2,E27*'入力(水力)'!$E$15/1000,0)</f>
        <v>0</v>
      </c>
      <c r="F41" s="58">
        <f>IF('入力(水力)'!$E$13=F$2,F27*'入力(水力)'!$E$15/1000,0)</f>
        <v>0</v>
      </c>
      <c r="G41" s="58">
        <f>IF('入力(水力)'!$E$13=G$2,G27*'入力(水力)'!$E$15/1000,0)</f>
        <v>0</v>
      </c>
      <c r="H41" s="58">
        <f>IF('入力(水力)'!$E$13=H$2,H27*'入力(水力)'!$E$15/1000,0)</f>
        <v>0</v>
      </c>
      <c r="I41" s="58">
        <f>IF('入力(水力)'!$E$13=I$2,I27*'入力(水力)'!$E$15/1000,0)</f>
        <v>0</v>
      </c>
      <c r="J41" s="59">
        <f>IF('入力(水力)'!$E$13=J$2,J27*'入力(水力)'!$E$15/1000,0)</f>
        <v>0</v>
      </c>
      <c r="K41" s="60">
        <f t="shared" si="0"/>
        <v>3.8031470476229878</v>
      </c>
      <c r="L41" s="61">
        <f t="shared" si="1"/>
        <v>2.2985191855883671</v>
      </c>
      <c r="N41" s="39">
        <f t="shared" si="5"/>
        <v>3803.1470476229879</v>
      </c>
      <c r="Q41" s="10" t="s">
        <v>15</v>
      </c>
      <c r="R41" s="41">
        <f>IF('入力(水力)'!$E$13=B$2,B27*'入力(水力)'!$H$23/1000,0)</f>
        <v>0</v>
      </c>
      <c r="S41" s="41">
        <f>IF('入力(水力)'!$E$13=C$2,C27*'入力(水力)'!$H$23/1000,0)</f>
        <v>0</v>
      </c>
      <c r="T41" s="41">
        <f>IF('入力(水力)'!$E$13=D$2,D27*'入力(水力)'!$H$23/1000,0)</f>
        <v>0</v>
      </c>
      <c r="U41" s="41">
        <f>IF('入力(水力)'!$E$13=E$2,E27*'入力(水力)'!$H$23/1000,0)</f>
        <v>0</v>
      </c>
      <c r="V41" s="41">
        <f>IF('入力(水力)'!$E$13=F$2,F27*'入力(水力)'!$H$23/1000,0)</f>
        <v>0</v>
      </c>
      <c r="W41" s="41">
        <f>IF('入力(水力)'!$E$13=G$2,G27*'入力(水力)'!$H$23/1000,0)</f>
        <v>0</v>
      </c>
      <c r="X41" s="41">
        <f>IF('入力(水力)'!$E$13=H$2,H27*'入力(水力)'!$H$23/1000,0)</f>
        <v>0</v>
      </c>
      <c r="Y41" s="41">
        <f>IF('入力(水力)'!$E$13=I$2,I27*'入力(水力)'!$H$23/1000,0)</f>
        <v>0</v>
      </c>
      <c r="Z41" s="42">
        <f>IF('入力(水力)'!$E$13=J$2,J27*'入力(水力)'!$H$23/1000,0)</f>
        <v>0</v>
      </c>
      <c r="AA41" s="43">
        <f t="shared" si="2"/>
        <v>0</v>
      </c>
      <c r="AB41" s="44">
        <f t="shared" si="3"/>
        <v>0</v>
      </c>
      <c r="AD41" s="39">
        <f t="shared" si="4"/>
        <v>0</v>
      </c>
    </row>
    <row r="42" spans="1:30" x14ac:dyDescent="0.25">
      <c r="A42" s="10" t="s">
        <v>16</v>
      </c>
      <c r="B42" s="58">
        <f>IF('入力(水力)'!$E$13=B$2,B28*'入力(水力)'!$E$15/1000,0)</f>
        <v>3.8869383989627031</v>
      </c>
      <c r="C42" s="58">
        <f>IF('入力(水力)'!$E$13=C$2,C28*'入力(水力)'!$E$15/1000,0)</f>
        <v>0</v>
      </c>
      <c r="D42" s="58">
        <f>IF('入力(水力)'!$E$13=D$2,D28*'入力(水力)'!$E$15/1000,0)</f>
        <v>0</v>
      </c>
      <c r="E42" s="58">
        <f>IF('入力(水力)'!$E$13=E$2,E28*'入力(水力)'!$E$15/1000,0)</f>
        <v>0</v>
      </c>
      <c r="F42" s="58">
        <f>IF('入力(水力)'!$E$13=F$2,F28*'入力(水力)'!$E$15/1000,0)</f>
        <v>0</v>
      </c>
      <c r="G42" s="58">
        <f>IF('入力(水力)'!$E$13=G$2,G28*'入力(水力)'!$E$15/1000,0)</f>
        <v>0</v>
      </c>
      <c r="H42" s="58">
        <f>IF('入力(水力)'!$E$13=H$2,H28*'入力(水力)'!$E$15/1000,0)</f>
        <v>0</v>
      </c>
      <c r="I42" s="58">
        <f>IF('入力(水力)'!$E$13=I$2,I28*'入力(水力)'!$E$15/1000,0)</f>
        <v>0</v>
      </c>
      <c r="J42" s="59">
        <f>IF('入力(水力)'!$E$13=J$2,J28*'入力(水力)'!$E$15/1000,0)</f>
        <v>0</v>
      </c>
      <c r="K42" s="60">
        <f t="shared" si="0"/>
        <v>3.8869383989627031</v>
      </c>
      <c r="L42" s="61">
        <f t="shared" si="1"/>
        <v>2.2985191855883671</v>
      </c>
      <c r="N42" s="39">
        <f t="shared" si="5"/>
        <v>3886.9383989627031</v>
      </c>
      <c r="Q42" s="10" t="s">
        <v>16</v>
      </c>
      <c r="R42" s="41">
        <f>IF('入力(水力)'!$E$13=B$2,B28*'入力(水力)'!$I$23/1000,0)</f>
        <v>0</v>
      </c>
      <c r="S42" s="41">
        <f>IF('入力(水力)'!$E$13=C$2,C28*'入力(水力)'!$I$23/1000,0)</f>
        <v>0</v>
      </c>
      <c r="T42" s="41">
        <f>IF('入力(水力)'!$E$13=D$2,D28*'入力(水力)'!$I$23/1000,0)</f>
        <v>0</v>
      </c>
      <c r="U42" s="41">
        <f>IF('入力(水力)'!$E$13=E$2,E28*'入力(水力)'!$I$23/1000,0)</f>
        <v>0</v>
      </c>
      <c r="V42" s="41">
        <f>IF('入力(水力)'!$E$13=F$2,F28*'入力(水力)'!$I$23/1000,0)</f>
        <v>0</v>
      </c>
      <c r="W42" s="41">
        <f>IF('入力(水力)'!$E$13=G$2,G28*'入力(水力)'!$I$23/1000,0)</f>
        <v>0</v>
      </c>
      <c r="X42" s="41">
        <f>IF('入力(水力)'!$E$13=H$2,H28*'入力(水力)'!$I$23/1000,0)</f>
        <v>0</v>
      </c>
      <c r="Y42" s="41">
        <f>IF('入力(水力)'!$E$13=I$2,I28*'入力(水力)'!$I$23/1000,0)</f>
        <v>0</v>
      </c>
      <c r="Z42" s="42">
        <f>IF('入力(水力)'!$E$13=J$2,J28*'入力(水力)'!$I$23/1000,0)</f>
        <v>0</v>
      </c>
      <c r="AA42" s="43">
        <f t="shared" si="2"/>
        <v>0</v>
      </c>
      <c r="AB42" s="44">
        <f t="shared" si="3"/>
        <v>0</v>
      </c>
      <c r="AD42" s="39">
        <f t="shared" si="4"/>
        <v>0</v>
      </c>
    </row>
    <row r="43" spans="1:30" x14ac:dyDescent="0.25">
      <c r="A43" s="10" t="s">
        <v>17</v>
      </c>
      <c r="B43" s="58">
        <f>IF('入力(水力)'!$E$13=B$2,B29*'入力(水力)'!$E$15/1000,0)</f>
        <v>3.3671423402603295</v>
      </c>
      <c r="C43" s="58">
        <f>IF('入力(水力)'!$E$13=C$2,C29*'入力(水力)'!$E$15/1000,0)</f>
        <v>0</v>
      </c>
      <c r="D43" s="58">
        <f>IF('入力(水力)'!$E$13=D$2,D29*'入力(水力)'!$E$15/1000,0)</f>
        <v>0</v>
      </c>
      <c r="E43" s="58">
        <f>IF('入力(水力)'!$E$13=E$2,E29*'入力(水力)'!$E$15/1000,0)</f>
        <v>0</v>
      </c>
      <c r="F43" s="58">
        <f>IF('入力(水力)'!$E$13=F$2,F29*'入力(水力)'!$E$15/1000,0)</f>
        <v>0</v>
      </c>
      <c r="G43" s="58">
        <f>IF('入力(水力)'!$E$13=G$2,G29*'入力(水力)'!$E$15/1000,0)</f>
        <v>0</v>
      </c>
      <c r="H43" s="58">
        <f>IF('入力(水力)'!$E$13=H$2,H29*'入力(水力)'!$E$15/1000,0)</f>
        <v>0</v>
      </c>
      <c r="I43" s="58">
        <f>IF('入力(水力)'!$E$13=I$2,I29*'入力(水力)'!$E$15/1000,0)</f>
        <v>0</v>
      </c>
      <c r="J43" s="59">
        <f>IF('入力(水力)'!$E$13=J$2,J29*'入力(水力)'!$E$15/1000,0)</f>
        <v>0</v>
      </c>
      <c r="K43" s="60">
        <f t="shared" si="0"/>
        <v>3.3671423402603295</v>
      </c>
      <c r="L43" s="61">
        <f t="shared" si="1"/>
        <v>2.2985191855883671</v>
      </c>
      <c r="N43" s="39">
        <f t="shared" si="5"/>
        <v>3367.1423402603295</v>
      </c>
      <c r="Q43" s="10" t="s">
        <v>17</v>
      </c>
      <c r="R43" s="41">
        <f>IF('入力(水力)'!$E$13=B$2,B29*'入力(水力)'!$J$23/1000,0)</f>
        <v>0</v>
      </c>
      <c r="S43" s="41">
        <f>IF('入力(水力)'!$E$13=C$2,C29*'入力(水力)'!$J$23/1000,0)</f>
        <v>0</v>
      </c>
      <c r="T43" s="41">
        <f>IF('入力(水力)'!$E$13=D$2,D29*'入力(水力)'!$J$23/1000,0)</f>
        <v>0</v>
      </c>
      <c r="U43" s="41">
        <f>IF('入力(水力)'!$E$13=E$2,E29*'入力(水力)'!$J$23/1000,0)</f>
        <v>0</v>
      </c>
      <c r="V43" s="41">
        <f>IF('入力(水力)'!$E$13=F$2,F29*'入力(水力)'!$J$23/1000,0)</f>
        <v>0</v>
      </c>
      <c r="W43" s="41">
        <f>IF('入力(水力)'!$E$13=G$2,G29*'入力(水力)'!$J$23/1000,0)</f>
        <v>0</v>
      </c>
      <c r="X43" s="41">
        <f>IF('入力(水力)'!$E$13=H$2,H29*'入力(水力)'!$J$23/1000,0)</f>
        <v>0</v>
      </c>
      <c r="Y43" s="41">
        <f>IF('入力(水力)'!$E$13=I$2,I29*'入力(水力)'!$J$23/1000,0)</f>
        <v>0</v>
      </c>
      <c r="Z43" s="42">
        <f>IF('入力(水力)'!$E$13=J$2,J29*'入力(水力)'!$J$23/1000,0)</f>
        <v>0</v>
      </c>
      <c r="AA43" s="43">
        <f t="shared" si="2"/>
        <v>0</v>
      </c>
      <c r="AB43" s="44">
        <f>MIN($AA$38:$AA$49)</f>
        <v>0</v>
      </c>
      <c r="AD43" s="39">
        <f t="shared" si="4"/>
        <v>0</v>
      </c>
    </row>
    <row r="44" spans="1:30" x14ac:dyDescent="0.25">
      <c r="A44" s="10" t="s">
        <v>18</v>
      </c>
      <c r="B44" s="58">
        <f>IF('入力(水力)'!$E$13=B$2,B30*'入力(水力)'!$E$15/1000,0)</f>
        <v>3.0279744983247889</v>
      </c>
      <c r="C44" s="58">
        <f>IF('入力(水力)'!$E$13=C$2,C30*'入力(水力)'!$E$15/1000,0)</f>
        <v>0</v>
      </c>
      <c r="D44" s="58">
        <f>IF('入力(水力)'!$E$13=D$2,D30*'入力(水力)'!$E$15/1000,0)</f>
        <v>0</v>
      </c>
      <c r="E44" s="58">
        <f>IF('入力(水力)'!$E$13=E$2,E30*'入力(水力)'!$E$15/1000,0)</f>
        <v>0</v>
      </c>
      <c r="F44" s="58">
        <f>IF('入力(水力)'!$E$13=F$2,F30*'入力(水力)'!$E$15/1000,0)</f>
        <v>0</v>
      </c>
      <c r="G44" s="58">
        <f>IF('入力(水力)'!$E$13=G$2,G30*'入力(水力)'!$E$15/1000,0)</f>
        <v>0</v>
      </c>
      <c r="H44" s="58">
        <f>IF('入力(水力)'!$E$13=H$2,H30*'入力(水力)'!$E$15/1000,0)</f>
        <v>0</v>
      </c>
      <c r="I44" s="58">
        <f>IF('入力(水力)'!$E$13=I$2,I30*'入力(水力)'!$E$15/1000,0)</f>
        <v>0</v>
      </c>
      <c r="J44" s="59">
        <f>IF('入力(水力)'!$E$13=J$2,J30*'入力(水力)'!$E$15/1000,0)</f>
        <v>0</v>
      </c>
      <c r="K44" s="60">
        <f t="shared" si="0"/>
        <v>3.0279744983247889</v>
      </c>
      <c r="L44" s="61">
        <f t="shared" si="1"/>
        <v>2.2985191855883671</v>
      </c>
      <c r="N44" s="39">
        <f t="shared" si="5"/>
        <v>3027.9744983247888</v>
      </c>
      <c r="Q44" s="10" t="s">
        <v>18</v>
      </c>
      <c r="R44" s="41">
        <f>IF('入力(水力)'!$E$13=B$2,B30*'入力(水力)'!$K$23/1000,0)</f>
        <v>0</v>
      </c>
      <c r="S44" s="41">
        <f>IF('入力(水力)'!$E$13=C$2,C30*'入力(水力)'!$K$23/1000,0)</f>
        <v>0</v>
      </c>
      <c r="T44" s="41">
        <f>IF('入力(水力)'!$E$13=D$2,D30*'入力(水力)'!$K$23/1000,0)</f>
        <v>0</v>
      </c>
      <c r="U44" s="41">
        <f>IF('入力(水力)'!$E$13=E$2,E30*'入力(水力)'!$K$23/1000,0)</f>
        <v>0</v>
      </c>
      <c r="V44" s="41">
        <f>IF('入力(水力)'!$E$13=F$2,F30*'入力(水力)'!$K$23/1000,0)</f>
        <v>0</v>
      </c>
      <c r="W44" s="41">
        <f>IF('入力(水力)'!$E$13=G$2,G30*'入力(水力)'!$K$23/1000,0)</f>
        <v>0</v>
      </c>
      <c r="X44" s="41">
        <f>IF('入力(水力)'!$E$13=H$2,H30*'入力(水力)'!$K$23/1000,0)</f>
        <v>0</v>
      </c>
      <c r="Y44" s="41">
        <f>IF('入力(水力)'!$E$13=I$2,I30*'入力(水力)'!$K$23/1000,0)</f>
        <v>0</v>
      </c>
      <c r="Z44" s="42">
        <f>IF('入力(水力)'!$E$13=J$2,J30*'入力(水力)'!$K$23/1000,0)</f>
        <v>0</v>
      </c>
      <c r="AA44" s="43">
        <f t="shared" si="2"/>
        <v>0</v>
      </c>
      <c r="AB44" s="44">
        <f t="shared" si="3"/>
        <v>0</v>
      </c>
      <c r="AD44" s="39">
        <f t="shared" si="4"/>
        <v>0</v>
      </c>
    </row>
    <row r="45" spans="1:30" x14ac:dyDescent="0.25">
      <c r="A45" s="10" t="s">
        <v>19</v>
      </c>
      <c r="B45" s="58">
        <f>IF('入力(水力)'!$E$13=B$2,B31*'入力(水力)'!$E$15/1000,0)</f>
        <v>2.8985052864808836</v>
      </c>
      <c r="C45" s="58">
        <f>IF('入力(水力)'!$E$13=C$2,C31*'入力(水力)'!$E$15/1000,0)</f>
        <v>0</v>
      </c>
      <c r="D45" s="58">
        <f>IF('入力(水力)'!$E$13=D$2,D31*'入力(水力)'!$E$15/1000,0)</f>
        <v>0</v>
      </c>
      <c r="E45" s="58">
        <f>IF('入力(水力)'!$E$13=E$2,E31*'入力(水力)'!$E$15/1000,0)</f>
        <v>0</v>
      </c>
      <c r="F45" s="58">
        <f>IF('入力(水力)'!$E$13=F$2,F31*'入力(水力)'!$E$15/1000,0)</f>
        <v>0</v>
      </c>
      <c r="G45" s="58">
        <f>IF('入力(水力)'!$E$13=G$2,G31*'入力(水力)'!$E$15/1000,0)</f>
        <v>0</v>
      </c>
      <c r="H45" s="58">
        <f>IF('入力(水力)'!$E$13=H$2,H31*'入力(水力)'!$E$15/1000,0)</f>
        <v>0</v>
      </c>
      <c r="I45" s="58">
        <f>IF('入力(水力)'!$E$13=I$2,I31*'入力(水力)'!$E$15/1000,0)</f>
        <v>0</v>
      </c>
      <c r="J45" s="59">
        <f>IF('入力(水力)'!$E$13=J$2,J31*'入力(水力)'!$E$15/1000,0)</f>
        <v>0</v>
      </c>
      <c r="K45" s="60">
        <f t="shared" si="0"/>
        <v>2.8985052864808836</v>
      </c>
      <c r="L45" s="61">
        <f t="shared" si="1"/>
        <v>2.2985191855883671</v>
      </c>
      <c r="N45" s="39">
        <f t="shared" si="5"/>
        <v>2898.5052864808836</v>
      </c>
      <c r="Q45" s="10" t="s">
        <v>19</v>
      </c>
      <c r="R45" s="41">
        <f>IF('入力(水力)'!$E$13=B$2,B31*'入力(水力)'!$L$23/1000,0)</f>
        <v>0</v>
      </c>
      <c r="S45" s="41">
        <f>IF('入力(水力)'!$E$13=C$2,C31*'入力(水力)'!$L$23/1000,0)</f>
        <v>0</v>
      </c>
      <c r="T45" s="41">
        <f>IF('入力(水力)'!$E$13=D$2,D31*'入力(水力)'!$L$23/1000,0)</f>
        <v>0</v>
      </c>
      <c r="U45" s="41">
        <f>IF('入力(水力)'!$E$13=E$2,E31*'入力(水力)'!$L$23/1000,0)</f>
        <v>0</v>
      </c>
      <c r="V45" s="41">
        <f>IF('入力(水力)'!$E$13=F$2,F31*'入力(水力)'!$L$23/1000,0)</f>
        <v>0</v>
      </c>
      <c r="W45" s="41">
        <f>IF('入力(水力)'!$E$13=G$2,G31*'入力(水力)'!$L$23/1000,0)</f>
        <v>0</v>
      </c>
      <c r="X45" s="41">
        <f>IF('入力(水力)'!$E$13=H$2,H31*'入力(水力)'!$L$23/1000,0)</f>
        <v>0</v>
      </c>
      <c r="Y45" s="41">
        <f>IF('入力(水力)'!$E$13=I$2,I31*'入力(水力)'!$L$23/1000,0)</f>
        <v>0</v>
      </c>
      <c r="Z45" s="42">
        <f>IF('入力(水力)'!$E$13=J$2,J31*'入力(水力)'!$L$23/1000,0)</f>
        <v>0</v>
      </c>
      <c r="AA45" s="43">
        <f t="shared" si="2"/>
        <v>0</v>
      </c>
      <c r="AB45" s="44">
        <f t="shared" si="3"/>
        <v>0</v>
      </c>
      <c r="AD45" s="39">
        <f t="shared" si="4"/>
        <v>0</v>
      </c>
    </row>
    <row r="46" spans="1:30" x14ac:dyDescent="0.25">
      <c r="A46" s="10" t="s">
        <v>20</v>
      </c>
      <c r="B46" s="58">
        <f>IF('入力(水力)'!$E$13=B$2,B32*'入力(水力)'!$E$15/1000,0)</f>
        <v>2.8079666927948947</v>
      </c>
      <c r="C46" s="58">
        <f>IF('入力(水力)'!$E$13=C$2,C32*'入力(水力)'!$E$15/1000,0)</f>
        <v>0</v>
      </c>
      <c r="D46" s="58">
        <f>IF('入力(水力)'!$E$13=D$2,D32*'入力(水力)'!$E$15/1000,0)</f>
        <v>0</v>
      </c>
      <c r="E46" s="58">
        <f>IF('入力(水力)'!$E$13=E$2,E32*'入力(水力)'!$E$15/1000,0)</f>
        <v>0</v>
      </c>
      <c r="F46" s="58">
        <f>IF('入力(水力)'!$E$13=F$2,F32*'入力(水力)'!$E$15/1000,0)</f>
        <v>0</v>
      </c>
      <c r="G46" s="58">
        <f>IF('入力(水力)'!$E$13=G$2,G32*'入力(水力)'!$E$15/1000,0)</f>
        <v>0</v>
      </c>
      <c r="H46" s="58">
        <f>IF('入力(水力)'!$E$13=H$2,H32*'入力(水力)'!$E$15/1000,0)</f>
        <v>0</v>
      </c>
      <c r="I46" s="58">
        <f>IF('入力(水力)'!$E$13=I$2,I32*'入力(水力)'!$E$15/1000,0)</f>
        <v>0</v>
      </c>
      <c r="J46" s="59">
        <f>IF('入力(水力)'!$E$13=J$2,J32*'入力(水力)'!$E$15/1000,0)</f>
        <v>0</v>
      </c>
      <c r="K46" s="60">
        <f t="shared" si="0"/>
        <v>2.8079666927948947</v>
      </c>
      <c r="L46" s="61">
        <f t="shared" si="1"/>
        <v>2.2985191855883671</v>
      </c>
      <c r="N46" s="39">
        <f t="shared" si="5"/>
        <v>2807.9666927948947</v>
      </c>
      <c r="Q46" s="10" t="s">
        <v>20</v>
      </c>
      <c r="R46" s="41">
        <f>IF('入力(水力)'!$E$13=B$2,B32*'入力(水力)'!$M$23/1000,0)</f>
        <v>0</v>
      </c>
      <c r="S46" s="41">
        <f>IF('入力(水力)'!$E$13=C$2,C32*'入力(水力)'!$M$23/1000,0)</f>
        <v>0</v>
      </c>
      <c r="T46" s="41">
        <f>IF('入力(水力)'!$E$13=D$2,D32*'入力(水力)'!$M$23/1000,0)</f>
        <v>0</v>
      </c>
      <c r="U46" s="41">
        <f>IF('入力(水力)'!$E$13=E$2,E32*'入力(水力)'!$M$23/1000,0)</f>
        <v>0</v>
      </c>
      <c r="V46" s="41">
        <f>IF('入力(水力)'!$E$13=F$2,F32*'入力(水力)'!$M$23/1000,0)</f>
        <v>0</v>
      </c>
      <c r="W46" s="41">
        <f>IF('入力(水力)'!$E$13=G$2,G32*'入力(水力)'!$M$23/1000,0)</f>
        <v>0</v>
      </c>
      <c r="X46" s="41">
        <f>IF('入力(水力)'!$E$13=H$2,H32*'入力(水力)'!$M$23/1000,0)</f>
        <v>0</v>
      </c>
      <c r="Y46" s="41">
        <f>IF('入力(水力)'!$E$13=I$2,I32*'入力(水力)'!$M$23/1000,0)</f>
        <v>0</v>
      </c>
      <c r="Z46" s="42">
        <f>IF('入力(水力)'!$E$13=J$2,J32*'入力(水力)'!$M$23/1000,0)</f>
        <v>0</v>
      </c>
      <c r="AA46" s="43">
        <f t="shared" si="2"/>
        <v>0</v>
      </c>
      <c r="AB46" s="44">
        <f t="shared" si="3"/>
        <v>0</v>
      </c>
      <c r="AD46" s="39">
        <f>AA46*1000</f>
        <v>0</v>
      </c>
    </row>
    <row r="47" spans="1:30" x14ac:dyDescent="0.25">
      <c r="A47" s="10" t="s">
        <v>21</v>
      </c>
      <c r="B47" s="58">
        <f>IF('入力(水力)'!$E$13=B$2,B33*'入力(水力)'!$E$15/1000,0)</f>
        <v>2.4687827133354796</v>
      </c>
      <c r="C47" s="58">
        <f>IF('入力(水力)'!$E$13=C$2,C33*'入力(水力)'!$E$15/1000,0)</f>
        <v>0</v>
      </c>
      <c r="D47" s="58">
        <f>IF('入力(水力)'!$E$13=D$2,D33*'入力(水力)'!$E$15/1000,0)</f>
        <v>0</v>
      </c>
      <c r="E47" s="58">
        <f>IF('入力(水力)'!$E$13=E$2,E33*'入力(水力)'!$E$15/1000,0)</f>
        <v>0</v>
      </c>
      <c r="F47" s="58">
        <f>IF('入力(水力)'!$E$13=F$2,F33*'入力(水力)'!$E$15/1000,0)</f>
        <v>0</v>
      </c>
      <c r="G47" s="58">
        <f>IF('入力(水力)'!$E$13=G$2,G33*'入力(水力)'!$E$15/1000,0)</f>
        <v>0</v>
      </c>
      <c r="H47" s="58">
        <f>IF('入力(水力)'!$E$13=H$2,H33*'入力(水力)'!$E$15/1000,0)</f>
        <v>0</v>
      </c>
      <c r="I47" s="58">
        <f>IF('入力(水力)'!$E$13=I$2,I33*'入力(水力)'!$E$15/1000,0)</f>
        <v>0</v>
      </c>
      <c r="J47" s="59">
        <f>IF('入力(水力)'!$E$13=J$2,J33*'入力(水力)'!$E$15/1000,0)</f>
        <v>0</v>
      </c>
      <c r="K47" s="60">
        <f t="shared" si="0"/>
        <v>2.4687827133354796</v>
      </c>
      <c r="L47" s="61">
        <f t="shared" si="1"/>
        <v>2.2985191855883671</v>
      </c>
      <c r="N47" s="39">
        <f t="shared" si="5"/>
        <v>2468.7827133354795</v>
      </c>
      <c r="Q47" s="10" t="s">
        <v>21</v>
      </c>
      <c r="R47" s="41">
        <f>IF('入力(水力)'!$E$13=B$2,B33*'入力(水力)'!$N$23/1000,0)</f>
        <v>0</v>
      </c>
      <c r="S47" s="41">
        <f>IF('入力(水力)'!$E$13=C$2,C33*'入力(水力)'!$N$23/1000,0)</f>
        <v>0</v>
      </c>
      <c r="T47" s="41">
        <f>IF('入力(水力)'!$E$13=D$2,D33*'入力(水力)'!$N$23/1000,0)</f>
        <v>0</v>
      </c>
      <c r="U47" s="41">
        <f>IF('入力(水力)'!$E$13=E$2,E33*'入力(水力)'!$N$23/1000,0)</f>
        <v>0</v>
      </c>
      <c r="V47" s="41">
        <f>IF('入力(水力)'!$E$13=F$2,F33*'入力(水力)'!$N$23/1000,0)</f>
        <v>0</v>
      </c>
      <c r="W47" s="41">
        <f>IF('入力(水力)'!$E$13=G$2,G33*'入力(水力)'!$N$23/1000,0)</f>
        <v>0</v>
      </c>
      <c r="X47" s="41">
        <f>IF('入力(水力)'!$E$13=H$2,H33*'入力(水力)'!$N$23/1000,0)</f>
        <v>0</v>
      </c>
      <c r="Y47" s="41">
        <f>IF('入力(水力)'!$E$13=I$2,I33*'入力(水力)'!$N$23/1000,0)</f>
        <v>0</v>
      </c>
      <c r="Z47" s="42">
        <f>IF('入力(水力)'!$E$13=J$2,J33*'入力(水力)'!$N$23/1000,0)</f>
        <v>0</v>
      </c>
      <c r="AA47" s="43">
        <f t="shared" si="2"/>
        <v>0</v>
      </c>
      <c r="AB47" s="44">
        <f t="shared" si="3"/>
        <v>0</v>
      </c>
      <c r="AD47" s="39">
        <f>AA47*1000</f>
        <v>0</v>
      </c>
    </row>
    <row r="48" spans="1:30" x14ac:dyDescent="0.25">
      <c r="A48" s="10" t="s">
        <v>22</v>
      </c>
      <c r="B48" s="58">
        <f>IF('入力(水力)'!$E$13=B$2,B34*'入力(水力)'!$E$15/1000,0)</f>
        <v>2.5388151682064612</v>
      </c>
      <c r="C48" s="58">
        <f>IF('入力(水力)'!$E$13=C$2,C34*'入力(水力)'!$E$15/1000,0)</f>
        <v>0</v>
      </c>
      <c r="D48" s="58">
        <f>IF('入力(水力)'!$E$13=D$2,D34*'入力(水力)'!$E$15/1000,0)</f>
        <v>0</v>
      </c>
      <c r="E48" s="58">
        <f>IF('入力(水力)'!$E$13=E$2,E34*'入力(水力)'!$E$15/1000,0)</f>
        <v>0</v>
      </c>
      <c r="F48" s="58">
        <f>IF('入力(水力)'!$E$13=F$2,F34*'入力(水力)'!$E$15/1000,0)</f>
        <v>0</v>
      </c>
      <c r="G48" s="58">
        <f>IF('入力(水力)'!$E$13=G$2,G34*'入力(水力)'!$E$15/1000,0)</f>
        <v>0</v>
      </c>
      <c r="H48" s="58">
        <f>IF('入力(水力)'!$E$13=H$2,H34*'入力(水力)'!$E$15/1000,0)</f>
        <v>0</v>
      </c>
      <c r="I48" s="58">
        <f>IF('入力(水力)'!$E$13=I$2,I34*'入力(水力)'!$E$15/1000,0)</f>
        <v>0</v>
      </c>
      <c r="J48" s="59">
        <f>IF('入力(水力)'!$E$13=J$2,J34*'入力(水力)'!$E$15/1000,0)</f>
        <v>0</v>
      </c>
      <c r="K48" s="60">
        <f t="shared" si="0"/>
        <v>2.5388151682064612</v>
      </c>
      <c r="L48" s="61">
        <f t="shared" si="1"/>
        <v>2.2985191855883671</v>
      </c>
      <c r="N48" s="39">
        <f t="shared" si="5"/>
        <v>2538.8151682064613</v>
      </c>
      <c r="Q48" s="10" t="s">
        <v>22</v>
      </c>
      <c r="R48" s="41">
        <f>IF('入力(水力)'!$E$13=B$2,B34*'入力(水力)'!$O$23/1000,0)</f>
        <v>0</v>
      </c>
      <c r="S48" s="41">
        <f>IF('入力(水力)'!$E$13=C$2,C34*'入力(水力)'!$O$23/1000,0)</f>
        <v>0</v>
      </c>
      <c r="T48" s="41">
        <f>IF('入力(水力)'!$E$13=D$2,D34*'入力(水力)'!$O$23/1000,0)</f>
        <v>0</v>
      </c>
      <c r="U48" s="41">
        <f>IF('入力(水力)'!$E$13=E$2,E34*'入力(水力)'!$O$23/1000,0)</f>
        <v>0</v>
      </c>
      <c r="V48" s="41">
        <f>IF('入力(水力)'!$E$13=F$2,F34*'入力(水力)'!$O$23/1000,0)</f>
        <v>0</v>
      </c>
      <c r="W48" s="41">
        <f>IF('入力(水力)'!$E$13=G$2,G34*'入力(水力)'!$O$23/1000,0)</f>
        <v>0</v>
      </c>
      <c r="X48" s="41">
        <f>IF('入力(水力)'!$E$13=H$2,H34*'入力(水力)'!$O$23/1000,0)</f>
        <v>0</v>
      </c>
      <c r="Y48" s="41">
        <f>IF('入力(水力)'!$E$13=I$2,I34*'入力(水力)'!$O$23/1000,0)</f>
        <v>0</v>
      </c>
      <c r="Z48" s="42">
        <f>IF('入力(水力)'!$E$13=J$2,J34*'入力(水力)'!$O$23/1000,0)</f>
        <v>0</v>
      </c>
      <c r="AA48" s="43">
        <f t="shared" si="2"/>
        <v>0</v>
      </c>
      <c r="AB48" s="44">
        <f t="shared" si="3"/>
        <v>0</v>
      </c>
      <c r="AD48" s="39">
        <f t="shared" si="4"/>
        <v>0</v>
      </c>
    </row>
    <row r="49" spans="1:30" x14ac:dyDescent="0.25">
      <c r="A49" s="10" t="s">
        <v>23</v>
      </c>
      <c r="B49" s="58">
        <f>IF('入力(水力)'!$E$13=B$2,B35*'入力(水力)'!$E$15/1000,0)</f>
        <v>2.2985191855883671</v>
      </c>
      <c r="C49" s="58">
        <f>IF('入力(水力)'!$E$13=C$2,C35*'入力(水力)'!$E$15/1000,0)</f>
        <v>0</v>
      </c>
      <c r="D49" s="58">
        <f>IF('入力(水力)'!$E$13=D$2,D35*'入力(水力)'!$E$15/1000,0)</f>
        <v>0</v>
      </c>
      <c r="E49" s="58">
        <f>IF('入力(水力)'!$E$13=E$2,E35*'入力(水力)'!$E$15/1000,0)</f>
        <v>0</v>
      </c>
      <c r="F49" s="58">
        <f>IF('入力(水力)'!$E$13=F$2,F35*'入力(水力)'!$E$15/1000,0)</f>
        <v>0</v>
      </c>
      <c r="G49" s="58">
        <f>IF('入力(水力)'!$E$13=G$2,G35*'入力(水力)'!$E$15/1000,0)</f>
        <v>0</v>
      </c>
      <c r="H49" s="58">
        <f>IF('入力(水力)'!$E$13=H$2,H35*'入力(水力)'!$E$15/1000,0)</f>
        <v>0</v>
      </c>
      <c r="I49" s="58">
        <f>IF('入力(水力)'!$E$13=I$2,I35*'入力(水力)'!$E$15/1000,0)</f>
        <v>0</v>
      </c>
      <c r="J49" s="59">
        <f>IF('入力(水力)'!$E$13=J$2,J35*'入力(水力)'!$E$15/1000,0)</f>
        <v>0</v>
      </c>
      <c r="K49" s="60">
        <f t="shared" si="0"/>
        <v>2.2985191855883671</v>
      </c>
      <c r="L49" s="61">
        <f t="shared" si="1"/>
        <v>2.2985191855883671</v>
      </c>
      <c r="N49" s="39">
        <f t="shared" si="5"/>
        <v>2298.5191855883672</v>
      </c>
      <c r="Q49" s="10" t="s">
        <v>23</v>
      </c>
      <c r="R49" s="41">
        <f>IF('入力(水力)'!$E$13=B$2,B35*'入力(水力)'!$P$23/1000,0)</f>
        <v>0</v>
      </c>
      <c r="S49" s="41">
        <f>IF('入力(水力)'!$E$13=C$2,C35*'入力(水力)'!$P$23/1000,0)</f>
        <v>0</v>
      </c>
      <c r="T49" s="41">
        <f>IF('入力(水力)'!$E$13=D$2,D35*'入力(水力)'!$P$23/1000,0)</f>
        <v>0</v>
      </c>
      <c r="U49" s="41">
        <f>IF('入力(水力)'!$E$13=E$2,E35*'入力(水力)'!$P$23/1000,0)</f>
        <v>0</v>
      </c>
      <c r="V49" s="41">
        <f>IF('入力(水力)'!$E$13=F$2,F35*'入力(水力)'!$P$23/1000,0)</f>
        <v>0</v>
      </c>
      <c r="W49" s="41">
        <f>IF('入力(水力)'!$E$13=G$2,G35*'入力(水力)'!$P$23/1000,0)</f>
        <v>0</v>
      </c>
      <c r="X49" s="41">
        <f>IF('入力(水力)'!$E$13=H$2,H35*'入力(水力)'!$P$23/1000,0)</f>
        <v>0</v>
      </c>
      <c r="Y49" s="41">
        <f>IF('入力(水力)'!$E$13=I$2,I35*'入力(水力)'!$P$23/1000,0)</f>
        <v>0</v>
      </c>
      <c r="Z49" s="42">
        <f>IF('入力(水力)'!$E$13=J$2,J35*'入力(水力)'!$P$23/1000,0)</f>
        <v>0</v>
      </c>
      <c r="AA49" s="43">
        <f>SUM(R49:Z49)</f>
        <v>0</v>
      </c>
      <c r="AB49" s="44">
        <f t="shared" si="3"/>
        <v>0</v>
      </c>
      <c r="AD49" s="39">
        <f>AA49*1000</f>
        <v>0</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4">
        <v>4882.9799999999996</v>
      </c>
      <c r="C52" s="124">
        <v>12191.044</v>
      </c>
      <c r="D52" s="124">
        <v>40434.097999999998</v>
      </c>
      <c r="E52" s="124">
        <v>18452.13</v>
      </c>
      <c r="F52" s="124">
        <v>4502.1979999999994</v>
      </c>
      <c r="G52" s="124">
        <v>16728.849999999999</v>
      </c>
      <c r="H52" s="124">
        <v>6653.5279999999993</v>
      </c>
      <c r="I52" s="124">
        <v>4734.33</v>
      </c>
      <c r="J52" s="124">
        <v>12042.17</v>
      </c>
      <c r="K52" s="16"/>
      <c r="L52" s="16"/>
      <c r="Q52" s="10" t="s">
        <v>12</v>
      </c>
      <c r="R52" s="13">
        <f>B52</f>
        <v>4882.9799999999996</v>
      </c>
      <c r="S52" s="13">
        <f t="shared" ref="S52:Z63" si="6">C52</f>
        <v>12191.044</v>
      </c>
      <c r="T52" s="13">
        <f t="shared" si="6"/>
        <v>40434.097999999998</v>
      </c>
      <c r="U52" s="13">
        <f t="shared" si="6"/>
        <v>18452.13</v>
      </c>
      <c r="V52" s="13">
        <f t="shared" si="6"/>
        <v>4502.1979999999994</v>
      </c>
      <c r="W52" s="13">
        <f t="shared" si="6"/>
        <v>16728.849999999999</v>
      </c>
      <c r="X52" s="13">
        <f t="shared" si="6"/>
        <v>6653.5279999999993</v>
      </c>
      <c r="Y52" s="13">
        <f t="shared" si="6"/>
        <v>4734.33</v>
      </c>
      <c r="Z52" s="13">
        <f t="shared" si="6"/>
        <v>12042.17</v>
      </c>
      <c r="AA52" s="16"/>
      <c r="AB52" s="16"/>
    </row>
    <row r="53" spans="1:30" x14ac:dyDescent="0.25">
      <c r="A53" s="10" t="s">
        <v>13</v>
      </c>
      <c r="B53" s="124">
        <v>4365.3500000000004</v>
      </c>
      <c r="C53" s="124">
        <v>11318.501999999999</v>
      </c>
      <c r="D53" s="124">
        <v>39135.901999999995</v>
      </c>
      <c r="E53" s="124">
        <v>18493.689999999999</v>
      </c>
      <c r="F53" s="124">
        <v>4144.4780000000001</v>
      </c>
      <c r="G53" s="124">
        <v>17299.169999999998</v>
      </c>
      <c r="H53" s="124">
        <v>6702.1839999999993</v>
      </c>
      <c r="I53" s="124">
        <v>4837.5700000000006</v>
      </c>
      <c r="J53" s="124">
        <v>13276.37</v>
      </c>
      <c r="K53" s="16"/>
      <c r="L53" s="16"/>
      <c r="Q53" s="10" t="s">
        <v>13</v>
      </c>
      <c r="R53" s="13">
        <f t="shared" ref="R53:R63" si="7">B53</f>
        <v>4365.3500000000004</v>
      </c>
      <c r="S53" s="13">
        <f t="shared" si="6"/>
        <v>11318.501999999999</v>
      </c>
      <c r="T53" s="13">
        <f t="shared" si="6"/>
        <v>39135.901999999995</v>
      </c>
      <c r="U53" s="13">
        <f t="shared" si="6"/>
        <v>18493.689999999999</v>
      </c>
      <c r="V53" s="13">
        <f t="shared" si="6"/>
        <v>4144.4780000000001</v>
      </c>
      <c r="W53" s="13">
        <f t="shared" si="6"/>
        <v>17299.169999999998</v>
      </c>
      <c r="X53" s="13">
        <f t="shared" si="6"/>
        <v>6702.1839999999993</v>
      </c>
      <c r="Y53" s="13">
        <f t="shared" si="6"/>
        <v>4837.5700000000006</v>
      </c>
      <c r="Z53" s="13">
        <f t="shared" si="6"/>
        <v>13276.37</v>
      </c>
      <c r="AA53" s="16"/>
      <c r="AB53" s="16"/>
    </row>
    <row r="54" spans="1:30" x14ac:dyDescent="0.25">
      <c r="A54" s="10" t="s">
        <v>14</v>
      </c>
      <c r="B54" s="124">
        <v>4439.29</v>
      </c>
      <c r="C54" s="124">
        <v>12353.976000000001</v>
      </c>
      <c r="D54" s="124">
        <v>45490.090000000004</v>
      </c>
      <c r="E54" s="124">
        <v>20831.38</v>
      </c>
      <c r="F54" s="124">
        <v>4816.7479999999996</v>
      </c>
      <c r="G54" s="124">
        <v>20024.21</v>
      </c>
      <c r="H54" s="124">
        <v>7753.8459999999995</v>
      </c>
      <c r="I54" s="124">
        <v>5634</v>
      </c>
      <c r="J54" s="124">
        <v>14944.912</v>
      </c>
      <c r="K54" s="16"/>
      <c r="L54" s="16"/>
      <c r="Q54" s="10" t="s">
        <v>14</v>
      </c>
      <c r="R54" s="13">
        <f t="shared" si="7"/>
        <v>4439.29</v>
      </c>
      <c r="S54" s="13">
        <f t="shared" si="6"/>
        <v>12353.976000000001</v>
      </c>
      <c r="T54" s="13">
        <f t="shared" si="6"/>
        <v>45490.090000000004</v>
      </c>
      <c r="U54" s="13">
        <f t="shared" si="6"/>
        <v>20831.38</v>
      </c>
      <c r="V54" s="13">
        <f t="shared" si="6"/>
        <v>4816.7479999999996</v>
      </c>
      <c r="W54" s="13">
        <f t="shared" si="6"/>
        <v>20024.21</v>
      </c>
      <c r="X54" s="13">
        <f t="shared" si="6"/>
        <v>7753.8459999999995</v>
      </c>
      <c r="Y54" s="13">
        <f t="shared" si="6"/>
        <v>5634</v>
      </c>
      <c r="Z54" s="13">
        <f t="shared" si="6"/>
        <v>14944.912</v>
      </c>
      <c r="AA54" s="16"/>
      <c r="AB54" s="16"/>
    </row>
    <row r="55" spans="1:30" x14ac:dyDescent="0.25">
      <c r="A55" s="10" t="s">
        <v>15</v>
      </c>
      <c r="B55" s="124">
        <v>5054.2900000000009</v>
      </c>
      <c r="C55" s="124">
        <v>14781.866</v>
      </c>
      <c r="D55" s="124">
        <v>58456.866000000002</v>
      </c>
      <c r="E55" s="124">
        <v>25059.99</v>
      </c>
      <c r="F55" s="124">
        <v>5859.0679999999993</v>
      </c>
      <c r="G55" s="124">
        <v>25850.940000000002</v>
      </c>
      <c r="H55" s="124">
        <v>9729.6859999999997</v>
      </c>
      <c r="I55" s="124">
        <v>7005.63</v>
      </c>
      <c r="J55" s="124">
        <v>18967.018</v>
      </c>
      <c r="K55" s="16"/>
      <c r="L55" s="16"/>
      <c r="Q55" s="10" t="s">
        <v>15</v>
      </c>
      <c r="R55" s="13">
        <f t="shared" si="7"/>
        <v>5054.2900000000009</v>
      </c>
      <c r="S55" s="13">
        <f t="shared" si="6"/>
        <v>14781.866</v>
      </c>
      <c r="T55" s="13">
        <f t="shared" si="6"/>
        <v>58456.866000000002</v>
      </c>
      <c r="U55" s="13">
        <f t="shared" si="6"/>
        <v>25059.99</v>
      </c>
      <c r="V55" s="13">
        <f t="shared" si="6"/>
        <v>5859.0679999999993</v>
      </c>
      <c r="W55" s="13">
        <f t="shared" si="6"/>
        <v>25850.940000000002</v>
      </c>
      <c r="X55" s="13">
        <f t="shared" si="6"/>
        <v>9729.6859999999997</v>
      </c>
      <c r="Y55" s="13">
        <f t="shared" si="6"/>
        <v>7005.63</v>
      </c>
      <c r="Z55" s="13">
        <f t="shared" si="6"/>
        <v>18967.018</v>
      </c>
      <c r="AA55" s="16"/>
      <c r="AB55" s="16"/>
    </row>
    <row r="56" spans="1:30" x14ac:dyDescent="0.25">
      <c r="A56" s="10" t="s">
        <v>16</v>
      </c>
      <c r="B56" s="124">
        <v>5165.21</v>
      </c>
      <c r="C56" s="124">
        <v>15050.112000000001</v>
      </c>
      <c r="D56" s="124">
        <v>58456.437999999995</v>
      </c>
      <c r="E56" s="124">
        <v>25059.99</v>
      </c>
      <c r="F56" s="124">
        <v>5859.0679999999993</v>
      </c>
      <c r="G56" s="124">
        <v>25850.940000000002</v>
      </c>
      <c r="H56" s="124">
        <v>9729.6859999999997</v>
      </c>
      <c r="I56" s="124">
        <v>7005.63</v>
      </c>
      <c r="J56" s="124">
        <v>18967.018</v>
      </c>
      <c r="K56" s="16"/>
      <c r="L56" s="16"/>
      <c r="Q56" s="10" t="s">
        <v>16</v>
      </c>
      <c r="R56" s="13">
        <f t="shared" si="7"/>
        <v>5165.21</v>
      </c>
      <c r="S56" s="13">
        <f t="shared" si="6"/>
        <v>15050.112000000001</v>
      </c>
      <c r="T56" s="13">
        <f t="shared" si="6"/>
        <v>58456.437999999995</v>
      </c>
      <c r="U56" s="13">
        <f t="shared" si="6"/>
        <v>25059.99</v>
      </c>
      <c r="V56" s="13">
        <f t="shared" si="6"/>
        <v>5859.0679999999993</v>
      </c>
      <c r="W56" s="13">
        <f t="shared" si="6"/>
        <v>25850.940000000002</v>
      </c>
      <c r="X56" s="13">
        <f t="shared" si="6"/>
        <v>9729.6859999999997</v>
      </c>
      <c r="Y56" s="13">
        <f t="shared" si="6"/>
        <v>7005.63</v>
      </c>
      <c r="Z56" s="13">
        <f t="shared" si="6"/>
        <v>18967.018</v>
      </c>
      <c r="AA56" s="16"/>
      <c r="AB56" s="16"/>
    </row>
    <row r="57" spans="1:30" x14ac:dyDescent="0.25">
      <c r="A57" s="10" t="s">
        <v>17</v>
      </c>
      <c r="B57" s="124">
        <v>4795.4699999999993</v>
      </c>
      <c r="C57" s="124">
        <v>13325.706</v>
      </c>
      <c r="D57" s="124">
        <v>49386.400000000001</v>
      </c>
      <c r="E57" s="124">
        <v>22493.73</v>
      </c>
      <c r="F57" s="124">
        <v>5180.6379999999999</v>
      </c>
      <c r="G57" s="124">
        <v>21631.99</v>
      </c>
      <c r="H57" s="124">
        <v>8503.5080000000016</v>
      </c>
      <c r="I57" s="124">
        <v>6209.2</v>
      </c>
      <c r="J57" s="124">
        <v>16541.284</v>
      </c>
      <c r="K57" s="16"/>
      <c r="L57" s="16"/>
      <c r="Q57" s="10" t="s">
        <v>17</v>
      </c>
      <c r="R57" s="13">
        <f t="shared" si="7"/>
        <v>4795.4699999999993</v>
      </c>
      <c r="S57" s="13">
        <f t="shared" si="6"/>
        <v>13325.706</v>
      </c>
      <c r="T57" s="13">
        <f t="shared" si="6"/>
        <v>49386.400000000001</v>
      </c>
      <c r="U57" s="13">
        <f t="shared" si="6"/>
        <v>22493.73</v>
      </c>
      <c r="V57" s="13">
        <f t="shared" si="6"/>
        <v>5180.6379999999999</v>
      </c>
      <c r="W57" s="13">
        <f t="shared" si="6"/>
        <v>21631.99</v>
      </c>
      <c r="X57" s="13">
        <f t="shared" si="6"/>
        <v>8503.5080000000016</v>
      </c>
      <c r="Y57" s="13">
        <f t="shared" si="6"/>
        <v>6209.2</v>
      </c>
      <c r="Z57" s="13">
        <f t="shared" si="6"/>
        <v>16541.284</v>
      </c>
      <c r="AA57" s="16"/>
      <c r="AB57" s="16"/>
    </row>
    <row r="58" spans="1:30" x14ac:dyDescent="0.25">
      <c r="A58" s="10" t="s">
        <v>18</v>
      </c>
      <c r="B58" s="124">
        <v>4796.71</v>
      </c>
      <c r="C58" s="124">
        <v>11823.253999999999</v>
      </c>
      <c r="D58" s="124">
        <v>41641.480000000003</v>
      </c>
      <c r="E58" s="124">
        <v>19304.09</v>
      </c>
      <c r="F58" s="124">
        <v>4280.1680000000006</v>
      </c>
      <c r="G58" s="124">
        <v>17903.539999999997</v>
      </c>
      <c r="H58" s="124">
        <v>7087.0280000000002</v>
      </c>
      <c r="I58" s="124">
        <v>5250.54</v>
      </c>
      <c r="J58" s="124">
        <v>13855.031999999999</v>
      </c>
      <c r="K58" s="16"/>
      <c r="L58" s="16"/>
      <c r="Q58" s="10" t="s">
        <v>18</v>
      </c>
      <c r="R58" s="13">
        <f t="shared" si="7"/>
        <v>4796.71</v>
      </c>
      <c r="S58" s="13">
        <f t="shared" si="6"/>
        <v>11823.253999999999</v>
      </c>
      <c r="T58" s="13">
        <f t="shared" si="6"/>
        <v>41641.480000000003</v>
      </c>
      <c r="U58" s="13">
        <f t="shared" si="6"/>
        <v>19304.09</v>
      </c>
      <c r="V58" s="13">
        <f t="shared" si="6"/>
        <v>4280.1680000000006</v>
      </c>
      <c r="W58" s="13">
        <f>G58</f>
        <v>17903.539999999997</v>
      </c>
      <c r="X58" s="13">
        <f t="shared" si="6"/>
        <v>7087.0280000000002</v>
      </c>
      <c r="Y58" s="13">
        <f t="shared" si="6"/>
        <v>5250.54</v>
      </c>
      <c r="Z58" s="13">
        <f t="shared" si="6"/>
        <v>13855.031999999999</v>
      </c>
      <c r="AA58" s="16"/>
      <c r="AB58" s="16"/>
    </row>
    <row r="59" spans="1:30" x14ac:dyDescent="0.25">
      <c r="A59" s="10" t="s">
        <v>19</v>
      </c>
      <c r="B59" s="124">
        <v>5499.2</v>
      </c>
      <c r="C59" s="124">
        <v>13296.031999999999</v>
      </c>
      <c r="D59" s="124">
        <v>42908.483999999997</v>
      </c>
      <c r="E59" s="124">
        <v>19220.97</v>
      </c>
      <c r="F59" s="124">
        <v>4631.7179999999998</v>
      </c>
      <c r="G59" s="124">
        <v>17667.050000000003</v>
      </c>
      <c r="H59" s="124">
        <v>7441.5259999999998</v>
      </c>
      <c r="I59" s="124">
        <v>4985.0600000000004</v>
      </c>
      <c r="J59" s="124">
        <v>14262.492</v>
      </c>
      <c r="K59" s="16"/>
      <c r="L59" s="16"/>
      <c r="Q59" s="10" t="s">
        <v>19</v>
      </c>
      <c r="R59" s="13">
        <f t="shared" si="7"/>
        <v>5499.2</v>
      </c>
      <c r="S59" s="13">
        <f t="shared" si="6"/>
        <v>13296.031999999999</v>
      </c>
      <c r="T59" s="13">
        <f t="shared" si="6"/>
        <v>42908.483999999997</v>
      </c>
      <c r="U59" s="13">
        <f t="shared" si="6"/>
        <v>19220.97</v>
      </c>
      <c r="V59" s="13">
        <f t="shared" si="6"/>
        <v>4631.7179999999998</v>
      </c>
      <c r="W59" s="13">
        <f t="shared" si="6"/>
        <v>17667.050000000003</v>
      </c>
      <c r="X59" s="13">
        <f t="shared" si="6"/>
        <v>7441.5259999999998</v>
      </c>
      <c r="Y59" s="13">
        <f t="shared" si="6"/>
        <v>4985.0600000000004</v>
      </c>
      <c r="Z59" s="13">
        <f t="shared" si="6"/>
        <v>14262.492</v>
      </c>
      <c r="AA59" s="16"/>
      <c r="AB59" s="16"/>
    </row>
    <row r="60" spans="1:30" x14ac:dyDescent="0.25">
      <c r="A60" s="10" t="s">
        <v>20</v>
      </c>
      <c r="B60" s="124">
        <v>5941.65</v>
      </c>
      <c r="C60" s="124">
        <v>14882.905999999999</v>
      </c>
      <c r="D60" s="124">
        <v>47319.77</v>
      </c>
      <c r="E60" s="124">
        <v>22233.99</v>
      </c>
      <c r="F60" s="124">
        <v>5532.1880000000001</v>
      </c>
      <c r="G60" s="124">
        <v>21890.87</v>
      </c>
      <c r="H60" s="124">
        <v>9157.5540000000001</v>
      </c>
      <c r="I60" s="124">
        <v>6740.15</v>
      </c>
      <c r="J60" s="124">
        <v>17124.042000000001</v>
      </c>
      <c r="K60" s="16"/>
      <c r="L60" s="16"/>
      <c r="Q60" s="10" t="s">
        <v>20</v>
      </c>
      <c r="R60" s="13">
        <f t="shared" si="7"/>
        <v>5941.65</v>
      </c>
      <c r="S60" s="13">
        <f t="shared" si="6"/>
        <v>14882.905999999999</v>
      </c>
      <c r="T60" s="13">
        <f t="shared" si="6"/>
        <v>47319.77</v>
      </c>
      <c r="U60" s="13">
        <f t="shared" si="6"/>
        <v>22233.99</v>
      </c>
      <c r="V60" s="13">
        <f t="shared" si="6"/>
        <v>5532.1880000000001</v>
      </c>
      <c r="W60" s="13">
        <f t="shared" si="6"/>
        <v>21890.87</v>
      </c>
      <c r="X60" s="13">
        <f t="shared" si="6"/>
        <v>9157.5540000000001</v>
      </c>
      <c r="Y60" s="13">
        <f t="shared" si="6"/>
        <v>6740.15</v>
      </c>
      <c r="Z60" s="13">
        <f t="shared" si="6"/>
        <v>17124.042000000001</v>
      </c>
      <c r="AA60" s="16"/>
      <c r="AB60" s="16"/>
    </row>
    <row r="61" spans="1:30" x14ac:dyDescent="0.25">
      <c r="A61" s="10" t="s">
        <v>21</v>
      </c>
      <c r="B61" s="124">
        <v>6188.14</v>
      </c>
      <c r="C61" s="124">
        <v>15447.464</v>
      </c>
      <c r="D61" s="124">
        <v>51542.244000000006</v>
      </c>
      <c r="E61" s="124">
        <v>24083.359999999997</v>
      </c>
      <c r="F61" s="124">
        <v>6007.0879999999997</v>
      </c>
      <c r="G61" s="124">
        <v>23522.980000000003</v>
      </c>
      <c r="H61" s="124">
        <v>9316.2019999999993</v>
      </c>
      <c r="I61" s="124">
        <v>6740.15</v>
      </c>
      <c r="J61" s="124">
        <v>17947.671999999999</v>
      </c>
      <c r="K61" s="16"/>
      <c r="L61" s="16"/>
      <c r="Q61" s="10" t="s">
        <v>21</v>
      </c>
      <c r="R61" s="13">
        <f t="shared" si="7"/>
        <v>6188.14</v>
      </c>
      <c r="S61" s="13">
        <f t="shared" si="6"/>
        <v>15447.464</v>
      </c>
      <c r="T61" s="13">
        <f t="shared" si="6"/>
        <v>51542.244000000006</v>
      </c>
      <c r="U61" s="13">
        <f t="shared" si="6"/>
        <v>24083.359999999997</v>
      </c>
      <c r="V61" s="13">
        <f t="shared" si="6"/>
        <v>6007.0879999999997</v>
      </c>
      <c r="W61" s="13">
        <f t="shared" si="6"/>
        <v>23522.980000000003</v>
      </c>
      <c r="X61" s="13">
        <f t="shared" si="6"/>
        <v>9316.2019999999993</v>
      </c>
      <c r="Y61" s="13">
        <f t="shared" si="6"/>
        <v>6740.15</v>
      </c>
      <c r="Z61" s="13">
        <f t="shared" si="6"/>
        <v>17947.671999999999</v>
      </c>
      <c r="AA61" s="16"/>
      <c r="AB61" s="16"/>
    </row>
    <row r="62" spans="1:30" x14ac:dyDescent="0.25">
      <c r="A62" s="10" t="s">
        <v>22</v>
      </c>
      <c r="B62" s="124">
        <v>6163.4900000000007</v>
      </c>
      <c r="C62" s="124">
        <v>15378.876</v>
      </c>
      <c r="D62" s="124">
        <v>51545.24</v>
      </c>
      <c r="E62" s="124">
        <v>24083.359999999997</v>
      </c>
      <c r="F62" s="124">
        <v>6007.0879999999997</v>
      </c>
      <c r="G62" s="124">
        <v>23522.980000000003</v>
      </c>
      <c r="H62" s="124">
        <v>9316.2939999999999</v>
      </c>
      <c r="I62" s="124">
        <v>6740.15</v>
      </c>
      <c r="J62" s="124">
        <v>17947.671999999999</v>
      </c>
      <c r="K62" s="16"/>
      <c r="L62" s="16"/>
      <c r="Q62" s="10" t="s">
        <v>22</v>
      </c>
      <c r="R62" s="13">
        <f t="shared" si="7"/>
        <v>6163.4900000000007</v>
      </c>
      <c r="S62" s="13">
        <f t="shared" si="6"/>
        <v>15378.876</v>
      </c>
      <c r="T62" s="13">
        <f t="shared" si="6"/>
        <v>51545.24</v>
      </c>
      <c r="U62" s="13">
        <f t="shared" si="6"/>
        <v>24083.359999999997</v>
      </c>
      <c r="V62" s="13">
        <f t="shared" si="6"/>
        <v>6007.0879999999997</v>
      </c>
      <c r="W62" s="13">
        <f t="shared" si="6"/>
        <v>23522.980000000003</v>
      </c>
      <c r="X62" s="13">
        <f t="shared" si="6"/>
        <v>9316.2939999999999</v>
      </c>
      <c r="Y62" s="13">
        <f t="shared" si="6"/>
        <v>6740.15</v>
      </c>
      <c r="Z62" s="13">
        <f t="shared" si="6"/>
        <v>17947.671999999999</v>
      </c>
      <c r="AA62" s="16"/>
      <c r="AB62" s="16"/>
    </row>
    <row r="63" spans="1:30" x14ac:dyDescent="0.25">
      <c r="A63" s="10" t="s">
        <v>23</v>
      </c>
      <c r="B63" s="124">
        <v>5596.57</v>
      </c>
      <c r="C63" s="124">
        <v>14184.276</v>
      </c>
      <c r="D63" s="124">
        <v>45362.928</v>
      </c>
      <c r="E63" s="124">
        <v>20945.66</v>
      </c>
      <c r="F63" s="124">
        <v>5137.4579999999996</v>
      </c>
      <c r="G63" s="124">
        <v>19580.420000000002</v>
      </c>
      <c r="H63" s="124">
        <v>7909.8679999999995</v>
      </c>
      <c r="I63" s="124">
        <v>5560.2599999999993</v>
      </c>
      <c r="J63" s="124">
        <v>14833.806</v>
      </c>
      <c r="K63" s="16"/>
      <c r="L63" s="16"/>
      <c r="Q63" s="10" t="s">
        <v>23</v>
      </c>
      <c r="R63" s="13">
        <f t="shared" si="7"/>
        <v>5596.57</v>
      </c>
      <c r="S63" s="13">
        <f t="shared" si="6"/>
        <v>14184.276</v>
      </c>
      <c r="T63" s="13">
        <f t="shared" si="6"/>
        <v>45362.928</v>
      </c>
      <c r="U63" s="13">
        <f t="shared" si="6"/>
        <v>20945.66</v>
      </c>
      <c r="V63" s="13">
        <f t="shared" si="6"/>
        <v>5137.4579999999996</v>
      </c>
      <c r="W63" s="13">
        <f t="shared" si="6"/>
        <v>19580.420000000002</v>
      </c>
      <c r="X63" s="13">
        <f t="shared" si="6"/>
        <v>7909.8679999999995</v>
      </c>
      <c r="Y63" s="13">
        <f t="shared" si="6"/>
        <v>5560.2599999999993</v>
      </c>
      <c r="Z63" s="13">
        <f t="shared" si="6"/>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f>B52-B38</f>
        <v>4879.1464265146578</v>
      </c>
      <c r="C66" s="13">
        <f t="shared" ref="B66:J77" si="8">C52-C38</f>
        <v>12191.044</v>
      </c>
      <c r="D66" s="13">
        <f t="shared" si="8"/>
        <v>40434.097999999998</v>
      </c>
      <c r="E66" s="13">
        <f t="shared" si="8"/>
        <v>18452.13</v>
      </c>
      <c r="F66" s="13">
        <f t="shared" si="8"/>
        <v>4502.1979999999994</v>
      </c>
      <c r="G66" s="13">
        <f t="shared" si="8"/>
        <v>16728.849999999999</v>
      </c>
      <c r="H66" s="13">
        <f t="shared" si="8"/>
        <v>6653.5279999999993</v>
      </c>
      <c r="I66" s="13">
        <f t="shared" si="8"/>
        <v>4734.33</v>
      </c>
      <c r="J66" s="30">
        <f t="shared" si="8"/>
        <v>12042.17</v>
      </c>
      <c r="K66" s="29">
        <f>SUM($B66:$J66)</f>
        <v>120617.49442651468</v>
      </c>
      <c r="L66" s="16"/>
      <c r="Q66" s="10" t="s">
        <v>12</v>
      </c>
      <c r="R66" s="13">
        <f>R52-R38</f>
        <v>4882.9799999999996</v>
      </c>
      <c r="S66" s="13">
        <f t="shared" ref="S66:Z66" si="9">S52-S38</f>
        <v>12191.044</v>
      </c>
      <c r="T66" s="13">
        <f t="shared" si="9"/>
        <v>40434.097999999998</v>
      </c>
      <c r="U66" s="13">
        <f t="shared" si="9"/>
        <v>18452.13</v>
      </c>
      <c r="V66" s="13">
        <f>V52-V38</f>
        <v>4502.1979999999994</v>
      </c>
      <c r="W66" s="13">
        <f>W52-W38</f>
        <v>16728.849999999999</v>
      </c>
      <c r="X66" s="13">
        <f t="shared" si="9"/>
        <v>6653.5279999999993</v>
      </c>
      <c r="Y66" s="13">
        <f t="shared" si="9"/>
        <v>4734.33</v>
      </c>
      <c r="Z66" s="30">
        <f t="shared" si="9"/>
        <v>12042.17</v>
      </c>
      <c r="AA66" s="29">
        <f>SUM($R66:$Z66)</f>
        <v>120621.32799999999</v>
      </c>
      <c r="AB66" s="16"/>
    </row>
    <row r="67" spans="1:31" x14ac:dyDescent="0.25">
      <c r="A67" s="10" t="s">
        <v>13</v>
      </c>
      <c r="B67" s="13">
        <f t="shared" si="8"/>
        <v>4359.0281199123956</v>
      </c>
      <c r="C67" s="13">
        <f t="shared" si="8"/>
        <v>11318.501999999999</v>
      </c>
      <c r="D67" s="13">
        <f t="shared" si="8"/>
        <v>39135.901999999995</v>
      </c>
      <c r="E67" s="13">
        <f t="shared" si="8"/>
        <v>18493.689999999999</v>
      </c>
      <c r="F67" s="13">
        <f t="shared" si="8"/>
        <v>4144.4780000000001</v>
      </c>
      <c r="G67" s="13">
        <f t="shared" si="8"/>
        <v>17299.169999999998</v>
      </c>
      <c r="H67" s="13">
        <f t="shared" si="8"/>
        <v>6702.1839999999993</v>
      </c>
      <c r="I67" s="13">
        <f t="shared" si="8"/>
        <v>4837.5700000000006</v>
      </c>
      <c r="J67" s="30">
        <f t="shared" si="8"/>
        <v>13276.37</v>
      </c>
      <c r="K67" s="29">
        <f t="shared" ref="K67:K77" si="10">SUM($B67:$J67)</f>
        <v>119566.89411991238</v>
      </c>
      <c r="L67" s="16"/>
      <c r="Q67" s="10" t="s">
        <v>13</v>
      </c>
      <c r="R67" s="13">
        <f t="shared" ref="R67:Z77" si="11">R53-R39</f>
        <v>4365.3500000000004</v>
      </c>
      <c r="S67" s="13">
        <f t="shared" si="11"/>
        <v>11318.501999999999</v>
      </c>
      <c r="T67" s="13">
        <f t="shared" si="11"/>
        <v>39135.901999999995</v>
      </c>
      <c r="U67" s="13">
        <f t="shared" si="11"/>
        <v>18493.689999999999</v>
      </c>
      <c r="V67" s="13">
        <f t="shared" si="11"/>
        <v>4144.4780000000001</v>
      </c>
      <c r="W67" s="13">
        <f t="shared" ref="W67:W72" si="12">W53-W39</f>
        <v>17299.169999999998</v>
      </c>
      <c r="X67" s="13">
        <f t="shared" si="11"/>
        <v>6702.1839999999993</v>
      </c>
      <c r="Y67" s="13">
        <f t="shared" si="11"/>
        <v>4837.5700000000006</v>
      </c>
      <c r="Z67" s="30">
        <f t="shared" si="11"/>
        <v>13276.37</v>
      </c>
      <c r="AA67" s="29">
        <f t="shared" ref="AA67:AA76" si="13">SUM($R67:$Z67)</f>
        <v>119573.21599999999</v>
      </c>
      <c r="AB67" s="16"/>
    </row>
    <row r="68" spans="1:31" x14ac:dyDescent="0.25">
      <c r="A68" s="10" t="s">
        <v>14</v>
      </c>
      <c r="B68" s="13">
        <f t="shared" si="8"/>
        <v>4433.8825552061999</v>
      </c>
      <c r="C68" s="13">
        <f t="shared" si="8"/>
        <v>12353.976000000001</v>
      </c>
      <c r="D68" s="13">
        <f t="shared" si="8"/>
        <v>45490.090000000004</v>
      </c>
      <c r="E68" s="13">
        <f t="shared" si="8"/>
        <v>20831.38</v>
      </c>
      <c r="F68" s="13">
        <f t="shared" si="8"/>
        <v>4816.7479999999996</v>
      </c>
      <c r="G68" s="13">
        <f t="shared" si="8"/>
        <v>20024.21</v>
      </c>
      <c r="H68" s="13">
        <f t="shared" si="8"/>
        <v>7753.8459999999995</v>
      </c>
      <c r="I68" s="13">
        <f t="shared" si="8"/>
        <v>5634</v>
      </c>
      <c r="J68" s="30">
        <f t="shared" si="8"/>
        <v>14944.912</v>
      </c>
      <c r="K68" s="29">
        <f t="shared" si="10"/>
        <v>136283.0445552062</v>
      </c>
      <c r="L68" s="16"/>
      <c r="Q68" s="10" t="s">
        <v>14</v>
      </c>
      <c r="R68" s="13">
        <f t="shared" si="11"/>
        <v>4439.29</v>
      </c>
      <c r="S68" s="13">
        <f t="shared" si="11"/>
        <v>12353.976000000001</v>
      </c>
      <c r="T68" s="13">
        <f t="shared" si="11"/>
        <v>45490.090000000004</v>
      </c>
      <c r="U68" s="13">
        <f t="shared" si="11"/>
        <v>20831.38</v>
      </c>
      <c r="V68" s="13">
        <f>V54-V40</f>
        <v>4816.7479999999996</v>
      </c>
      <c r="W68" s="13">
        <f t="shared" si="12"/>
        <v>20024.21</v>
      </c>
      <c r="X68" s="13">
        <f t="shared" si="11"/>
        <v>7753.8459999999995</v>
      </c>
      <c r="Y68" s="13">
        <f t="shared" si="11"/>
        <v>5634</v>
      </c>
      <c r="Z68" s="30">
        <f t="shared" si="11"/>
        <v>14944.912</v>
      </c>
      <c r="AA68" s="29">
        <f t="shared" si="13"/>
        <v>136288.45199999999</v>
      </c>
      <c r="AB68" s="16"/>
    </row>
    <row r="69" spans="1:31" x14ac:dyDescent="0.25">
      <c r="A69" s="10" t="s">
        <v>15</v>
      </c>
      <c r="B69" s="13">
        <f t="shared" si="8"/>
        <v>5050.4868529523783</v>
      </c>
      <c r="C69" s="13">
        <f t="shared" si="8"/>
        <v>14781.866</v>
      </c>
      <c r="D69" s="13">
        <f t="shared" si="8"/>
        <v>58456.866000000002</v>
      </c>
      <c r="E69" s="13">
        <f t="shared" si="8"/>
        <v>25059.99</v>
      </c>
      <c r="F69" s="13">
        <f t="shared" si="8"/>
        <v>5859.0679999999993</v>
      </c>
      <c r="G69" s="13">
        <f t="shared" si="8"/>
        <v>25850.940000000002</v>
      </c>
      <c r="H69" s="13">
        <f t="shared" si="8"/>
        <v>9729.6859999999997</v>
      </c>
      <c r="I69" s="13">
        <f t="shared" si="8"/>
        <v>7005.63</v>
      </c>
      <c r="J69" s="30">
        <f t="shared" si="8"/>
        <v>18967.018</v>
      </c>
      <c r="K69" s="29">
        <f t="shared" si="10"/>
        <v>170761.55085295238</v>
      </c>
      <c r="L69" s="16"/>
      <c r="Q69" s="10" t="s">
        <v>15</v>
      </c>
      <c r="R69" s="13">
        <f t="shared" si="11"/>
        <v>5054.2900000000009</v>
      </c>
      <c r="S69" s="13">
        <f t="shared" si="11"/>
        <v>14781.866</v>
      </c>
      <c r="T69" s="13">
        <f t="shared" si="11"/>
        <v>58456.866000000002</v>
      </c>
      <c r="U69" s="13">
        <f t="shared" si="11"/>
        <v>25059.99</v>
      </c>
      <c r="V69" s="13">
        <f t="shared" si="11"/>
        <v>5859.0679999999993</v>
      </c>
      <c r="W69" s="13">
        <f t="shared" si="12"/>
        <v>25850.940000000002</v>
      </c>
      <c r="X69" s="13">
        <f t="shared" si="11"/>
        <v>9729.6859999999997</v>
      </c>
      <c r="Y69" s="13">
        <f t="shared" si="11"/>
        <v>7005.63</v>
      </c>
      <c r="Z69" s="30">
        <f t="shared" si="11"/>
        <v>18967.018</v>
      </c>
      <c r="AA69" s="29">
        <f t="shared" si="13"/>
        <v>170765.35400000002</v>
      </c>
      <c r="AB69" s="16"/>
    </row>
    <row r="70" spans="1:31" x14ac:dyDescent="0.25">
      <c r="A70" s="10" t="s">
        <v>16</v>
      </c>
      <c r="B70" s="13">
        <f t="shared" si="8"/>
        <v>5161.3230616010369</v>
      </c>
      <c r="C70" s="13">
        <f t="shared" si="8"/>
        <v>15050.112000000001</v>
      </c>
      <c r="D70" s="13">
        <f t="shared" si="8"/>
        <v>58456.437999999995</v>
      </c>
      <c r="E70" s="13">
        <f t="shared" si="8"/>
        <v>25059.99</v>
      </c>
      <c r="F70" s="13">
        <f t="shared" si="8"/>
        <v>5859.0679999999993</v>
      </c>
      <c r="G70" s="13">
        <f>G56-G42</f>
        <v>25850.940000000002</v>
      </c>
      <c r="H70" s="13">
        <f t="shared" si="8"/>
        <v>9729.6859999999997</v>
      </c>
      <c r="I70" s="13">
        <f t="shared" si="8"/>
        <v>7005.63</v>
      </c>
      <c r="J70" s="30">
        <f t="shared" si="8"/>
        <v>18967.018</v>
      </c>
      <c r="K70" s="29">
        <f t="shared" si="10"/>
        <v>171140.20506160104</v>
      </c>
      <c r="L70" s="16"/>
      <c r="Q70" s="10" t="s">
        <v>16</v>
      </c>
      <c r="R70" s="13">
        <f t="shared" si="11"/>
        <v>5165.21</v>
      </c>
      <c r="S70" s="13">
        <f t="shared" si="11"/>
        <v>15050.112000000001</v>
      </c>
      <c r="T70" s="13">
        <f t="shared" si="11"/>
        <v>58456.437999999995</v>
      </c>
      <c r="U70" s="13">
        <f t="shared" si="11"/>
        <v>25059.99</v>
      </c>
      <c r="V70" s="13">
        <f t="shared" si="11"/>
        <v>5859.0679999999993</v>
      </c>
      <c r="W70" s="13">
        <f t="shared" si="12"/>
        <v>25850.940000000002</v>
      </c>
      <c r="X70" s="13">
        <f t="shared" si="11"/>
        <v>9729.6859999999997</v>
      </c>
      <c r="Y70" s="13">
        <f t="shared" si="11"/>
        <v>7005.63</v>
      </c>
      <c r="Z70" s="30">
        <f t="shared" si="11"/>
        <v>18967.018</v>
      </c>
      <c r="AA70" s="29">
        <f t="shared" si="13"/>
        <v>171144.092</v>
      </c>
      <c r="AB70" s="16"/>
    </row>
    <row r="71" spans="1:31" x14ac:dyDescent="0.25">
      <c r="A71" s="10" t="s">
        <v>17</v>
      </c>
      <c r="B71" s="13">
        <f t="shared" si="8"/>
        <v>4792.1028576597391</v>
      </c>
      <c r="C71" s="13">
        <f t="shared" si="8"/>
        <v>13325.706</v>
      </c>
      <c r="D71" s="13">
        <f t="shared" si="8"/>
        <v>49386.400000000001</v>
      </c>
      <c r="E71" s="13">
        <f t="shared" si="8"/>
        <v>22493.73</v>
      </c>
      <c r="F71" s="13">
        <f t="shared" si="8"/>
        <v>5180.6379999999999</v>
      </c>
      <c r="G71" s="13">
        <f t="shared" si="8"/>
        <v>21631.99</v>
      </c>
      <c r="H71" s="13">
        <f t="shared" si="8"/>
        <v>8503.5080000000016</v>
      </c>
      <c r="I71" s="13">
        <f t="shared" si="8"/>
        <v>6209.2</v>
      </c>
      <c r="J71" s="30">
        <f t="shared" si="8"/>
        <v>16541.284</v>
      </c>
      <c r="K71" s="29">
        <f t="shared" si="10"/>
        <v>148064.55885765975</v>
      </c>
      <c r="L71" s="16"/>
      <c r="Q71" s="10" t="s">
        <v>17</v>
      </c>
      <c r="R71" s="13">
        <f t="shared" si="11"/>
        <v>4795.4699999999993</v>
      </c>
      <c r="S71" s="13">
        <f t="shared" si="11"/>
        <v>13325.706</v>
      </c>
      <c r="T71" s="13">
        <f t="shared" si="11"/>
        <v>49386.400000000001</v>
      </c>
      <c r="U71" s="13">
        <f t="shared" si="11"/>
        <v>22493.73</v>
      </c>
      <c r="V71" s="13">
        <f>V57-V43</f>
        <v>5180.6379999999999</v>
      </c>
      <c r="W71" s="13">
        <f t="shared" si="12"/>
        <v>21631.99</v>
      </c>
      <c r="X71" s="13">
        <f t="shared" si="11"/>
        <v>8503.5080000000016</v>
      </c>
      <c r="Y71" s="13">
        <f t="shared" si="11"/>
        <v>6209.2</v>
      </c>
      <c r="Z71" s="30">
        <f t="shared" si="11"/>
        <v>16541.284</v>
      </c>
      <c r="AA71" s="29">
        <f>SUM($R71:$Z71)</f>
        <v>148067.92600000004</v>
      </c>
      <c r="AB71" s="16"/>
    </row>
    <row r="72" spans="1:31" x14ac:dyDescent="0.25">
      <c r="A72" s="10" t="s">
        <v>18</v>
      </c>
      <c r="B72" s="13">
        <f t="shared" si="8"/>
        <v>4793.6820255016755</v>
      </c>
      <c r="C72" s="13">
        <f t="shared" si="8"/>
        <v>11823.253999999999</v>
      </c>
      <c r="D72" s="13">
        <f t="shared" si="8"/>
        <v>41641.480000000003</v>
      </c>
      <c r="E72" s="13">
        <f t="shared" si="8"/>
        <v>19304.09</v>
      </c>
      <c r="F72" s="13">
        <f t="shared" si="8"/>
        <v>4280.1680000000006</v>
      </c>
      <c r="G72" s="13">
        <f t="shared" si="8"/>
        <v>17903.539999999997</v>
      </c>
      <c r="H72" s="13">
        <f t="shared" si="8"/>
        <v>7087.0280000000002</v>
      </c>
      <c r="I72" s="13">
        <f t="shared" si="8"/>
        <v>5250.54</v>
      </c>
      <c r="J72" s="30">
        <f t="shared" si="8"/>
        <v>13855.031999999999</v>
      </c>
      <c r="K72" s="29">
        <f t="shared" si="10"/>
        <v>125938.81402550166</v>
      </c>
      <c r="L72" s="16"/>
      <c r="Q72" s="10" t="s">
        <v>18</v>
      </c>
      <c r="R72" s="13">
        <f t="shared" si="11"/>
        <v>4796.71</v>
      </c>
      <c r="S72" s="13">
        <f t="shared" si="11"/>
        <v>11823.253999999999</v>
      </c>
      <c r="T72" s="13">
        <f t="shared" si="11"/>
        <v>41641.480000000003</v>
      </c>
      <c r="U72" s="13">
        <f t="shared" si="11"/>
        <v>19304.09</v>
      </c>
      <c r="V72" s="13">
        <f t="shared" si="11"/>
        <v>4280.1680000000006</v>
      </c>
      <c r="W72" s="13">
        <f t="shared" si="12"/>
        <v>17903.539999999997</v>
      </c>
      <c r="X72" s="13">
        <f t="shared" si="11"/>
        <v>7087.0280000000002</v>
      </c>
      <c r="Y72" s="13">
        <f t="shared" si="11"/>
        <v>5250.54</v>
      </c>
      <c r="Z72" s="30">
        <f t="shared" si="11"/>
        <v>13855.031999999999</v>
      </c>
      <c r="AA72" s="29">
        <f t="shared" si="13"/>
        <v>125941.842</v>
      </c>
      <c r="AB72" s="16"/>
    </row>
    <row r="73" spans="1:31" x14ac:dyDescent="0.25">
      <c r="A73" s="10" t="s">
        <v>19</v>
      </c>
      <c r="B73" s="13">
        <f t="shared" si="8"/>
        <v>5496.3014947135189</v>
      </c>
      <c r="C73" s="13">
        <f t="shared" si="8"/>
        <v>13296.031999999999</v>
      </c>
      <c r="D73" s="13">
        <f t="shared" si="8"/>
        <v>42908.483999999997</v>
      </c>
      <c r="E73" s="13">
        <f t="shared" si="8"/>
        <v>19220.97</v>
      </c>
      <c r="F73" s="13">
        <f t="shared" si="8"/>
        <v>4631.7179999999998</v>
      </c>
      <c r="G73" s="13">
        <f t="shared" si="8"/>
        <v>17667.050000000003</v>
      </c>
      <c r="H73" s="13">
        <f t="shared" si="8"/>
        <v>7441.5259999999998</v>
      </c>
      <c r="I73" s="13">
        <f t="shared" si="8"/>
        <v>4985.0600000000004</v>
      </c>
      <c r="J73" s="30">
        <f t="shared" si="8"/>
        <v>14262.492</v>
      </c>
      <c r="K73" s="29">
        <f t="shared" si="10"/>
        <v>129909.6334947135</v>
      </c>
      <c r="L73" s="16"/>
      <c r="Q73" s="10" t="s">
        <v>19</v>
      </c>
      <c r="R73" s="13">
        <f t="shared" si="11"/>
        <v>5499.2</v>
      </c>
      <c r="S73" s="13">
        <f t="shared" si="11"/>
        <v>13296.031999999999</v>
      </c>
      <c r="T73" s="13">
        <f t="shared" si="11"/>
        <v>42908.483999999997</v>
      </c>
      <c r="U73" s="13">
        <f>U59-U45</f>
        <v>19220.97</v>
      </c>
      <c r="V73" s="13">
        <f t="shared" si="11"/>
        <v>4631.7179999999998</v>
      </c>
      <c r="W73" s="13">
        <f t="shared" si="11"/>
        <v>17667.050000000003</v>
      </c>
      <c r="X73" s="13">
        <f t="shared" si="11"/>
        <v>7441.5259999999998</v>
      </c>
      <c r="Y73" s="13">
        <f t="shared" si="11"/>
        <v>4985.0600000000004</v>
      </c>
      <c r="Z73" s="30">
        <f t="shared" si="11"/>
        <v>14262.492</v>
      </c>
      <c r="AA73" s="29">
        <f t="shared" si="13"/>
        <v>129912.53199999999</v>
      </c>
      <c r="AB73" s="16"/>
    </row>
    <row r="74" spans="1:31" x14ac:dyDescent="0.25">
      <c r="A74" s="10" t="s">
        <v>20</v>
      </c>
      <c r="B74" s="13">
        <f t="shared" si="8"/>
        <v>5938.8420333072045</v>
      </c>
      <c r="C74" s="13">
        <f t="shared" si="8"/>
        <v>14882.905999999999</v>
      </c>
      <c r="D74" s="13">
        <f t="shared" si="8"/>
        <v>47319.77</v>
      </c>
      <c r="E74" s="13">
        <f t="shared" si="8"/>
        <v>22233.99</v>
      </c>
      <c r="F74" s="13">
        <f t="shared" si="8"/>
        <v>5532.1880000000001</v>
      </c>
      <c r="G74" s="13">
        <f t="shared" si="8"/>
        <v>21890.87</v>
      </c>
      <c r="H74" s="13">
        <f t="shared" si="8"/>
        <v>9157.5540000000001</v>
      </c>
      <c r="I74" s="13">
        <f t="shared" si="8"/>
        <v>6740.15</v>
      </c>
      <c r="J74" s="30">
        <f t="shared" si="8"/>
        <v>17124.042000000001</v>
      </c>
      <c r="K74" s="29">
        <f t="shared" si="10"/>
        <v>150820.31203330721</v>
      </c>
      <c r="L74" s="16"/>
      <c r="Q74" s="10" t="s">
        <v>20</v>
      </c>
      <c r="R74" s="13">
        <f t="shared" si="11"/>
        <v>5941.65</v>
      </c>
      <c r="S74" s="13">
        <f t="shared" si="11"/>
        <v>14882.905999999999</v>
      </c>
      <c r="T74" s="13">
        <f t="shared" si="11"/>
        <v>47319.77</v>
      </c>
      <c r="U74" s="13">
        <f t="shared" si="11"/>
        <v>22233.99</v>
      </c>
      <c r="V74" s="13">
        <f t="shared" si="11"/>
        <v>5532.1880000000001</v>
      </c>
      <c r="W74" s="13">
        <f t="shared" si="11"/>
        <v>21890.87</v>
      </c>
      <c r="X74" s="13">
        <f t="shared" si="11"/>
        <v>9157.5540000000001</v>
      </c>
      <c r="Y74" s="13">
        <f t="shared" si="11"/>
        <v>6740.15</v>
      </c>
      <c r="Z74" s="30">
        <f t="shared" si="11"/>
        <v>17124.042000000001</v>
      </c>
      <c r="AA74" s="29">
        <f t="shared" si="13"/>
        <v>150823.12</v>
      </c>
      <c r="AB74" s="16"/>
    </row>
    <row r="75" spans="1:31" x14ac:dyDescent="0.25">
      <c r="A75" s="10" t="s">
        <v>21</v>
      </c>
      <c r="B75" s="13">
        <f t="shared" si="8"/>
        <v>6185.6712172866646</v>
      </c>
      <c r="C75" s="13">
        <f t="shared" si="8"/>
        <v>15447.464</v>
      </c>
      <c r="D75" s="13">
        <f t="shared" si="8"/>
        <v>51542.244000000006</v>
      </c>
      <c r="E75" s="13">
        <f t="shared" si="8"/>
        <v>24083.359999999997</v>
      </c>
      <c r="F75" s="13">
        <f t="shared" si="8"/>
        <v>6007.0879999999997</v>
      </c>
      <c r="G75" s="13">
        <f t="shared" si="8"/>
        <v>23522.980000000003</v>
      </c>
      <c r="H75" s="13">
        <f t="shared" si="8"/>
        <v>9316.2019999999993</v>
      </c>
      <c r="I75" s="13">
        <f t="shared" si="8"/>
        <v>6740.15</v>
      </c>
      <c r="J75" s="30">
        <f t="shared" si="8"/>
        <v>17947.671999999999</v>
      </c>
      <c r="K75" s="29">
        <f t="shared" si="10"/>
        <v>160792.83121728664</v>
      </c>
      <c r="L75" s="16"/>
      <c r="Q75" s="10" t="s">
        <v>21</v>
      </c>
      <c r="R75" s="13">
        <f t="shared" si="11"/>
        <v>6188.14</v>
      </c>
      <c r="S75" s="13">
        <f t="shared" si="11"/>
        <v>15447.464</v>
      </c>
      <c r="T75" s="13">
        <f t="shared" si="11"/>
        <v>51542.244000000006</v>
      </c>
      <c r="U75" s="13">
        <f t="shared" si="11"/>
        <v>24083.359999999997</v>
      </c>
      <c r="V75" s="13">
        <f t="shared" si="11"/>
        <v>6007.0879999999997</v>
      </c>
      <c r="W75" s="13">
        <f t="shared" si="11"/>
        <v>23522.980000000003</v>
      </c>
      <c r="X75" s="13">
        <f t="shared" si="11"/>
        <v>9316.2019999999993</v>
      </c>
      <c r="Y75" s="13">
        <f t="shared" si="11"/>
        <v>6740.15</v>
      </c>
      <c r="Z75" s="30">
        <f t="shared" si="11"/>
        <v>17947.671999999999</v>
      </c>
      <c r="AA75" s="29">
        <f t="shared" si="13"/>
        <v>160795.29999999999</v>
      </c>
      <c r="AB75" s="16"/>
    </row>
    <row r="76" spans="1:31" x14ac:dyDescent="0.25">
      <c r="A76" s="10" t="s">
        <v>22</v>
      </c>
      <c r="B76" s="13">
        <f t="shared" si="8"/>
        <v>6160.9511848317943</v>
      </c>
      <c r="C76" s="13">
        <f t="shared" si="8"/>
        <v>15378.876</v>
      </c>
      <c r="D76" s="13">
        <f t="shared" si="8"/>
        <v>51545.24</v>
      </c>
      <c r="E76" s="13">
        <f t="shared" si="8"/>
        <v>24083.359999999997</v>
      </c>
      <c r="F76" s="13">
        <f t="shared" si="8"/>
        <v>6007.0879999999997</v>
      </c>
      <c r="G76" s="13">
        <f t="shared" si="8"/>
        <v>23522.980000000003</v>
      </c>
      <c r="H76" s="13">
        <f t="shared" si="8"/>
        <v>9316.2939999999999</v>
      </c>
      <c r="I76" s="13">
        <f t="shared" si="8"/>
        <v>6740.15</v>
      </c>
      <c r="J76" s="30">
        <f t="shared" si="8"/>
        <v>17947.671999999999</v>
      </c>
      <c r="K76" s="29">
        <f t="shared" si="10"/>
        <v>160702.6111848318</v>
      </c>
      <c r="L76" s="16"/>
      <c r="Q76" s="10" t="s">
        <v>22</v>
      </c>
      <c r="R76" s="13">
        <f t="shared" si="11"/>
        <v>6163.4900000000007</v>
      </c>
      <c r="S76" s="13">
        <f t="shared" si="11"/>
        <v>15378.876</v>
      </c>
      <c r="T76" s="13">
        <f t="shared" si="11"/>
        <v>51545.24</v>
      </c>
      <c r="U76" s="13">
        <f t="shared" si="11"/>
        <v>24083.359999999997</v>
      </c>
      <c r="V76" s="13">
        <f t="shared" si="11"/>
        <v>6007.0879999999997</v>
      </c>
      <c r="W76" s="13">
        <f t="shared" si="11"/>
        <v>23522.980000000003</v>
      </c>
      <c r="X76" s="13">
        <f t="shared" si="11"/>
        <v>9316.2939999999999</v>
      </c>
      <c r="Y76" s="13">
        <f t="shared" si="11"/>
        <v>6740.15</v>
      </c>
      <c r="Z76" s="30">
        <f t="shared" si="11"/>
        <v>17947.671999999999</v>
      </c>
      <c r="AA76" s="29">
        <f t="shared" si="13"/>
        <v>160705.15</v>
      </c>
      <c r="AB76" s="16"/>
    </row>
    <row r="77" spans="1:31" x14ac:dyDescent="0.25">
      <c r="A77" s="10" t="s">
        <v>23</v>
      </c>
      <c r="B77" s="13">
        <f t="shared" si="8"/>
        <v>5594.271480814411</v>
      </c>
      <c r="C77" s="13">
        <f t="shared" si="8"/>
        <v>14184.276</v>
      </c>
      <c r="D77" s="13">
        <f t="shared" si="8"/>
        <v>45362.928</v>
      </c>
      <c r="E77" s="13">
        <f t="shared" si="8"/>
        <v>20945.66</v>
      </c>
      <c r="F77" s="13">
        <f t="shared" si="8"/>
        <v>5137.4579999999996</v>
      </c>
      <c r="G77" s="13">
        <f t="shared" si="8"/>
        <v>19580.420000000002</v>
      </c>
      <c r="H77" s="13">
        <f t="shared" si="8"/>
        <v>7909.8679999999995</v>
      </c>
      <c r="I77" s="13">
        <f t="shared" si="8"/>
        <v>5560.2599999999993</v>
      </c>
      <c r="J77" s="30">
        <f t="shared" si="8"/>
        <v>14833.806</v>
      </c>
      <c r="K77" s="29">
        <f t="shared" si="10"/>
        <v>139108.94748081442</v>
      </c>
      <c r="L77" s="16"/>
      <c r="Q77" s="10" t="s">
        <v>23</v>
      </c>
      <c r="R77" s="13">
        <f t="shared" si="11"/>
        <v>5596.57</v>
      </c>
      <c r="S77" s="13">
        <f t="shared" si="11"/>
        <v>14184.276</v>
      </c>
      <c r="T77" s="13">
        <f t="shared" si="11"/>
        <v>45362.928</v>
      </c>
      <c r="U77" s="13">
        <f t="shared" si="11"/>
        <v>20945.66</v>
      </c>
      <c r="V77" s="13">
        <f t="shared" si="11"/>
        <v>5137.4579999999996</v>
      </c>
      <c r="W77" s="13">
        <f t="shared" si="11"/>
        <v>19580.420000000002</v>
      </c>
      <c r="X77" s="13">
        <f t="shared" si="11"/>
        <v>7909.8679999999995</v>
      </c>
      <c r="Y77" s="13">
        <f t="shared" si="11"/>
        <v>5560.2599999999993</v>
      </c>
      <c r="Z77" s="30">
        <f t="shared" si="11"/>
        <v>14833.806</v>
      </c>
      <c r="AA77" s="29">
        <f>SUM($R77:$Z77)</f>
        <v>139111.24599999998</v>
      </c>
      <c r="AB77" s="16"/>
    </row>
    <row r="78" spans="1:31" x14ac:dyDescent="0.25">
      <c r="K78" s="68"/>
      <c r="AA78" s="68"/>
    </row>
    <row r="79" spans="1:31" x14ac:dyDescent="0.25">
      <c r="A79" s="23" t="s">
        <v>50</v>
      </c>
      <c r="B79" s="67">
        <f>$B$17-MIN($K$38:$K$49)</f>
        <v>171656.07356002231</v>
      </c>
      <c r="C79" s="24"/>
      <c r="D79" s="24"/>
      <c r="E79" s="24"/>
      <c r="F79" s="24"/>
      <c r="G79" s="24"/>
      <c r="H79" s="24"/>
      <c r="I79" s="24"/>
      <c r="J79" s="24"/>
      <c r="L79" s="16"/>
      <c r="M79" s="16"/>
      <c r="O79" s="20"/>
      <c r="Q79" s="23" t="s">
        <v>50</v>
      </c>
      <c r="R79" s="67">
        <f>$B$17-MIN($AA$38:$AA$49)</f>
        <v>171658.37207920791</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f>$B$79-K66</f>
        <v>51038.579133507636</v>
      </c>
      <c r="L82" s="16"/>
      <c r="M82" s="16"/>
      <c r="O82" s="20"/>
      <c r="Q82" s="10" t="s">
        <v>12</v>
      </c>
      <c r="R82" s="26">
        <f t="shared" ref="R82:R88" si="14">$R$79-AA66</f>
        <v>51037.044079207917</v>
      </c>
      <c r="AB82" s="16"/>
      <c r="AC82" s="16"/>
      <c r="AE82" s="20"/>
    </row>
    <row r="83" spans="1:31" x14ac:dyDescent="0.25">
      <c r="A83" s="10" t="s">
        <v>13</v>
      </c>
      <c r="B83" s="13">
        <f t="shared" ref="B83:B93" si="15">$B$79-K67</f>
        <v>52089.179440109932</v>
      </c>
      <c r="L83" s="16"/>
      <c r="M83" s="16"/>
      <c r="O83" s="20"/>
      <c r="Q83" s="10" t="s">
        <v>13</v>
      </c>
      <c r="R83" s="26">
        <f t="shared" si="14"/>
        <v>52085.156079207925</v>
      </c>
      <c r="AB83" s="16"/>
      <c r="AC83" s="16"/>
      <c r="AE83" s="20"/>
    </row>
    <row r="84" spans="1:31" x14ac:dyDescent="0.25">
      <c r="A84" s="10" t="s">
        <v>14</v>
      </c>
      <c r="B84" s="13">
        <f t="shared" si="15"/>
        <v>35373.029004816111</v>
      </c>
      <c r="L84" s="16"/>
      <c r="M84" s="16"/>
      <c r="O84" s="20"/>
      <c r="Q84" s="10" t="s">
        <v>14</v>
      </c>
      <c r="R84" s="26">
        <f t="shared" si="14"/>
        <v>35369.920079207921</v>
      </c>
      <c r="AB84" s="16"/>
      <c r="AC84" s="16"/>
      <c r="AE84" s="20"/>
    </row>
    <row r="85" spans="1:31" x14ac:dyDescent="0.25">
      <c r="A85" s="10" t="s">
        <v>15</v>
      </c>
      <c r="B85" s="13">
        <f>$B$79-K69</f>
        <v>894.52270706993295</v>
      </c>
      <c r="L85" s="16"/>
      <c r="M85" s="16"/>
      <c r="O85" s="20"/>
      <c r="Q85" s="10" t="s">
        <v>15</v>
      </c>
      <c r="R85" s="26">
        <f t="shared" si="14"/>
        <v>893.01807920788997</v>
      </c>
      <c r="AB85" s="16"/>
      <c r="AC85" s="16"/>
      <c r="AE85" s="20"/>
    </row>
    <row r="86" spans="1:31" x14ac:dyDescent="0.25">
      <c r="A86" s="10" t="s">
        <v>16</v>
      </c>
      <c r="B86" s="13">
        <f t="shared" si="15"/>
        <v>515.86849842127413</v>
      </c>
      <c r="L86" s="16"/>
      <c r="M86" s="16"/>
      <c r="O86" s="20"/>
      <c r="Q86" s="10" t="s">
        <v>16</v>
      </c>
      <c r="R86" s="26">
        <f t="shared" si="14"/>
        <v>514.28007920790697</v>
      </c>
      <c r="AB86" s="16"/>
      <c r="AC86" s="16"/>
      <c r="AE86" s="20"/>
    </row>
    <row r="87" spans="1:31" x14ac:dyDescent="0.25">
      <c r="A87" s="10" t="s">
        <v>17</v>
      </c>
      <c r="B87" s="13">
        <f t="shared" si="15"/>
        <v>23591.514702362561</v>
      </c>
      <c r="L87" s="16"/>
      <c r="M87" s="16"/>
      <c r="O87" s="20"/>
      <c r="Q87" s="10" t="s">
        <v>17</v>
      </c>
      <c r="R87" s="26">
        <f t="shared" si="14"/>
        <v>23590.446079207875</v>
      </c>
      <c r="AB87" s="16"/>
      <c r="AC87" s="16"/>
      <c r="AE87" s="20"/>
    </row>
    <row r="88" spans="1:31" x14ac:dyDescent="0.25">
      <c r="A88" s="10" t="s">
        <v>18</v>
      </c>
      <c r="B88" s="13">
        <f t="shared" si="15"/>
        <v>45717.25953452065</v>
      </c>
      <c r="L88" s="16"/>
      <c r="M88" s="16"/>
      <c r="O88" s="20"/>
      <c r="Q88" s="10" t="s">
        <v>18</v>
      </c>
      <c r="R88" s="26">
        <f t="shared" si="14"/>
        <v>45716.530079207907</v>
      </c>
      <c r="AB88" s="16"/>
      <c r="AC88" s="16"/>
      <c r="AE88" s="20"/>
    </row>
    <row r="89" spans="1:31" x14ac:dyDescent="0.25">
      <c r="A89" s="10" t="s">
        <v>19</v>
      </c>
      <c r="B89" s="13">
        <f t="shared" si="15"/>
        <v>41746.440065308809</v>
      </c>
      <c r="L89" s="16"/>
      <c r="M89" s="16"/>
      <c r="O89" s="20"/>
      <c r="Q89" s="10" t="s">
        <v>19</v>
      </c>
      <c r="R89" s="26">
        <f t="shared" ref="R89:R92" si="16">$R$79-AA73</f>
        <v>41745.840079207919</v>
      </c>
      <c r="AB89" s="16"/>
      <c r="AC89" s="16"/>
      <c r="AE89" s="20"/>
    </row>
    <row r="90" spans="1:31" x14ac:dyDescent="0.25">
      <c r="A90" s="10" t="s">
        <v>20</v>
      </c>
      <c r="B90" s="13">
        <f t="shared" si="15"/>
        <v>20835.761526715098</v>
      </c>
      <c r="L90" s="16"/>
      <c r="M90" s="16"/>
      <c r="O90" s="20"/>
      <c r="Q90" s="10" t="s">
        <v>20</v>
      </c>
      <c r="R90" s="26">
        <f t="shared" si="16"/>
        <v>20835.252079207916</v>
      </c>
      <c r="AB90" s="16"/>
      <c r="AC90" s="16"/>
      <c r="AE90" s="20"/>
    </row>
    <row r="91" spans="1:31" x14ac:dyDescent="0.25">
      <c r="A91" s="10" t="s">
        <v>21</v>
      </c>
      <c r="B91" s="13">
        <f t="shared" si="15"/>
        <v>10863.24234273567</v>
      </c>
      <c r="L91" s="16"/>
      <c r="M91" s="16"/>
      <c r="O91" s="20"/>
      <c r="Q91" s="10" t="s">
        <v>21</v>
      </c>
      <c r="R91" s="26">
        <f>$R$79-AA75</f>
        <v>10863.072079207923</v>
      </c>
      <c r="AB91" s="16"/>
      <c r="AC91" s="16"/>
      <c r="AE91" s="20"/>
    </row>
    <row r="92" spans="1:31" x14ac:dyDescent="0.25">
      <c r="A92" s="10" t="s">
        <v>22</v>
      </c>
      <c r="B92" s="13">
        <f t="shared" si="15"/>
        <v>10953.462375190516</v>
      </c>
      <c r="L92" s="16"/>
      <c r="M92" s="16"/>
      <c r="O92" s="20"/>
      <c r="Q92" s="10" t="s">
        <v>22</v>
      </c>
      <c r="R92" s="26">
        <f t="shared" si="16"/>
        <v>10953.222079207917</v>
      </c>
      <c r="AB92" s="16"/>
      <c r="AC92" s="16"/>
      <c r="AE92" s="20"/>
    </row>
    <row r="93" spans="1:31" x14ac:dyDescent="0.25">
      <c r="A93" s="10" t="s">
        <v>23</v>
      </c>
      <c r="B93" s="13">
        <f t="shared" si="15"/>
        <v>32547.126079207897</v>
      </c>
      <c r="L93" s="16"/>
      <c r="M93" s="16"/>
      <c r="O93" s="20"/>
      <c r="Q93" s="10" t="s">
        <v>23</v>
      </c>
      <c r="R93" s="26">
        <f>$R$79-AA77</f>
        <v>32547.126079207927</v>
      </c>
      <c r="AB93" s="16"/>
      <c r="AC93" s="16"/>
      <c r="AE93" s="20"/>
    </row>
    <row r="94" spans="1:31" x14ac:dyDescent="0.25">
      <c r="A94" s="15" t="s">
        <v>39</v>
      </c>
      <c r="B94" s="18">
        <f>SUM($B$82:$B$93)/$B$79</f>
        <v>1.900113282597699</v>
      </c>
      <c r="Q94" s="15" t="s">
        <v>39</v>
      </c>
      <c r="R94" s="18">
        <f>SUM($R$82:$R$93)/$R$79</f>
        <v>1.8999999999999992</v>
      </c>
    </row>
    <row r="96" spans="1:31" x14ac:dyDescent="0.25">
      <c r="A96" s="1" t="s">
        <v>58</v>
      </c>
      <c r="B96" s="50">
        <f>(SUM($B$82:$B$93)-$D$97*$B$79)/(12-$D$97)</f>
        <v>1.9253114775966595</v>
      </c>
      <c r="D96" s="1" t="s">
        <v>41</v>
      </c>
      <c r="Q96" s="1" t="s">
        <v>58</v>
      </c>
      <c r="R96" s="50">
        <f>(SUM($R$82:$R$93)-$T$97*$R$79)/(12-$T$97)</f>
        <v>-1.1526269487815329E-11</v>
      </c>
      <c r="T96" s="1" t="s">
        <v>41</v>
      </c>
    </row>
    <row r="97" spans="1:22" x14ac:dyDescent="0.25">
      <c r="A97" s="1" t="s">
        <v>40</v>
      </c>
      <c r="D97" s="36">
        <f>'計算用(太陽光)'!D97</f>
        <v>1.9</v>
      </c>
      <c r="Q97" s="1" t="s">
        <v>40</v>
      </c>
      <c r="T97" s="17">
        <f>D97</f>
        <v>1.9</v>
      </c>
    </row>
    <row r="98" spans="1:22" ht="16.5" thickBot="1" x14ac:dyDescent="0.3"/>
    <row r="99" spans="1:22" ht="16.5" thickBot="1" x14ac:dyDescent="0.3">
      <c r="A99" s="1" t="s">
        <v>59</v>
      </c>
      <c r="B99" s="66" t="e">
        <f>'入力欄(差替情報)'!$D$35*$B$101</f>
        <v>#N/A</v>
      </c>
      <c r="Q99" s="1" t="s">
        <v>59</v>
      </c>
      <c r="R99" s="66">
        <f>(MIN($AA$38:$AA$49)+$R$96)*1000</f>
        <v>-1.1526269487815328E-8</v>
      </c>
      <c r="T99" s="69"/>
      <c r="V99" s="16"/>
    </row>
    <row r="100" spans="1:22" ht="16.5" thickBot="1" x14ac:dyDescent="0.3"/>
    <row r="101" spans="1:22" ht="16.5" thickBot="1" x14ac:dyDescent="0.3">
      <c r="A101" s="1" t="s">
        <v>60</v>
      </c>
      <c r="B101" s="31" t="e">
        <f>VLOOKUP('入力欄(基本情報)'!$C$14,$B$104:$C$112,2,FALSE)</f>
        <v>#N/A</v>
      </c>
      <c r="Q101" s="1" t="s">
        <v>60</v>
      </c>
      <c r="R101" s="31" t="e">
        <f>R99/'入力(水力)'!U15</f>
        <v>#DIV/0!</v>
      </c>
      <c r="S101" s="1" t="s">
        <v>93</v>
      </c>
    </row>
    <row r="103" spans="1:22" x14ac:dyDescent="0.25">
      <c r="C103" s="23" t="s">
        <v>231</v>
      </c>
    </row>
    <row r="104" spans="1:22" x14ac:dyDescent="0.25">
      <c r="B104" s="11" t="s">
        <v>27</v>
      </c>
      <c r="C104" s="130">
        <v>0.42238306632001427</v>
      </c>
      <c r="D104" s="1">
        <v>0.42238306632001427</v>
      </c>
    </row>
    <row r="105" spans="1:22" x14ac:dyDescent="0.25">
      <c r="B105" s="11" t="s">
        <v>28</v>
      </c>
      <c r="C105" s="130">
        <v>0.55830290336927646</v>
      </c>
      <c r="D105" s="1">
        <v>0.55830290336927646</v>
      </c>
    </row>
    <row r="106" spans="1:22" x14ac:dyDescent="0.25">
      <c r="B106" s="11" t="s">
        <v>29</v>
      </c>
      <c r="C106" s="130">
        <v>0.51944516743322666</v>
      </c>
      <c r="D106" s="1">
        <v>0.51944516743322666</v>
      </c>
    </row>
    <row r="107" spans="1:22" x14ac:dyDescent="0.25">
      <c r="B107" s="11" t="s">
        <v>30</v>
      </c>
      <c r="C107" s="130">
        <v>0.45332650012726072</v>
      </c>
      <c r="D107" s="1">
        <v>0.45332650012726072</v>
      </c>
    </row>
    <row r="108" spans="1:22" x14ac:dyDescent="0.25">
      <c r="B108" s="11" t="s">
        <v>31</v>
      </c>
      <c r="C108" s="130">
        <v>0.53170254354176638</v>
      </c>
      <c r="D108" s="1">
        <v>0.53170254354176638</v>
      </c>
    </row>
    <row r="109" spans="1:22" x14ac:dyDescent="0.25">
      <c r="B109" s="11" t="s">
        <v>32</v>
      </c>
      <c r="C109" s="130">
        <v>0.50519730705145971</v>
      </c>
      <c r="D109" s="1">
        <v>0.50519730705145971</v>
      </c>
    </row>
    <row r="110" spans="1:22" x14ac:dyDescent="0.25">
      <c r="B110" s="11" t="s">
        <v>33</v>
      </c>
      <c r="C110" s="130">
        <v>0.41071510837005409</v>
      </c>
      <c r="D110" s="1">
        <v>0.41071510837005409</v>
      </c>
    </row>
    <row r="111" spans="1:22" x14ac:dyDescent="0.25">
      <c r="B111" s="11" t="s">
        <v>34</v>
      </c>
      <c r="C111" s="130">
        <v>0.49540159079136292</v>
      </c>
      <c r="D111" s="1">
        <v>0.49540159079136292</v>
      </c>
    </row>
    <row r="112" spans="1:22" x14ac:dyDescent="0.25">
      <c r="B112" s="11" t="s">
        <v>35</v>
      </c>
      <c r="C112" s="130">
        <v>0.35971776038316255</v>
      </c>
      <c r="D112" s="1">
        <v>0.35971776038316255</v>
      </c>
    </row>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70C0"/>
  </sheetPr>
  <dimension ref="A1:AD101"/>
  <sheetViews>
    <sheetView topLeftCell="A31" workbookViewId="0">
      <selection activeCell="E14" sqref="E14:P14"/>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28" width="10.875" style="1" customWidth="1"/>
    <col min="29" max="29" width="9" style="1"/>
    <col min="30" max="30" width="10.875" style="1" customWidth="1"/>
    <col min="31" max="16384" width="9" style="1"/>
  </cols>
  <sheetData>
    <row r="1" spans="1:13" x14ac:dyDescent="0.25">
      <c r="A1" s="47"/>
      <c r="J1" s="10" t="s">
        <v>36</v>
      </c>
      <c r="L1" s="8"/>
      <c r="M1" s="9" t="s">
        <v>88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'計算用(太陽光)'!B4</f>
        <v>0</v>
      </c>
      <c r="C4" s="19">
        <f>'計算用(太陽光)'!C4</f>
        <v>0</v>
      </c>
      <c r="D4" s="19">
        <f>'計算用(太陽光)'!D4</f>
        <v>0</v>
      </c>
      <c r="E4" s="19">
        <f>'計算用(太陽光)'!E4</f>
        <v>0</v>
      </c>
      <c r="F4" s="19">
        <f>'計算用(太陽光)'!F4</f>
        <v>0</v>
      </c>
      <c r="G4" s="19">
        <f>'計算用(太陽光)'!G4</f>
        <v>0</v>
      </c>
      <c r="H4" s="19">
        <f>'計算用(太陽光)'!H4</f>
        <v>0</v>
      </c>
      <c r="I4" s="19">
        <f>'計算用(太陽光)'!I4</f>
        <v>0</v>
      </c>
      <c r="J4" s="19">
        <f>'計算用(太陽光)'!J4</f>
        <v>0</v>
      </c>
    </row>
    <row r="5" spans="1:13" x14ac:dyDescent="0.25">
      <c r="A5" s="10" t="s">
        <v>13</v>
      </c>
      <c r="B5" s="19">
        <f>'計算用(太陽光)'!B5</f>
        <v>0</v>
      </c>
      <c r="C5" s="19">
        <f>'計算用(太陽光)'!C5</f>
        <v>0</v>
      </c>
      <c r="D5" s="19">
        <f>'計算用(太陽光)'!D5</f>
        <v>0</v>
      </c>
      <c r="E5" s="19">
        <f>'計算用(太陽光)'!E5</f>
        <v>0</v>
      </c>
      <c r="F5" s="19">
        <f>'計算用(太陽光)'!F5</f>
        <v>0</v>
      </c>
      <c r="G5" s="19">
        <f>'計算用(太陽光)'!G5</f>
        <v>0</v>
      </c>
      <c r="H5" s="19">
        <f>'計算用(太陽光)'!H5</f>
        <v>0</v>
      </c>
      <c r="I5" s="19">
        <f>'計算用(太陽光)'!I5</f>
        <v>0</v>
      </c>
      <c r="J5" s="19">
        <f>'計算用(太陽光)'!J5</f>
        <v>0</v>
      </c>
    </row>
    <row r="6" spans="1:13" x14ac:dyDescent="0.25">
      <c r="A6" s="10" t="s">
        <v>14</v>
      </c>
      <c r="B6" s="19">
        <f>'計算用(太陽光)'!B6</f>
        <v>0</v>
      </c>
      <c r="C6" s="19">
        <f>'計算用(太陽光)'!C6</f>
        <v>0</v>
      </c>
      <c r="D6" s="19">
        <f>'計算用(太陽光)'!D6</f>
        <v>0</v>
      </c>
      <c r="E6" s="19">
        <f>'計算用(太陽光)'!E6</f>
        <v>0</v>
      </c>
      <c r="F6" s="19">
        <f>'計算用(太陽光)'!F6</f>
        <v>0</v>
      </c>
      <c r="G6" s="19">
        <f>'計算用(太陽光)'!G6</f>
        <v>0</v>
      </c>
      <c r="H6" s="19">
        <f>'計算用(太陽光)'!H6</f>
        <v>0</v>
      </c>
      <c r="I6" s="19">
        <f>'計算用(太陽光)'!I6</f>
        <v>0</v>
      </c>
      <c r="J6" s="19">
        <f>'計算用(太陽光)'!J6</f>
        <v>0</v>
      </c>
    </row>
    <row r="7" spans="1:13" x14ac:dyDescent="0.25">
      <c r="A7" s="10" t="s">
        <v>15</v>
      </c>
      <c r="B7" s="19">
        <f>'計算用(太陽光)'!B7</f>
        <v>0</v>
      </c>
      <c r="C7" s="19">
        <f>'計算用(太陽光)'!C7</f>
        <v>0</v>
      </c>
      <c r="D7" s="19">
        <f>'計算用(太陽光)'!D7</f>
        <v>0</v>
      </c>
      <c r="E7" s="19">
        <f>'計算用(太陽光)'!E7</f>
        <v>0</v>
      </c>
      <c r="F7" s="19">
        <f>'計算用(太陽光)'!F7</f>
        <v>0</v>
      </c>
      <c r="G7" s="19">
        <f>'計算用(太陽光)'!G7</f>
        <v>0</v>
      </c>
      <c r="H7" s="19">
        <f>'計算用(太陽光)'!H7</f>
        <v>0</v>
      </c>
      <c r="I7" s="19">
        <f>'計算用(太陽光)'!I7</f>
        <v>0</v>
      </c>
      <c r="J7" s="19">
        <f>'計算用(太陽光)'!J7</f>
        <v>0</v>
      </c>
    </row>
    <row r="8" spans="1:13" x14ac:dyDescent="0.25">
      <c r="A8" s="10" t="s">
        <v>16</v>
      </c>
      <c r="B8" s="19">
        <f>'計算用(太陽光)'!B8</f>
        <v>0</v>
      </c>
      <c r="C8" s="19">
        <f>'計算用(太陽光)'!C8</f>
        <v>0</v>
      </c>
      <c r="D8" s="19">
        <f>'計算用(太陽光)'!D8</f>
        <v>0</v>
      </c>
      <c r="E8" s="19">
        <f>'計算用(太陽光)'!E8</f>
        <v>0</v>
      </c>
      <c r="F8" s="19">
        <f>'計算用(太陽光)'!F8</f>
        <v>0</v>
      </c>
      <c r="G8" s="19">
        <f>'計算用(太陽光)'!G8</f>
        <v>0</v>
      </c>
      <c r="H8" s="19">
        <f>'計算用(太陽光)'!H8</f>
        <v>0</v>
      </c>
      <c r="I8" s="19">
        <f>'計算用(太陽光)'!I8</f>
        <v>0</v>
      </c>
      <c r="J8" s="19">
        <f>'計算用(太陽光)'!J8</f>
        <v>0</v>
      </c>
    </row>
    <row r="9" spans="1:13" x14ac:dyDescent="0.25">
      <c r="A9" s="10" t="s">
        <v>17</v>
      </c>
      <c r="B9" s="19">
        <f>'計算用(太陽光)'!B9</f>
        <v>0</v>
      </c>
      <c r="C9" s="19">
        <f>'計算用(太陽光)'!C9</f>
        <v>0</v>
      </c>
      <c r="D9" s="19">
        <f>'計算用(太陽光)'!D9</f>
        <v>0</v>
      </c>
      <c r="E9" s="19">
        <f>'計算用(太陽光)'!E9</f>
        <v>0</v>
      </c>
      <c r="F9" s="19">
        <f>'計算用(太陽光)'!F9</f>
        <v>0</v>
      </c>
      <c r="G9" s="19">
        <f>'計算用(太陽光)'!G9</f>
        <v>0</v>
      </c>
      <c r="H9" s="19">
        <f>'計算用(太陽光)'!H9</f>
        <v>0</v>
      </c>
      <c r="I9" s="19">
        <f>'計算用(太陽光)'!I9</f>
        <v>0</v>
      </c>
      <c r="J9" s="19">
        <f>'計算用(太陽光)'!J9</f>
        <v>0</v>
      </c>
    </row>
    <row r="10" spans="1:13" x14ac:dyDescent="0.25">
      <c r="A10" s="10" t="s">
        <v>18</v>
      </c>
      <c r="B10" s="19">
        <f>'計算用(太陽光)'!B10</f>
        <v>0</v>
      </c>
      <c r="C10" s="19">
        <f>'計算用(太陽光)'!C10</f>
        <v>0</v>
      </c>
      <c r="D10" s="19">
        <f>'計算用(太陽光)'!D10</f>
        <v>0</v>
      </c>
      <c r="E10" s="19">
        <f>'計算用(太陽光)'!E10</f>
        <v>0</v>
      </c>
      <c r="F10" s="19">
        <f>'計算用(太陽光)'!F10</f>
        <v>0</v>
      </c>
      <c r="G10" s="19">
        <f>'計算用(太陽光)'!G10</f>
        <v>0</v>
      </c>
      <c r="H10" s="19">
        <f>'計算用(太陽光)'!H10</f>
        <v>0</v>
      </c>
      <c r="I10" s="19">
        <f>'計算用(太陽光)'!I10</f>
        <v>0</v>
      </c>
      <c r="J10" s="19">
        <f>'計算用(太陽光)'!J10</f>
        <v>0</v>
      </c>
    </row>
    <row r="11" spans="1:13" x14ac:dyDescent="0.25">
      <c r="A11" s="10" t="s">
        <v>19</v>
      </c>
      <c r="B11" s="19">
        <f>'計算用(太陽光)'!B11</f>
        <v>0</v>
      </c>
      <c r="C11" s="19">
        <f>'計算用(太陽光)'!C11</f>
        <v>0</v>
      </c>
      <c r="D11" s="19">
        <f>'計算用(太陽光)'!D11</f>
        <v>0</v>
      </c>
      <c r="E11" s="19">
        <f>'計算用(太陽光)'!E11</f>
        <v>0</v>
      </c>
      <c r="F11" s="19">
        <f>'計算用(太陽光)'!F11</f>
        <v>0</v>
      </c>
      <c r="G11" s="19">
        <f>'計算用(太陽光)'!G11</f>
        <v>0</v>
      </c>
      <c r="H11" s="19">
        <f>'計算用(太陽光)'!H11</f>
        <v>0</v>
      </c>
      <c r="I11" s="19">
        <f>'計算用(太陽光)'!I11</f>
        <v>0</v>
      </c>
      <c r="J11" s="19">
        <f>'計算用(太陽光)'!J11</f>
        <v>0</v>
      </c>
    </row>
    <row r="12" spans="1:13" x14ac:dyDescent="0.25">
      <c r="A12" s="10" t="s">
        <v>20</v>
      </c>
      <c r="B12" s="19">
        <f>'計算用(太陽光)'!B12</f>
        <v>0</v>
      </c>
      <c r="C12" s="19">
        <f>'計算用(太陽光)'!C12</f>
        <v>0</v>
      </c>
      <c r="D12" s="19">
        <f>'計算用(太陽光)'!D12</f>
        <v>0</v>
      </c>
      <c r="E12" s="19">
        <f>'計算用(太陽光)'!E12</f>
        <v>0</v>
      </c>
      <c r="F12" s="19">
        <f>'計算用(太陽光)'!F12</f>
        <v>0</v>
      </c>
      <c r="G12" s="19">
        <f>'計算用(太陽光)'!G12</f>
        <v>0</v>
      </c>
      <c r="H12" s="19">
        <f>'計算用(太陽光)'!H12</f>
        <v>0</v>
      </c>
      <c r="I12" s="19">
        <f>'計算用(太陽光)'!I12</f>
        <v>0</v>
      </c>
      <c r="J12" s="19">
        <f>'計算用(太陽光)'!J12</f>
        <v>0</v>
      </c>
    </row>
    <row r="13" spans="1:13" x14ac:dyDescent="0.25">
      <c r="A13" s="10" t="s">
        <v>21</v>
      </c>
      <c r="B13" s="19">
        <f>'計算用(太陽光)'!B13</f>
        <v>0</v>
      </c>
      <c r="C13" s="19">
        <f>'計算用(太陽光)'!C13</f>
        <v>0</v>
      </c>
      <c r="D13" s="19">
        <f>'計算用(太陽光)'!D13</f>
        <v>0</v>
      </c>
      <c r="E13" s="19">
        <f>'計算用(太陽光)'!E13</f>
        <v>0</v>
      </c>
      <c r="F13" s="19">
        <f>'計算用(太陽光)'!F13</f>
        <v>0</v>
      </c>
      <c r="G13" s="19">
        <f>'計算用(太陽光)'!G13</f>
        <v>0</v>
      </c>
      <c r="H13" s="19">
        <f>'計算用(太陽光)'!H13</f>
        <v>0</v>
      </c>
      <c r="I13" s="19">
        <f>'計算用(太陽光)'!I13</f>
        <v>0</v>
      </c>
      <c r="J13" s="19">
        <f>'計算用(太陽光)'!J13</f>
        <v>0</v>
      </c>
    </row>
    <row r="14" spans="1:13" x14ac:dyDescent="0.25">
      <c r="A14" s="10" t="s">
        <v>22</v>
      </c>
      <c r="B14" s="19">
        <f>'計算用(太陽光)'!B14</f>
        <v>0</v>
      </c>
      <c r="C14" s="19">
        <f>'計算用(太陽光)'!C14</f>
        <v>0</v>
      </c>
      <c r="D14" s="19">
        <f>'計算用(太陽光)'!D14</f>
        <v>0</v>
      </c>
      <c r="E14" s="19">
        <f>'計算用(太陽光)'!E14</f>
        <v>0</v>
      </c>
      <c r="F14" s="19">
        <f>'計算用(太陽光)'!F14</f>
        <v>0</v>
      </c>
      <c r="G14" s="19">
        <f>'計算用(太陽光)'!G14</f>
        <v>0</v>
      </c>
      <c r="H14" s="19">
        <f>'計算用(太陽光)'!H14</f>
        <v>0</v>
      </c>
      <c r="I14" s="19">
        <f>'計算用(太陽光)'!I14</f>
        <v>0</v>
      </c>
      <c r="J14" s="19">
        <f>'計算用(太陽光)'!J14</f>
        <v>0</v>
      </c>
    </row>
    <row r="15" spans="1:13" x14ac:dyDescent="0.25">
      <c r="A15" s="10" t="s">
        <v>23</v>
      </c>
      <c r="B15" s="19">
        <f>'計算用(太陽光)'!B15</f>
        <v>0</v>
      </c>
      <c r="C15" s="19">
        <f>'計算用(太陽光)'!C15</f>
        <v>0</v>
      </c>
      <c r="D15" s="19">
        <f>'計算用(太陽光)'!D15</f>
        <v>0</v>
      </c>
      <c r="E15" s="19">
        <f>'計算用(太陽光)'!E15</f>
        <v>0</v>
      </c>
      <c r="F15" s="19">
        <f>'計算用(太陽光)'!F15</f>
        <v>0</v>
      </c>
      <c r="G15" s="19">
        <f>'計算用(太陽光)'!G15</f>
        <v>0</v>
      </c>
      <c r="H15" s="19">
        <f>'計算用(太陽光)'!H15</f>
        <v>0</v>
      </c>
      <c r="I15" s="19">
        <f>'計算用(太陽光)'!I15</f>
        <v>0</v>
      </c>
      <c r="J15" s="19">
        <f>'計算用(太陽光)'!J15</f>
        <v>0</v>
      </c>
    </row>
    <row r="16" spans="1:13" x14ac:dyDescent="0.25">
      <c r="B16" s="2"/>
      <c r="C16" s="2"/>
      <c r="D16" s="2"/>
      <c r="E16" s="2"/>
      <c r="F16" s="2"/>
      <c r="G16" s="2"/>
      <c r="H16" s="2"/>
      <c r="I16" s="2"/>
      <c r="J16" s="2"/>
      <c r="K16" s="2"/>
    </row>
    <row r="17" spans="1:14" x14ac:dyDescent="0.25">
      <c r="A17" s="1" t="s">
        <v>44</v>
      </c>
      <c r="B17" s="34">
        <f>'計算用(太陽光)'!B17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'計算用(太陽光)'!B19</f>
        <v>0</v>
      </c>
      <c r="C19" s="35">
        <f>'計算用(太陽光)'!C19</f>
        <v>0</v>
      </c>
      <c r="D19" s="35">
        <f>'計算用(太陽光)'!D19</f>
        <v>0</v>
      </c>
      <c r="E19" s="35">
        <f>'計算用(太陽光)'!E19</f>
        <v>0</v>
      </c>
      <c r="F19" s="35">
        <f>'計算用(太陽光)'!F19</f>
        <v>0</v>
      </c>
      <c r="G19" s="35">
        <f>'計算用(太陽光)'!G19</f>
        <v>0</v>
      </c>
      <c r="H19" s="35">
        <f>'計算用(太陽光)'!H19</f>
        <v>0</v>
      </c>
      <c r="I19" s="35">
        <f>'計算用(太陽光)'!I19</f>
        <v>0</v>
      </c>
      <c r="J19" s="35">
        <f>'計算用(太陽光)'!J19</f>
        <v>0</v>
      </c>
      <c r="K19" s="1" t="s">
        <v>70</v>
      </c>
    </row>
    <row r="21" spans="1:14" x14ac:dyDescent="0.25">
      <c r="A21" s="1" t="s">
        <v>53</v>
      </c>
      <c r="B21" s="35">
        <f>'計算用(太陽光)'!B21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77</v>
      </c>
      <c r="B23" s="22" t="s">
        <v>45</v>
      </c>
      <c r="N23" s="1" t="s">
        <v>79</v>
      </c>
    </row>
    <row r="24" spans="1:14" x14ac:dyDescent="0.25">
      <c r="A24" s="10" t="s">
        <v>12</v>
      </c>
      <c r="B24" s="62">
        <f>'計算用(太陽光)'!B24</f>
        <v>1.8114115461377693E-2</v>
      </c>
      <c r="C24" s="62">
        <f>'計算用(太陽光)'!C24</f>
        <v>3.511041903943319E-2</v>
      </c>
      <c r="D24" s="62">
        <f>'計算用(太陽光)'!D24</f>
        <v>1.6255508452962288E-2</v>
      </c>
      <c r="E24" s="62">
        <f>'計算用(太陽光)'!E24</f>
        <v>3.7268899095800695E-2</v>
      </c>
      <c r="F24" s="62">
        <f>'計算用(太陽光)'!F24</f>
        <v>5.9447355417126896E-2</v>
      </c>
      <c r="G24" s="62">
        <f>'計算用(太陽光)'!G24</f>
        <v>2.3000964276769818E-2</v>
      </c>
      <c r="H24" s="62">
        <f>'計算用(太陽光)'!H24</f>
        <v>2.4671797376209337E-2</v>
      </c>
      <c r="I24" s="62">
        <f>'計算用(太陽光)'!I24</f>
        <v>4.5040318434078581E-2</v>
      </c>
      <c r="J24" s="62">
        <f>'計算用(太陽光)'!J24</f>
        <v>7.9003636625876467E-3</v>
      </c>
      <c r="N24" s="35" t="e">
        <f>HLOOKUP(#REF!,$B$2:$J$35,23,0)</f>
        <v>#REF!</v>
      </c>
    </row>
    <row r="25" spans="1:14" x14ac:dyDescent="0.25">
      <c r="A25" s="10" t="s">
        <v>13</v>
      </c>
      <c r="B25" s="62">
        <f>'計算用(太陽光)'!B25</f>
        <v>4.0738887508149239E-2</v>
      </c>
      <c r="C25" s="62">
        <f>'計算用(太陽光)'!C25</f>
        <v>0.15977250779640931</v>
      </c>
      <c r="D25" s="62">
        <f>'計算用(太陽光)'!D25</f>
        <v>0.10065069159589662</v>
      </c>
      <c r="E25" s="62">
        <f>'計算用(太陽光)'!E25</f>
        <v>0.11991175481287941</v>
      </c>
      <c r="F25" s="62">
        <f>'計算用(太陽光)'!F25</f>
        <v>0.21639237278754139</v>
      </c>
      <c r="G25" s="62">
        <f>'計算用(太陽光)'!G25</f>
        <v>0.13839316922183631</v>
      </c>
      <c r="H25" s="62">
        <f>'計算用(太陽光)'!H25</f>
        <v>0.1550325628673109</v>
      </c>
      <c r="I25" s="62">
        <f>'計算用(太陽光)'!I25</f>
        <v>0.17536809209138884</v>
      </c>
      <c r="J25" s="62">
        <f>'計算用(太陽光)'!J25</f>
        <v>4.4222884624490526E-2</v>
      </c>
      <c r="N25" s="35" t="e">
        <f>HLOOKUP(#REF!,$B$2:$J$35,24,0)</f>
        <v>#REF!</v>
      </c>
    </row>
    <row r="26" spans="1:14" x14ac:dyDescent="0.25">
      <c r="A26" s="10" t="s">
        <v>14</v>
      </c>
      <c r="B26" s="62">
        <f>'計算用(太陽光)'!B26</f>
        <v>6.507852693064331E-2</v>
      </c>
      <c r="C26" s="62">
        <f>'計算用(太陽光)'!C26</f>
        <v>0.19805335501765126</v>
      </c>
      <c r="D26" s="62">
        <f>'計算用(太陽光)'!D26</f>
        <v>0.15734561562148294</v>
      </c>
      <c r="E26" s="62">
        <f>'計算用(太陽光)'!E26</f>
        <v>0.18087655303400427</v>
      </c>
      <c r="F26" s="62">
        <f>'計算用(太陽光)'!F26</f>
        <v>0.25886091817105816</v>
      </c>
      <c r="G26" s="62">
        <f>'計算用(太陽光)'!G26</f>
        <v>0.1881760763943339</v>
      </c>
      <c r="H26" s="62">
        <f>'計算用(太陽光)'!H26</f>
        <v>0.18668659060986656</v>
      </c>
      <c r="I26" s="62">
        <f>'計算用(太陽光)'!I26</f>
        <v>0.19911606830121836</v>
      </c>
      <c r="J26" s="62">
        <f>'計算用(太陽光)'!J26</f>
        <v>9.3439806813265885E-2</v>
      </c>
      <c r="N26" s="35" t="e">
        <f>HLOOKUP(#REF!,$B$2:$J$35,25,0)</f>
        <v>#REF!</v>
      </c>
    </row>
    <row r="27" spans="1:14" x14ac:dyDescent="0.25">
      <c r="A27" s="10" t="s">
        <v>15</v>
      </c>
      <c r="B27" s="62">
        <f>'計算用(太陽光)'!B27</f>
        <v>8.8085787103332341E-2</v>
      </c>
      <c r="C27" s="62">
        <f>'計算用(太陽光)'!C27</f>
        <v>0.19360528321655496</v>
      </c>
      <c r="D27" s="62">
        <f>'計算用(太陽光)'!D27</f>
        <v>0.2231978709278381</v>
      </c>
      <c r="E27" s="62">
        <f>'計算用(太陽光)'!E27</f>
        <v>0.23313110191203554</v>
      </c>
      <c r="F27" s="62">
        <f>'計算用(太陽光)'!F27</f>
        <v>0.27738237472972271</v>
      </c>
      <c r="G27" s="62">
        <f>'計算用(太陽光)'!G27</f>
        <v>0.23586844985077854</v>
      </c>
      <c r="H27" s="62">
        <f>'計算用(太陽光)'!H27</f>
        <v>0.27690143915822452</v>
      </c>
      <c r="I27" s="62">
        <f>'計算用(太陽光)'!I27</f>
        <v>0.27537642953438213</v>
      </c>
      <c r="J27" s="62">
        <f>'計算用(太陽光)'!J27</f>
        <v>0.10720086958171951</v>
      </c>
      <c r="N27" s="35" t="e">
        <f>HLOOKUP(#REF!,$B$2:$J$35,26,0)</f>
        <v>#REF!</v>
      </c>
    </row>
    <row r="28" spans="1:14" x14ac:dyDescent="0.25">
      <c r="A28" s="10" t="s">
        <v>16</v>
      </c>
      <c r="B28" s="62">
        <f>'計算用(太陽光)'!B28</f>
        <v>8.3675362217805763E-2</v>
      </c>
      <c r="C28" s="62">
        <f>'計算用(太陽光)'!C28</f>
        <v>0.23574520502628216</v>
      </c>
      <c r="D28" s="62">
        <f>'計算用(太陽光)'!D28</f>
        <v>0.23633946698089361</v>
      </c>
      <c r="E28" s="62">
        <f>'計算用(太陽光)'!E28</f>
        <v>0.25385424570701259</v>
      </c>
      <c r="F28" s="62">
        <f>'計算用(太陽光)'!F28</f>
        <v>0.30563220344047715</v>
      </c>
      <c r="G28" s="62">
        <f>'計算用(太陽光)'!G28</f>
        <v>0.25709989180439891</v>
      </c>
      <c r="H28" s="62">
        <f>'計算用(太陽光)'!H28</f>
        <v>0.27774687665385273</v>
      </c>
      <c r="I28" s="62">
        <f>'計算用(太陽光)'!I28</f>
        <v>0.28952643879746287</v>
      </c>
      <c r="J28" s="62">
        <f>'計算用(太陽光)'!J28</f>
        <v>0.1177799722363604</v>
      </c>
      <c r="N28" s="35" t="e">
        <f>HLOOKUP(#REF!,$B$2:$J$35,27,0)</f>
        <v>#REF!</v>
      </c>
    </row>
    <row r="29" spans="1:14" x14ac:dyDescent="0.25">
      <c r="A29" s="10" t="s">
        <v>17</v>
      </c>
      <c r="B29" s="62">
        <f>'計算用(太陽光)'!B29</f>
        <v>5.6528473689542738E-2</v>
      </c>
      <c r="C29" s="62">
        <f>'計算用(太陽光)'!C29</f>
        <v>0.15635526396831748</v>
      </c>
      <c r="D29" s="62">
        <f>'計算用(太陽光)'!D29</f>
        <v>0.15196194062561924</v>
      </c>
      <c r="E29" s="62">
        <f>'計算用(太陽光)'!E29</f>
        <v>0.15762430189114462</v>
      </c>
      <c r="F29" s="62">
        <f>'計算用(太陽光)'!F29</f>
        <v>0.21606417425716223</v>
      </c>
      <c r="G29" s="62">
        <f>'計算用(太陽光)'!G29</f>
        <v>0.16623173556504495</v>
      </c>
      <c r="H29" s="62">
        <f>'計算用(太陽光)'!H29</f>
        <v>0.16780079698227859</v>
      </c>
      <c r="I29" s="62">
        <f>'計算用(太陽光)'!I29</f>
        <v>0.20546127270208017</v>
      </c>
      <c r="J29" s="62">
        <f>'計算用(太陽光)'!J29</f>
        <v>8.5806882893013914E-2</v>
      </c>
      <c r="N29" s="35" t="e">
        <f>HLOOKUP(#REF!,$B$2:$J$35,28,0)</f>
        <v>#REF!</v>
      </c>
    </row>
    <row r="30" spans="1:14" x14ac:dyDescent="0.25">
      <c r="A30" s="10" t="s">
        <v>18</v>
      </c>
      <c r="B30" s="62">
        <f>'計算用(太陽光)'!B30</f>
        <v>8.2731038549495456E-3</v>
      </c>
      <c r="C30" s="62">
        <f>'計算用(太陽光)'!C30</f>
        <v>0.11284910789339701</v>
      </c>
      <c r="D30" s="62">
        <f>'計算用(太陽光)'!D30</f>
        <v>0.1225660405851569</v>
      </c>
      <c r="E30" s="62">
        <f>'計算用(太陽光)'!E30</f>
        <v>0.12563428231893614</v>
      </c>
      <c r="F30" s="62">
        <f>'計算用(太陽光)'!F30</f>
        <v>0.16660182389284692</v>
      </c>
      <c r="G30" s="62">
        <f>'計算用(太陽光)'!G30</f>
        <v>0.13681657148120144</v>
      </c>
      <c r="H30" s="62">
        <f>'計算用(太陽光)'!H30</f>
        <v>0.14541709126913149</v>
      </c>
      <c r="I30" s="62">
        <f>'計算用(太陽光)'!I30</f>
        <v>0.17252111641632192</v>
      </c>
      <c r="J30" s="62">
        <f>'計算用(太陽光)'!J30</f>
        <v>6.1590215180535424E-2</v>
      </c>
      <c r="N30" s="35" t="e">
        <f>HLOOKUP(#REF!,$B$2:$J$35,29,0)</f>
        <v>#REF!</v>
      </c>
    </row>
    <row r="31" spans="1:14" x14ac:dyDescent="0.25">
      <c r="A31" s="10" t="s">
        <v>19</v>
      </c>
      <c r="B31" s="62">
        <f>'計算用(太陽光)'!B31</f>
        <v>6.8679009184753198E-3</v>
      </c>
      <c r="C31" s="62">
        <f>'計算用(太陽光)'!C31</f>
        <v>1.4423093456435819E-2</v>
      </c>
      <c r="D31" s="62">
        <f>'計算用(太陽光)'!D31</f>
        <v>6.1601935847144379E-3</v>
      </c>
      <c r="E31" s="62">
        <f>'計算用(太陽光)'!E31</f>
        <v>6.6652421020645773E-3</v>
      </c>
      <c r="F31" s="62">
        <f>'計算用(太陽光)'!F31</f>
        <v>1.6423768626643027E-2</v>
      </c>
      <c r="G31" s="62">
        <f>'計算用(太陽光)'!G31</f>
        <v>6.9423252955007455E-3</v>
      </c>
      <c r="H31" s="62">
        <f>'計算用(太陽光)'!H31</f>
        <v>6.5997847282839913E-3</v>
      </c>
      <c r="I31" s="62">
        <f>'計算用(太陽光)'!I31</f>
        <v>1.2024626701864972E-2</v>
      </c>
      <c r="J31" s="62">
        <f>'計算用(太陽光)'!J31</f>
        <v>1.3563178935143494E-3</v>
      </c>
      <c r="N31" s="35" t="e">
        <f>HLOOKUP(#REF!,$B$2:$J$35,30,0)</f>
        <v>#REF!</v>
      </c>
    </row>
    <row r="32" spans="1:14" x14ac:dyDescent="0.25">
      <c r="A32" s="10" t="s">
        <v>20</v>
      </c>
      <c r="B32" s="62">
        <f>'計算用(太陽光)'!B32</f>
        <v>4.4257467022537451E-3</v>
      </c>
      <c r="C32" s="62">
        <f>'計算用(太陽光)'!C32</f>
        <v>6.7229698116335404E-3</v>
      </c>
      <c r="D32" s="62">
        <f>'計算用(太陽光)'!D32</f>
        <v>4.6097355269144229E-3</v>
      </c>
      <c r="E32" s="62">
        <f>'計算用(太陽光)'!E32</f>
        <v>6.849998498547398E-2</v>
      </c>
      <c r="F32" s="62">
        <f>'計算用(太陽光)'!F32</f>
        <v>3.8421026519788785E-2</v>
      </c>
      <c r="G32" s="62">
        <f>'計算用(太陽光)'!G32</f>
        <v>5.2026720461288159E-2</v>
      </c>
      <c r="H32" s="62">
        <f>'計算用(太陽光)'!H32</f>
        <v>5.3137449611071218E-2</v>
      </c>
      <c r="I32" s="62">
        <f>'計算用(太陽光)'!I32</f>
        <v>5.840527123139181E-2</v>
      </c>
      <c r="J32" s="62">
        <f>'計算用(太陽光)'!J32</f>
        <v>1.3524138965265829E-2</v>
      </c>
      <c r="N32" s="35" t="e">
        <f>HLOOKUP(#REF!,$B$2:$J$35,31,0)</f>
        <v>#REF!</v>
      </c>
    </row>
    <row r="33" spans="1:30" x14ac:dyDescent="0.25">
      <c r="A33" s="10" t="s">
        <v>21</v>
      </c>
      <c r="B33" s="62">
        <f>'計算用(太陽光)'!B33</f>
        <v>2.0953419336701168E-2</v>
      </c>
      <c r="C33" s="62">
        <f>'計算用(太陽光)'!C33</f>
        <v>4.739419505078743E-2</v>
      </c>
      <c r="D33" s="62">
        <f>'計算用(太陽光)'!D33</f>
        <v>2.7095330116180334E-2</v>
      </c>
      <c r="E33" s="62">
        <f>'計算用(太陽光)'!E33</f>
        <v>6.3177440918049416E-2</v>
      </c>
      <c r="F33" s="62">
        <f>'計算用(太陽光)'!F33</f>
        <v>2.8003453312837753E-2</v>
      </c>
      <c r="G33" s="62">
        <f>'計算用(太陽光)'!G33</f>
        <v>4.0791100119752732E-2</v>
      </c>
      <c r="H33" s="62">
        <f>'計算用(太陽光)'!H33</f>
        <v>4.4574650663743685E-2</v>
      </c>
      <c r="I33" s="62">
        <f>'計算用(太陽光)'!I33</f>
        <v>5.6748233858893569E-2</v>
      </c>
      <c r="J33" s="62">
        <f>'計算用(太陽光)'!J33</f>
        <v>1.9137762507079988E-2</v>
      </c>
      <c r="N33" s="35" t="e">
        <f>HLOOKUP(#REF!,$B$2:$J$35,32,0)</f>
        <v>#REF!</v>
      </c>
    </row>
    <row r="34" spans="1:30" x14ac:dyDescent="0.25">
      <c r="A34" s="10" t="s">
        <v>22</v>
      </c>
      <c r="B34" s="62">
        <f>'計算用(太陽光)'!B34</f>
        <v>1.1774472115199693E-2</v>
      </c>
      <c r="C34" s="62">
        <f>'計算用(太陽光)'!C34</f>
        <v>1.7618719521436541E-2</v>
      </c>
      <c r="D34" s="62">
        <f>'計算用(太陽光)'!D34</f>
        <v>1.1337470686072939E-2</v>
      </c>
      <c r="E34" s="62">
        <f>'計算用(太陽光)'!E34</f>
        <v>3.7809225183773415E-2</v>
      </c>
      <c r="F34" s="62">
        <f>'計算用(太陽光)'!F34</f>
        <v>3.2855072174215787E-2</v>
      </c>
      <c r="G34" s="62">
        <f>'計算用(太陽光)'!G34</f>
        <v>4.1696434884700123E-2</v>
      </c>
      <c r="H34" s="62">
        <f>'計算用(太陽光)'!H34</f>
        <v>3.7095462146174783E-2</v>
      </c>
      <c r="I34" s="62">
        <f>'計算用(太陽光)'!I34</f>
        <v>4.6093881085110693E-2</v>
      </c>
      <c r="J34" s="62">
        <f>'計算用(太陽光)'!J34</f>
        <v>1.1941200908875509E-2</v>
      </c>
      <c r="N34" s="35" t="e">
        <f>HLOOKUP(#REF!,$B$2:$J$35,33,0)</f>
        <v>#REF!</v>
      </c>
      <c r="Q34" s="1" t="s">
        <v>92</v>
      </c>
    </row>
    <row r="35" spans="1:30" x14ac:dyDescent="0.25">
      <c r="A35" s="10" t="s">
        <v>23</v>
      </c>
      <c r="B35" s="62">
        <f>'計算用(太陽光)'!B35</f>
        <v>8.4977504271876812E-3</v>
      </c>
      <c r="C35" s="62">
        <f>'計算用(太陽光)'!C35</f>
        <v>2.4557872509100114E-2</v>
      </c>
      <c r="D35" s="62">
        <f>'計算用(太陽光)'!D35</f>
        <v>1.2994567337020967E-2</v>
      </c>
      <c r="E35" s="62">
        <f>'計算用(太陽光)'!E35</f>
        <v>2.2738610770524526E-2</v>
      </c>
      <c r="F35" s="62">
        <f>'計算用(太陽光)'!F35</f>
        <v>5.9851830790018955E-2</v>
      </c>
      <c r="G35" s="62">
        <f>'計算用(太陽光)'!G35</f>
        <v>3.0330258691272909E-2</v>
      </c>
      <c r="H35" s="62">
        <f>'計算用(太陽光)'!H35</f>
        <v>3.1874570800461424E-2</v>
      </c>
      <c r="I35" s="62">
        <f>'計算用(太陽光)'!I35</f>
        <v>4.0847219062450167E-2</v>
      </c>
      <c r="J35" s="62">
        <f>'計算用(太陽光)'!J35</f>
        <v>7.9675247225273159E-3</v>
      </c>
      <c r="N35" s="35" t="e">
        <f>HLOOKUP(#REF!,$B$2:$J$35,34,0)</f>
        <v>#REF!</v>
      </c>
      <c r="Z35" s="10" t="s">
        <v>36</v>
      </c>
    </row>
    <row r="36" spans="1:30" x14ac:dyDescent="0.25">
      <c r="A36" s="10"/>
      <c r="B36" s="10"/>
      <c r="C36" s="10"/>
      <c r="D36" s="10"/>
      <c r="E36" s="10"/>
      <c r="F36" s="10"/>
      <c r="G36" s="10"/>
      <c r="H36" s="10"/>
      <c r="I36" s="10"/>
      <c r="J36" s="10"/>
      <c r="N36" s="1" t="s">
        <v>79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25">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 t="shared" ref="AD39:AD49" si="6">AA39*1000</f>
        <v>#REF!</v>
      </c>
    </row>
    <row r="40" spans="1:30" x14ac:dyDescent="0.25">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si="6"/>
        <v>#REF!</v>
      </c>
    </row>
    <row r="41" spans="1:30" x14ac:dyDescent="0.25">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25">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25">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25">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 t="shared" si="6"/>
        <v>#REF!</v>
      </c>
    </row>
    <row r="45" spans="1:30" x14ac:dyDescent="0.25">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25">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25">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25">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25">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6">
        <f>'計算用(太陽光)'!B52</f>
        <v>4882.9799999999996</v>
      </c>
      <c r="C52" s="126">
        <f>'計算用(太陽光)'!C52</f>
        <v>12191.044</v>
      </c>
      <c r="D52" s="126">
        <f>'計算用(太陽光)'!D52</f>
        <v>40434.097999999998</v>
      </c>
      <c r="E52" s="126">
        <f>'計算用(太陽光)'!E52</f>
        <v>18452.13</v>
      </c>
      <c r="F52" s="126">
        <f>'計算用(太陽光)'!F52</f>
        <v>4502.1979999999994</v>
      </c>
      <c r="G52" s="126">
        <f>'計算用(太陽光)'!G52</f>
        <v>16728.849999999999</v>
      </c>
      <c r="H52" s="126">
        <f>'計算用(太陽光)'!H52</f>
        <v>6653.5279999999993</v>
      </c>
      <c r="I52" s="126">
        <f>'計算用(太陽光)'!I52</f>
        <v>4734.33</v>
      </c>
      <c r="J52" s="126">
        <f>'計算用(太陽光)'!J52</f>
        <v>12042.17</v>
      </c>
      <c r="K52" s="16"/>
      <c r="L52" s="16"/>
      <c r="Q52" s="10" t="s">
        <v>12</v>
      </c>
      <c r="R52" s="13">
        <f>B52</f>
        <v>4882.9799999999996</v>
      </c>
      <c r="S52" s="13">
        <f t="shared" ref="S52:Z63" si="7">C52</f>
        <v>12191.044</v>
      </c>
      <c r="T52" s="13">
        <f t="shared" si="7"/>
        <v>40434.097999999998</v>
      </c>
      <c r="U52" s="13">
        <f>E52</f>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26">
        <f>'計算用(太陽光)'!B53</f>
        <v>4365.3500000000004</v>
      </c>
      <c r="C53" s="126">
        <f>'計算用(太陽光)'!C53</f>
        <v>11318.501999999999</v>
      </c>
      <c r="D53" s="126">
        <f>'計算用(太陽光)'!D53</f>
        <v>39135.901999999995</v>
      </c>
      <c r="E53" s="126">
        <f>'計算用(太陽光)'!E53</f>
        <v>18493.689999999999</v>
      </c>
      <c r="F53" s="126">
        <f>'計算用(太陽光)'!F53</f>
        <v>4144.4780000000001</v>
      </c>
      <c r="G53" s="126">
        <f>'計算用(太陽光)'!G53</f>
        <v>17299.169999999998</v>
      </c>
      <c r="H53" s="126">
        <f>'計算用(太陽光)'!H53</f>
        <v>6702.1839999999993</v>
      </c>
      <c r="I53" s="126">
        <f>'計算用(太陽光)'!I53</f>
        <v>4837.5700000000006</v>
      </c>
      <c r="J53" s="126">
        <f>'計算用(太陽光)'!J53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26">
        <f>'計算用(太陽光)'!B54</f>
        <v>4439.29</v>
      </c>
      <c r="C54" s="126">
        <f>'計算用(太陽光)'!C54</f>
        <v>12353.976000000001</v>
      </c>
      <c r="D54" s="126">
        <f>'計算用(太陽光)'!D54</f>
        <v>45490.090000000004</v>
      </c>
      <c r="E54" s="126">
        <f>'計算用(太陽光)'!E54</f>
        <v>20831.38</v>
      </c>
      <c r="F54" s="126">
        <f>'計算用(太陽光)'!F54</f>
        <v>4816.7479999999996</v>
      </c>
      <c r="G54" s="126">
        <f>'計算用(太陽光)'!G54</f>
        <v>20024.21</v>
      </c>
      <c r="H54" s="126">
        <f>'計算用(太陽光)'!H54</f>
        <v>7753.8459999999995</v>
      </c>
      <c r="I54" s="126">
        <f>'計算用(太陽光)'!I54</f>
        <v>5634</v>
      </c>
      <c r="J54" s="126">
        <f>'計算用(太陽光)'!J54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26">
        <f>'計算用(太陽光)'!B55</f>
        <v>5054.2900000000009</v>
      </c>
      <c r="C55" s="126">
        <f>'計算用(太陽光)'!C55</f>
        <v>14781.866</v>
      </c>
      <c r="D55" s="126">
        <f>'計算用(太陽光)'!D55</f>
        <v>58456.866000000002</v>
      </c>
      <c r="E55" s="126">
        <f>'計算用(太陽光)'!E55</f>
        <v>25059.99</v>
      </c>
      <c r="F55" s="126">
        <f>'計算用(太陽光)'!F55</f>
        <v>5859.0679999999993</v>
      </c>
      <c r="G55" s="126">
        <f>'計算用(太陽光)'!G55</f>
        <v>25850.940000000002</v>
      </c>
      <c r="H55" s="126">
        <f>'計算用(太陽光)'!H55</f>
        <v>9729.6859999999997</v>
      </c>
      <c r="I55" s="126">
        <f>'計算用(太陽光)'!I55</f>
        <v>7005.63</v>
      </c>
      <c r="J55" s="126">
        <f>'計算用(太陽光)'!J55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26">
        <f>'計算用(太陽光)'!B56</f>
        <v>5165.21</v>
      </c>
      <c r="C56" s="126">
        <f>'計算用(太陽光)'!C56</f>
        <v>15050.112000000001</v>
      </c>
      <c r="D56" s="126">
        <f>'計算用(太陽光)'!D56</f>
        <v>58456.437999999995</v>
      </c>
      <c r="E56" s="126">
        <f>'計算用(太陽光)'!E56</f>
        <v>25059.99</v>
      </c>
      <c r="F56" s="126">
        <f>'計算用(太陽光)'!F56</f>
        <v>5859.0679999999993</v>
      </c>
      <c r="G56" s="126">
        <f>'計算用(太陽光)'!G56</f>
        <v>25850.940000000002</v>
      </c>
      <c r="H56" s="126">
        <f>'計算用(太陽光)'!H56</f>
        <v>9729.6859999999997</v>
      </c>
      <c r="I56" s="126">
        <f>'計算用(太陽光)'!I56</f>
        <v>7005.63</v>
      </c>
      <c r="J56" s="126">
        <f>'計算用(太陽光)'!J56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 t="shared" si="7"/>
        <v>25850.940000000002</v>
      </c>
      <c r="X56" s="13">
        <f t="shared" si="7"/>
        <v>9729.6859999999997</v>
      </c>
      <c r="Y56" s="13">
        <f t="shared" si="7"/>
        <v>7005.63</v>
      </c>
      <c r="Z56" s="13">
        <f t="shared" si="7"/>
        <v>18967.018</v>
      </c>
      <c r="AA56" s="16"/>
      <c r="AB56" s="16"/>
    </row>
    <row r="57" spans="1:30" x14ac:dyDescent="0.25">
      <c r="A57" s="10" t="s">
        <v>17</v>
      </c>
      <c r="B57" s="126">
        <f>'計算用(太陽光)'!B57</f>
        <v>4795.4699999999993</v>
      </c>
      <c r="C57" s="126">
        <f>'計算用(太陽光)'!C57</f>
        <v>13325.706</v>
      </c>
      <c r="D57" s="126">
        <f>'計算用(太陽光)'!D57</f>
        <v>49386.400000000001</v>
      </c>
      <c r="E57" s="126">
        <f>'計算用(太陽光)'!E57</f>
        <v>22493.73</v>
      </c>
      <c r="F57" s="126">
        <f>'計算用(太陽光)'!F57</f>
        <v>5180.6379999999999</v>
      </c>
      <c r="G57" s="126">
        <f>'計算用(太陽光)'!G57</f>
        <v>21631.99</v>
      </c>
      <c r="H57" s="126">
        <f>'計算用(太陽光)'!H57</f>
        <v>8503.5080000000016</v>
      </c>
      <c r="I57" s="126">
        <f>'計算用(太陽光)'!I57</f>
        <v>6209.2</v>
      </c>
      <c r="J57" s="126">
        <f>'計算用(太陽光)'!J57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26">
        <f>'計算用(太陽光)'!B58</f>
        <v>4796.71</v>
      </c>
      <c r="C58" s="126">
        <f>'計算用(太陽光)'!C58</f>
        <v>11823.253999999999</v>
      </c>
      <c r="D58" s="126">
        <f>'計算用(太陽光)'!D58</f>
        <v>41641.480000000003</v>
      </c>
      <c r="E58" s="126">
        <f>'計算用(太陽光)'!E58</f>
        <v>19304.09</v>
      </c>
      <c r="F58" s="126">
        <f>'計算用(太陽光)'!F58</f>
        <v>4280.1680000000006</v>
      </c>
      <c r="G58" s="126">
        <f>'計算用(太陽光)'!G58</f>
        <v>17903.539999999997</v>
      </c>
      <c r="H58" s="126">
        <f>'計算用(太陽光)'!H58</f>
        <v>7087.0280000000002</v>
      </c>
      <c r="I58" s="126">
        <f>'計算用(太陽光)'!I58</f>
        <v>5250.54</v>
      </c>
      <c r="J58" s="126">
        <f>'計算用(太陽光)'!J58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26">
        <f>'計算用(太陽光)'!B59</f>
        <v>5499.2</v>
      </c>
      <c r="C59" s="126">
        <f>'計算用(太陽光)'!C59</f>
        <v>13296.031999999999</v>
      </c>
      <c r="D59" s="126">
        <f>'計算用(太陽光)'!D59</f>
        <v>42908.483999999997</v>
      </c>
      <c r="E59" s="126">
        <f>'計算用(太陽光)'!E59</f>
        <v>19220.97</v>
      </c>
      <c r="F59" s="126">
        <f>'計算用(太陽光)'!F59</f>
        <v>4631.7179999999998</v>
      </c>
      <c r="G59" s="126">
        <f>'計算用(太陽光)'!G59</f>
        <v>17667.050000000003</v>
      </c>
      <c r="H59" s="126">
        <f>'計算用(太陽光)'!H59</f>
        <v>7441.5259999999998</v>
      </c>
      <c r="I59" s="126">
        <f>'計算用(太陽光)'!I59</f>
        <v>4985.0600000000004</v>
      </c>
      <c r="J59" s="126">
        <f>'計算用(太陽光)'!J59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26">
        <f>'計算用(太陽光)'!B60</f>
        <v>5941.65</v>
      </c>
      <c r="C60" s="126">
        <f>'計算用(太陽光)'!C60</f>
        <v>14882.905999999999</v>
      </c>
      <c r="D60" s="126">
        <f>'計算用(太陽光)'!D60</f>
        <v>47319.77</v>
      </c>
      <c r="E60" s="126">
        <f>'計算用(太陽光)'!E60</f>
        <v>22233.99</v>
      </c>
      <c r="F60" s="126">
        <f>'計算用(太陽光)'!F60</f>
        <v>5532.1880000000001</v>
      </c>
      <c r="G60" s="126">
        <f>'計算用(太陽光)'!G60</f>
        <v>21890.87</v>
      </c>
      <c r="H60" s="126">
        <f>'計算用(太陽光)'!H60</f>
        <v>9157.5540000000001</v>
      </c>
      <c r="I60" s="126">
        <f>'計算用(太陽光)'!I60</f>
        <v>6740.15</v>
      </c>
      <c r="J60" s="126">
        <f>'計算用(太陽光)'!J60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26">
        <f>'計算用(太陽光)'!B61</f>
        <v>6188.14</v>
      </c>
      <c r="C61" s="126">
        <f>'計算用(太陽光)'!C61</f>
        <v>15447.464</v>
      </c>
      <c r="D61" s="126">
        <f>'計算用(太陽光)'!D61</f>
        <v>51542.244000000006</v>
      </c>
      <c r="E61" s="126">
        <f>'計算用(太陽光)'!E61</f>
        <v>24083.359999999997</v>
      </c>
      <c r="F61" s="126">
        <f>'計算用(太陽光)'!F61</f>
        <v>6007.0879999999997</v>
      </c>
      <c r="G61" s="126">
        <f>'計算用(太陽光)'!G61</f>
        <v>23522.980000000003</v>
      </c>
      <c r="H61" s="126">
        <f>'計算用(太陽光)'!H61</f>
        <v>9316.2019999999993</v>
      </c>
      <c r="I61" s="126">
        <f>'計算用(太陽光)'!I61</f>
        <v>6740.15</v>
      </c>
      <c r="J61" s="126">
        <f>'計算用(太陽光)'!J61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26">
        <f>'計算用(太陽光)'!B62</f>
        <v>6163.4900000000007</v>
      </c>
      <c r="C62" s="126">
        <f>'計算用(太陽光)'!C62</f>
        <v>15378.876</v>
      </c>
      <c r="D62" s="126">
        <f>'計算用(太陽光)'!D62</f>
        <v>51545.24</v>
      </c>
      <c r="E62" s="126">
        <f>'計算用(太陽光)'!E62</f>
        <v>24083.359999999997</v>
      </c>
      <c r="F62" s="126">
        <f>'計算用(太陽光)'!F62</f>
        <v>6007.0879999999997</v>
      </c>
      <c r="G62" s="126">
        <f>'計算用(太陽光)'!G62</f>
        <v>23522.980000000003</v>
      </c>
      <c r="H62" s="126">
        <f>'計算用(太陽光)'!H62</f>
        <v>9316.2939999999999</v>
      </c>
      <c r="I62" s="126">
        <f>'計算用(太陽光)'!I62</f>
        <v>6740.15</v>
      </c>
      <c r="J62" s="126">
        <f>'計算用(太陽光)'!J62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26">
        <f>'計算用(太陽光)'!B63</f>
        <v>5596.57</v>
      </c>
      <c r="C63" s="126">
        <f>'計算用(太陽光)'!C63</f>
        <v>14184.276</v>
      </c>
      <c r="D63" s="126">
        <f>'計算用(太陽光)'!D63</f>
        <v>45362.928</v>
      </c>
      <c r="E63" s="126">
        <f>'計算用(太陽光)'!E63</f>
        <v>20945.66</v>
      </c>
      <c r="F63" s="126">
        <f>'計算用(太陽光)'!F63</f>
        <v>5137.4579999999996</v>
      </c>
      <c r="G63" s="126">
        <f>'計算用(太陽光)'!G63</f>
        <v>19580.420000000002</v>
      </c>
      <c r="H63" s="126">
        <f>'計算用(太陽光)'!H63</f>
        <v>7909.8679999999995</v>
      </c>
      <c r="I63" s="126">
        <f>'計算用(太陽光)'!I63</f>
        <v>5560.2599999999993</v>
      </c>
      <c r="J63" s="126">
        <f>'計算用(太陽光)'!J63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t="e">
        <f>B52-B38</f>
        <v>#REF!</v>
      </c>
      <c r="C66" s="13" t="e">
        <f t="shared" ref="B66:J77" si="9">C52-C38</f>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U52-U38</f>
        <v>#REF!</v>
      </c>
      <c r="V66" s="13" t="e">
        <f t="shared" si="10"/>
        <v>#REF!</v>
      </c>
      <c r="W66" s="13" t="e">
        <f t="shared" si="10"/>
        <v>#REF!</v>
      </c>
      <c r="X66" s="13" t="e">
        <f t="shared" si="10"/>
        <v>#REF!</v>
      </c>
      <c r="Y66" s="13" t="e">
        <f t="shared" si="10"/>
        <v>#REF!</v>
      </c>
      <c r="Z66" s="30" t="e">
        <f t="shared" si="10"/>
        <v>#REF!</v>
      </c>
      <c r="AA66" s="29" t="e">
        <f>SUM($R66:$Z66)</f>
        <v>#REF!</v>
      </c>
      <c r="AB66" s="16"/>
    </row>
    <row r="67" spans="1:29"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29"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29"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29"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 t="shared" si="12"/>
        <v>#REF!</v>
      </c>
      <c r="X70" s="13" t="e">
        <f>X56-X42</f>
        <v>#REF!</v>
      </c>
      <c r="Y70" s="13" t="e">
        <f t="shared" si="12"/>
        <v>#REF!</v>
      </c>
      <c r="Z70" s="30" t="e">
        <f t="shared" si="12"/>
        <v>#REF!</v>
      </c>
      <c r="AA70" s="29" t="e">
        <f t="shared" si="13"/>
        <v>#REF!</v>
      </c>
      <c r="AB70" s="16"/>
    </row>
    <row r="71" spans="1:29"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U57-U43</f>
        <v>#REF!</v>
      </c>
      <c r="V71" s="13" t="e">
        <f t="shared" si="12"/>
        <v>#REF!</v>
      </c>
      <c r="W71" s="13" t="e">
        <f t="shared" si="12"/>
        <v>#REF!</v>
      </c>
      <c r="X71" s="13" t="e">
        <f t="shared" si="12"/>
        <v>#REF!</v>
      </c>
      <c r="Y71" s="13" t="e">
        <f t="shared" si="12"/>
        <v>#REF!</v>
      </c>
      <c r="Z71" s="30" t="e">
        <f t="shared" si="12"/>
        <v>#REF!</v>
      </c>
      <c r="AA71" s="29" t="e">
        <f t="shared" si="13"/>
        <v>#REF!</v>
      </c>
      <c r="AB71" s="16"/>
    </row>
    <row r="72" spans="1:29"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 t="shared" si="12"/>
        <v>#REF!</v>
      </c>
      <c r="X72" s="13" t="e">
        <f t="shared" si="12"/>
        <v>#REF!</v>
      </c>
      <c r="Y72" s="13" t="e">
        <f t="shared" si="12"/>
        <v>#REF!</v>
      </c>
      <c r="Z72" s="30" t="e">
        <f t="shared" si="12"/>
        <v>#REF!</v>
      </c>
      <c r="AA72" s="29" t="e">
        <f t="shared" si="13"/>
        <v>#REF!</v>
      </c>
      <c r="AB72" s="16"/>
    </row>
    <row r="73" spans="1:29"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29"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29"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 t="shared" si="13"/>
        <v>#REF!</v>
      </c>
      <c r="AB75" s="16"/>
    </row>
    <row r="76" spans="1:29"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29"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29"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t="e">
        <f t="shared" ref="B82:B93" si="14">$B$79-K66</f>
        <v>#REF!</v>
      </c>
      <c r="L82" s="16"/>
      <c r="M82" s="16"/>
      <c r="O82" s="20"/>
      <c r="Q82" s="10" t="s">
        <v>12</v>
      </c>
      <c r="R82" s="26" t="e">
        <f>$R$79-AA66</f>
        <v>#REF!</v>
      </c>
      <c r="AB82" s="16"/>
      <c r="AC82" s="16"/>
    </row>
    <row r="83" spans="1:29" x14ac:dyDescent="0.25">
      <c r="A83" s="10" t="s">
        <v>13</v>
      </c>
      <c r="B83" s="13" t="e">
        <f t="shared" si="14"/>
        <v>#REF!</v>
      </c>
      <c r="L83" s="16"/>
      <c r="M83" s="16"/>
      <c r="O83" s="20"/>
      <c r="Q83" s="10" t="s">
        <v>13</v>
      </c>
      <c r="R83" s="26" t="e">
        <f>$R$79-AA67</f>
        <v>#REF!</v>
      </c>
      <c r="AB83" s="16"/>
      <c r="AC83" s="16"/>
    </row>
    <row r="84" spans="1:29" x14ac:dyDescent="0.25">
      <c r="A84" s="10" t="s">
        <v>14</v>
      </c>
      <c r="B84" s="13" t="e">
        <f t="shared" si="14"/>
        <v>#REF!</v>
      </c>
      <c r="L84" s="16"/>
      <c r="M84" s="16"/>
      <c r="O84" s="20"/>
      <c r="Q84" s="10" t="s">
        <v>14</v>
      </c>
      <c r="R84" s="26" t="e">
        <f t="shared" ref="R84:R92" si="15">$R$79-AA68</f>
        <v>#REF!</v>
      </c>
      <c r="AB84" s="16"/>
      <c r="AC84" s="16"/>
    </row>
    <row r="85" spans="1:29" x14ac:dyDescent="0.25">
      <c r="A85" s="10" t="s">
        <v>15</v>
      </c>
      <c r="B85" s="13" t="e">
        <f t="shared" si="14"/>
        <v>#REF!</v>
      </c>
      <c r="L85" s="16"/>
      <c r="M85" s="16"/>
      <c r="O85" s="20"/>
      <c r="Q85" s="10" t="s">
        <v>15</v>
      </c>
      <c r="R85" s="26" t="e">
        <f t="shared" si="15"/>
        <v>#REF!</v>
      </c>
      <c r="AB85" s="16"/>
      <c r="AC85" s="16"/>
    </row>
    <row r="86" spans="1:29" x14ac:dyDescent="0.25">
      <c r="A86" s="10" t="s">
        <v>16</v>
      </c>
      <c r="B86" s="13" t="e">
        <f t="shared" si="14"/>
        <v>#REF!</v>
      </c>
      <c r="L86" s="16"/>
      <c r="M86" s="16"/>
      <c r="O86" s="20"/>
      <c r="Q86" s="10" t="s">
        <v>16</v>
      </c>
      <c r="R86" s="26" t="e">
        <f t="shared" si="15"/>
        <v>#REF!</v>
      </c>
      <c r="AB86" s="16"/>
      <c r="AC86" s="16"/>
    </row>
    <row r="87" spans="1:29" x14ac:dyDescent="0.25">
      <c r="A87" s="10" t="s">
        <v>17</v>
      </c>
      <c r="B87" s="13" t="e">
        <f t="shared" si="14"/>
        <v>#REF!</v>
      </c>
      <c r="L87" s="16"/>
      <c r="M87" s="16"/>
      <c r="O87" s="20"/>
      <c r="Q87" s="10" t="s">
        <v>17</v>
      </c>
      <c r="R87" s="26" t="e">
        <f t="shared" si="15"/>
        <v>#REF!</v>
      </c>
      <c r="AB87" s="16"/>
      <c r="AC87" s="16"/>
    </row>
    <row r="88" spans="1:29" x14ac:dyDescent="0.25">
      <c r="A88" s="10" t="s">
        <v>18</v>
      </c>
      <c r="B88" s="13" t="e">
        <f t="shared" si="14"/>
        <v>#REF!</v>
      </c>
      <c r="L88" s="16"/>
      <c r="M88" s="16"/>
      <c r="O88" s="20"/>
      <c r="Q88" s="10" t="s">
        <v>18</v>
      </c>
      <c r="R88" s="26" t="e">
        <f t="shared" si="15"/>
        <v>#REF!</v>
      </c>
      <c r="AB88" s="16"/>
      <c r="AC88" s="16"/>
    </row>
    <row r="89" spans="1:29" x14ac:dyDescent="0.25">
      <c r="A89" s="10" t="s">
        <v>19</v>
      </c>
      <c r="B89" s="13" t="e">
        <f t="shared" si="14"/>
        <v>#REF!</v>
      </c>
      <c r="L89" s="16"/>
      <c r="M89" s="16"/>
      <c r="O89" s="20"/>
      <c r="Q89" s="10" t="s">
        <v>19</v>
      </c>
      <c r="R89" s="26" t="e">
        <f t="shared" si="15"/>
        <v>#REF!</v>
      </c>
      <c r="AB89" s="16"/>
      <c r="AC89" s="16"/>
    </row>
    <row r="90" spans="1:29" x14ac:dyDescent="0.25">
      <c r="A90" s="10" t="s">
        <v>20</v>
      </c>
      <c r="B90" s="13" t="e">
        <f t="shared" si="14"/>
        <v>#REF!</v>
      </c>
      <c r="L90" s="16"/>
      <c r="M90" s="16"/>
      <c r="O90" s="20"/>
      <c r="Q90" s="10" t="s">
        <v>20</v>
      </c>
      <c r="R90" s="26" t="e">
        <f t="shared" si="15"/>
        <v>#REF!</v>
      </c>
      <c r="AB90" s="16"/>
      <c r="AC90" s="16"/>
    </row>
    <row r="91" spans="1:29" x14ac:dyDescent="0.25">
      <c r="A91" s="10" t="s">
        <v>21</v>
      </c>
      <c r="B91" s="13" t="e">
        <f t="shared" si="14"/>
        <v>#REF!</v>
      </c>
      <c r="L91" s="16"/>
      <c r="M91" s="16"/>
      <c r="O91" s="20"/>
      <c r="Q91" s="10" t="s">
        <v>21</v>
      </c>
      <c r="R91" s="26" t="e">
        <f t="shared" si="15"/>
        <v>#REF!</v>
      </c>
      <c r="AB91" s="16"/>
      <c r="AC91" s="16"/>
    </row>
    <row r="92" spans="1:29" x14ac:dyDescent="0.25">
      <c r="A92" s="10" t="s">
        <v>22</v>
      </c>
      <c r="B92" s="13" t="e">
        <f t="shared" si="14"/>
        <v>#REF!</v>
      </c>
      <c r="L92" s="16"/>
      <c r="M92" s="16"/>
      <c r="O92" s="20"/>
      <c r="Q92" s="10" t="s">
        <v>22</v>
      </c>
      <c r="R92" s="26" t="e">
        <f t="shared" si="15"/>
        <v>#REF!</v>
      </c>
      <c r="AB92" s="16"/>
      <c r="AC92" s="16"/>
    </row>
    <row r="93" spans="1:29" x14ac:dyDescent="0.25">
      <c r="A93" s="10" t="s">
        <v>23</v>
      </c>
      <c r="B93" s="13" t="e">
        <f t="shared" si="14"/>
        <v>#REF!</v>
      </c>
      <c r="L93" s="16"/>
      <c r="M93" s="16"/>
      <c r="O93" s="20"/>
      <c r="Q93" s="10" t="s">
        <v>23</v>
      </c>
      <c r="R93" s="26" t="e">
        <f>$R$79-AA77</f>
        <v>#REF!</v>
      </c>
      <c r="AB93" s="16"/>
      <c r="AC93" s="16"/>
    </row>
    <row r="94" spans="1:29" x14ac:dyDescent="0.25">
      <c r="A94" s="15" t="s">
        <v>39</v>
      </c>
      <c r="B94" s="18" t="e">
        <f>SUM($B$82:$B$93)/$B$79</f>
        <v>#REF!</v>
      </c>
      <c r="Q94" s="15" t="s">
        <v>39</v>
      </c>
      <c r="R94" s="18" t="e">
        <f>SUM($R$82:$R$93)/$R$79</f>
        <v>#REF!</v>
      </c>
    </row>
    <row r="96" spans="1:29" x14ac:dyDescent="0.25">
      <c r="A96" s="1" t="s">
        <v>58</v>
      </c>
      <c r="B96" s="50" t="e">
        <f>(SUM($B$82:$B$93)-$D$97*$B$79)/(12-$D$97)</f>
        <v>#REF!</v>
      </c>
      <c r="D96" s="1" t="s">
        <v>41</v>
      </c>
      <c r="Q96" s="1" t="s">
        <v>58</v>
      </c>
      <c r="R96" s="50" t="e">
        <f>(SUM($R$82:$R$93)-$T$97*$R$79)/(12-$T$97)</f>
        <v>#REF!</v>
      </c>
      <c r="T96" s="1" t="s">
        <v>41</v>
      </c>
    </row>
    <row r="97" spans="1:22" x14ac:dyDescent="0.25">
      <c r="A97" s="1" t="s">
        <v>40</v>
      </c>
      <c r="D97" s="17">
        <f>'計算用(太陽光)'!D97</f>
        <v>1.9</v>
      </c>
      <c r="Q97" s="1" t="s">
        <v>40</v>
      </c>
      <c r="T97" s="17">
        <f>D97</f>
        <v>1.9</v>
      </c>
    </row>
    <row r="98" spans="1:22" ht="16.5" thickBot="1" x14ac:dyDescent="0.3"/>
    <row r="99" spans="1:22" ht="16.5" thickBot="1" x14ac:dyDescent="0.3">
      <c r="A99" s="1" t="s">
        <v>59</v>
      </c>
      <c r="B99" s="21" t="e">
        <f>(MIN($K$38:$K$49)+$B$96)*1000</f>
        <v>#REF!</v>
      </c>
      <c r="F99" s="16"/>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93</v>
      </c>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70C0"/>
  </sheetPr>
  <dimension ref="A1:AD101"/>
  <sheetViews>
    <sheetView topLeftCell="A37" workbookViewId="0">
      <selection activeCell="E14" sqref="E14:P14"/>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6" width="9" style="1"/>
    <col min="27" max="27" width="10.25" style="1" bestFit="1" customWidth="1"/>
    <col min="28" max="28" width="10.5" style="1" bestFit="1" customWidth="1"/>
    <col min="29" max="16384" width="9" style="1"/>
  </cols>
  <sheetData>
    <row r="1" spans="1:13" x14ac:dyDescent="0.25">
      <c r="J1" s="10" t="s">
        <v>36</v>
      </c>
      <c r="L1" s="8"/>
      <c r="M1" s="9" t="s">
        <v>88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'計算用(記載例太陽光)'!B4</f>
        <v>0</v>
      </c>
      <c r="C4" s="19">
        <f>'計算用(記載例太陽光)'!C4</f>
        <v>0</v>
      </c>
      <c r="D4" s="19">
        <f>'計算用(記載例太陽光)'!D4</f>
        <v>0</v>
      </c>
      <c r="E4" s="19">
        <f>'計算用(記載例太陽光)'!E4</f>
        <v>0</v>
      </c>
      <c r="F4" s="19">
        <f>'計算用(記載例太陽光)'!F4</f>
        <v>0</v>
      </c>
      <c r="G4" s="19">
        <f>'計算用(記載例太陽光)'!G4</f>
        <v>0</v>
      </c>
      <c r="H4" s="19">
        <f>'計算用(記載例太陽光)'!H4</f>
        <v>0</v>
      </c>
      <c r="I4" s="19">
        <f>'計算用(記載例太陽光)'!I4</f>
        <v>0</v>
      </c>
      <c r="J4" s="19">
        <f>'計算用(記載例太陽光)'!J4</f>
        <v>0</v>
      </c>
    </row>
    <row r="5" spans="1:13" x14ac:dyDescent="0.25">
      <c r="A5" s="10" t="s">
        <v>13</v>
      </c>
      <c r="B5" s="19">
        <f>'計算用(記載例太陽光)'!B5</f>
        <v>0</v>
      </c>
      <c r="C5" s="19">
        <f>'計算用(記載例太陽光)'!C5</f>
        <v>0</v>
      </c>
      <c r="D5" s="19">
        <f>'計算用(記載例太陽光)'!D5</f>
        <v>0</v>
      </c>
      <c r="E5" s="19">
        <f>'計算用(記載例太陽光)'!E5</f>
        <v>0</v>
      </c>
      <c r="F5" s="19">
        <f>'計算用(記載例太陽光)'!F5</f>
        <v>0</v>
      </c>
      <c r="G5" s="19">
        <f>'計算用(記載例太陽光)'!G5</f>
        <v>0</v>
      </c>
      <c r="H5" s="19">
        <f>'計算用(記載例太陽光)'!H5</f>
        <v>0</v>
      </c>
      <c r="I5" s="19">
        <f>'計算用(記載例太陽光)'!I5</f>
        <v>0</v>
      </c>
      <c r="J5" s="19">
        <f>'計算用(記載例太陽光)'!J5</f>
        <v>0</v>
      </c>
    </row>
    <row r="6" spans="1:13" x14ac:dyDescent="0.25">
      <c r="A6" s="10" t="s">
        <v>14</v>
      </c>
      <c r="B6" s="19">
        <f>'計算用(記載例太陽光)'!B6</f>
        <v>0</v>
      </c>
      <c r="C6" s="19">
        <f>'計算用(記載例太陽光)'!C6</f>
        <v>0</v>
      </c>
      <c r="D6" s="19">
        <f>'計算用(記載例太陽光)'!D6</f>
        <v>0</v>
      </c>
      <c r="E6" s="19">
        <f>'計算用(記載例太陽光)'!E6</f>
        <v>0</v>
      </c>
      <c r="F6" s="19">
        <f>'計算用(記載例太陽光)'!F6</f>
        <v>0</v>
      </c>
      <c r="G6" s="19">
        <f>'計算用(記載例太陽光)'!G6</f>
        <v>0</v>
      </c>
      <c r="H6" s="19">
        <f>'計算用(記載例太陽光)'!H6</f>
        <v>0</v>
      </c>
      <c r="I6" s="19">
        <f>'計算用(記載例太陽光)'!I6</f>
        <v>0</v>
      </c>
      <c r="J6" s="19">
        <f>'計算用(記載例太陽光)'!J6</f>
        <v>0</v>
      </c>
    </row>
    <row r="7" spans="1:13" x14ac:dyDescent="0.25">
      <c r="A7" s="10" t="s">
        <v>15</v>
      </c>
      <c r="B7" s="19">
        <f>'計算用(記載例太陽光)'!B7</f>
        <v>0</v>
      </c>
      <c r="C7" s="19">
        <f>'計算用(記載例太陽光)'!C7</f>
        <v>0</v>
      </c>
      <c r="D7" s="19">
        <f>'計算用(記載例太陽光)'!D7</f>
        <v>0</v>
      </c>
      <c r="E7" s="19">
        <f>'計算用(記載例太陽光)'!E7</f>
        <v>0</v>
      </c>
      <c r="F7" s="19">
        <f>'計算用(記載例太陽光)'!F7</f>
        <v>0</v>
      </c>
      <c r="G7" s="19">
        <f>'計算用(記載例太陽光)'!G7</f>
        <v>0</v>
      </c>
      <c r="H7" s="19">
        <f>'計算用(記載例太陽光)'!H7</f>
        <v>0</v>
      </c>
      <c r="I7" s="19">
        <f>'計算用(記載例太陽光)'!I7</f>
        <v>0</v>
      </c>
      <c r="J7" s="19">
        <f>'計算用(記載例太陽光)'!J7</f>
        <v>0</v>
      </c>
    </row>
    <row r="8" spans="1:13" x14ac:dyDescent="0.25">
      <c r="A8" s="10" t="s">
        <v>16</v>
      </c>
      <c r="B8" s="19">
        <f>'計算用(記載例太陽光)'!B8</f>
        <v>0</v>
      </c>
      <c r="C8" s="19">
        <f>'計算用(記載例太陽光)'!C8</f>
        <v>0</v>
      </c>
      <c r="D8" s="19">
        <f>'計算用(記載例太陽光)'!D8</f>
        <v>0</v>
      </c>
      <c r="E8" s="19">
        <f>'計算用(記載例太陽光)'!E8</f>
        <v>0</v>
      </c>
      <c r="F8" s="19">
        <f>'計算用(記載例太陽光)'!F8</f>
        <v>0</v>
      </c>
      <c r="G8" s="19">
        <f>'計算用(記載例太陽光)'!G8</f>
        <v>0</v>
      </c>
      <c r="H8" s="19">
        <f>'計算用(記載例太陽光)'!H8</f>
        <v>0</v>
      </c>
      <c r="I8" s="19">
        <f>'計算用(記載例太陽光)'!I8</f>
        <v>0</v>
      </c>
      <c r="J8" s="19">
        <f>'計算用(記載例太陽光)'!J8</f>
        <v>0</v>
      </c>
    </row>
    <row r="9" spans="1:13" x14ac:dyDescent="0.25">
      <c r="A9" s="10" t="s">
        <v>17</v>
      </c>
      <c r="B9" s="19">
        <f>'計算用(記載例太陽光)'!B9</f>
        <v>0</v>
      </c>
      <c r="C9" s="19">
        <f>'計算用(記載例太陽光)'!C9</f>
        <v>0</v>
      </c>
      <c r="D9" s="19">
        <f>'計算用(記載例太陽光)'!D9</f>
        <v>0</v>
      </c>
      <c r="E9" s="19">
        <f>'計算用(記載例太陽光)'!E9</f>
        <v>0</v>
      </c>
      <c r="F9" s="19">
        <f>'計算用(記載例太陽光)'!F9</f>
        <v>0</v>
      </c>
      <c r="G9" s="19">
        <f>'計算用(記載例太陽光)'!G9</f>
        <v>0</v>
      </c>
      <c r="H9" s="19">
        <f>'計算用(記載例太陽光)'!H9</f>
        <v>0</v>
      </c>
      <c r="I9" s="19">
        <f>'計算用(記載例太陽光)'!I9</f>
        <v>0</v>
      </c>
      <c r="J9" s="19">
        <f>'計算用(記載例太陽光)'!J9</f>
        <v>0</v>
      </c>
    </row>
    <row r="10" spans="1:13" x14ac:dyDescent="0.25">
      <c r="A10" s="10" t="s">
        <v>18</v>
      </c>
      <c r="B10" s="19">
        <f>'計算用(記載例太陽光)'!B10</f>
        <v>0</v>
      </c>
      <c r="C10" s="19">
        <f>'計算用(記載例太陽光)'!C10</f>
        <v>0</v>
      </c>
      <c r="D10" s="19">
        <f>'計算用(記載例太陽光)'!D10</f>
        <v>0</v>
      </c>
      <c r="E10" s="19">
        <f>'計算用(記載例太陽光)'!E10</f>
        <v>0</v>
      </c>
      <c r="F10" s="19">
        <f>'計算用(記載例太陽光)'!F10</f>
        <v>0</v>
      </c>
      <c r="G10" s="19">
        <f>'計算用(記載例太陽光)'!G10</f>
        <v>0</v>
      </c>
      <c r="H10" s="19">
        <f>'計算用(記載例太陽光)'!H10</f>
        <v>0</v>
      </c>
      <c r="I10" s="19">
        <f>'計算用(記載例太陽光)'!I10</f>
        <v>0</v>
      </c>
      <c r="J10" s="19">
        <f>'計算用(記載例太陽光)'!J10</f>
        <v>0</v>
      </c>
    </row>
    <row r="11" spans="1:13" x14ac:dyDescent="0.25">
      <c r="A11" s="10" t="s">
        <v>19</v>
      </c>
      <c r="B11" s="19">
        <f>'計算用(記載例太陽光)'!B11</f>
        <v>0</v>
      </c>
      <c r="C11" s="19">
        <f>'計算用(記載例太陽光)'!C11</f>
        <v>0</v>
      </c>
      <c r="D11" s="19">
        <f>'計算用(記載例太陽光)'!D11</f>
        <v>0</v>
      </c>
      <c r="E11" s="19">
        <f>'計算用(記載例太陽光)'!E11</f>
        <v>0</v>
      </c>
      <c r="F11" s="19">
        <f>'計算用(記載例太陽光)'!F11</f>
        <v>0</v>
      </c>
      <c r="G11" s="19">
        <f>'計算用(記載例太陽光)'!G11</f>
        <v>0</v>
      </c>
      <c r="H11" s="19">
        <f>'計算用(記載例太陽光)'!H11</f>
        <v>0</v>
      </c>
      <c r="I11" s="19">
        <f>'計算用(記載例太陽光)'!I11</f>
        <v>0</v>
      </c>
      <c r="J11" s="19">
        <f>'計算用(記載例太陽光)'!J11</f>
        <v>0</v>
      </c>
    </row>
    <row r="12" spans="1:13" x14ac:dyDescent="0.25">
      <c r="A12" s="10" t="s">
        <v>20</v>
      </c>
      <c r="B12" s="19">
        <f>'計算用(記載例太陽光)'!B12</f>
        <v>0</v>
      </c>
      <c r="C12" s="19">
        <f>'計算用(記載例太陽光)'!C12</f>
        <v>0</v>
      </c>
      <c r="D12" s="19">
        <f>'計算用(記載例太陽光)'!D12</f>
        <v>0</v>
      </c>
      <c r="E12" s="19">
        <f>'計算用(記載例太陽光)'!E12</f>
        <v>0</v>
      </c>
      <c r="F12" s="19">
        <f>'計算用(記載例太陽光)'!F12</f>
        <v>0</v>
      </c>
      <c r="G12" s="19">
        <f>'計算用(記載例太陽光)'!G12</f>
        <v>0</v>
      </c>
      <c r="H12" s="19">
        <f>'計算用(記載例太陽光)'!H12</f>
        <v>0</v>
      </c>
      <c r="I12" s="19">
        <f>'計算用(記載例太陽光)'!I12</f>
        <v>0</v>
      </c>
      <c r="J12" s="19">
        <f>'計算用(記載例太陽光)'!J12</f>
        <v>0</v>
      </c>
    </row>
    <row r="13" spans="1:13" x14ac:dyDescent="0.25">
      <c r="A13" s="10" t="s">
        <v>21</v>
      </c>
      <c r="B13" s="19">
        <f>'計算用(記載例太陽光)'!B13</f>
        <v>0</v>
      </c>
      <c r="C13" s="19">
        <f>'計算用(記載例太陽光)'!C13</f>
        <v>0</v>
      </c>
      <c r="D13" s="19">
        <f>'計算用(記載例太陽光)'!D13</f>
        <v>0</v>
      </c>
      <c r="E13" s="19">
        <f>'計算用(記載例太陽光)'!E13</f>
        <v>0</v>
      </c>
      <c r="F13" s="19">
        <f>'計算用(記載例太陽光)'!F13</f>
        <v>0</v>
      </c>
      <c r="G13" s="19">
        <f>'計算用(記載例太陽光)'!G13</f>
        <v>0</v>
      </c>
      <c r="H13" s="19">
        <f>'計算用(記載例太陽光)'!H13</f>
        <v>0</v>
      </c>
      <c r="I13" s="19">
        <f>'計算用(記載例太陽光)'!I13</f>
        <v>0</v>
      </c>
      <c r="J13" s="19">
        <f>'計算用(記載例太陽光)'!J13</f>
        <v>0</v>
      </c>
    </row>
    <row r="14" spans="1:13" x14ac:dyDescent="0.25">
      <c r="A14" s="10" t="s">
        <v>22</v>
      </c>
      <c r="B14" s="19">
        <f>'計算用(記載例太陽光)'!B14</f>
        <v>0</v>
      </c>
      <c r="C14" s="19">
        <f>'計算用(記載例太陽光)'!C14</f>
        <v>0</v>
      </c>
      <c r="D14" s="19">
        <f>'計算用(記載例太陽光)'!D14</f>
        <v>0</v>
      </c>
      <c r="E14" s="19">
        <f>'計算用(記載例太陽光)'!E14</f>
        <v>0</v>
      </c>
      <c r="F14" s="19">
        <f>'計算用(記載例太陽光)'!F14</f>
        <v>0</v>
      </c>
      <c r="G14" s="19">
        <f>'計算用(記載例太陽光)'!G14</f>
        <v>0</v>
      </c>
      <c r="H14" s="19">
        <f>'計算用(記載例太陽光)'!H14</f>
        <v>0</v>
      </c>
      <c r="I14" s="19">
        <f>'計算用(記載例太陽光)'!I14</f>
        <v>0</v>
      </c>
      <c r="J14" s="19">
        <f>'計算用(記載例太陽光)'!J14</f>
        <v>0</v>
      </c>
    </row>
    <row r="15" spans="1:13" x14ac:dyDescent="0.25">
      <c r="A15" s="10" t="s">
        <v>23</v>
      </c>
      <c r="B15" s="19">
        <f>'計算用(記載例太陽光)'!B15</f>
        <v>0</v>
      </c>
      <c r="C15" s="19">
        <f>'計算用(記載例太陽光)'!C15</f>
        <v>0</v>
      </c>
      <c r="D15" s="19">
        <f>'計算用(記載例太陽光)'!D15</f>
        <v>0</v>
      </c>
      <c r="E15" s="19">
        <f>'計算用(記載例太陽光)'!E15</f>
        <v>0</v>
      </c>
      <c r="F15" s="19">
        <f>'計算用(記載例太陽光)'!F15</f>
        <v>0</v>
      </c>
      <c r="G15" s="19">
        <f>'計算用(記載例太陽光)'!G15</f>
        <v>0</v>
      </c>
      <c r="H15" s="19">
        <f>'計算用(記載例太陽光)'!H15</f>
        <v>0</v>
      </c>
      <c r="I15" s="19">
        <f>'計算用(記載例太陽光)'!I15</f>
        <v>0</v>
      </c>
      <c r="J15" s="19">
        <f>'計算用(記載例太陽光)'!J15</f>
        <v>0</v>
      </c>
    </row>
    <row r="16" spans="1:13" x14ac:dyDescent="0.25">
      <c r="B16" s="2"/>
      <c r="C16" s="2"/>
      <c r="D16" s="2"/>
      <c r="E16" s="2"/>
      <c r="F16" s="2"/>
      <c r="G16" s="2"/>
      <c r="H16" s="2"/>
      <c r="I16" s="2"/>
      <c r="J16" s="2"/>
      <c r="K16" s="2"/>
    </row>
    <row r="17" spans="1:14" x14ac:dyDescent="0.25">
      <c r="A17" s="1" t="s">
        <v>44</v>
      </c>
      <c r="B17" s="34">
        <f>'計算用(記載例太陽光)'!B17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'計算用(記載例太陽光)'!B19</f>
        <v>0</v>
      </c>
      <c r="C19" s="35">
        <f>'計算用(記載例太陽光)'!C19</f>
        <v>0</v>
      </c>
      <c r="D19" s="35">
        <f>'計算用(記載例太陽光)'!D19</f>
        <v>0</v>
      </c>
      <c r="E19" s="35">
        <f>'計算用(記載例太陽光)'!E19</f>
        <v>0</v>
      </c>
      <c r="F19" s="35">
        <f>'計算用(記載例太陽光)'!F19</f>
        <v>0</v>
      </c>
      <c r="G19" s="35">
        <f>'計算用(記載例太陽光)'!G19</f>
        <v>0</v>
      </c>
      <c r="H19" s="35">
        <f>'計算用(記載例太陽光)'!H19</f>
        <v>0</v>
      </c>
      <c r="I19" s="35">
        <f>'計算用(記載例太陽光)'!I19</f>
        <v>0</v>
      </c>
      <c r="J19" s="35">
        <f>'計算用(記載例太陽光)'!J19</f>
        <v>0</v>
      </c>
      <c r="K19" s="1" t="str">
        <f>'計算用(記載例太陽光)'!K19</f>
        <v>←容量市場調達量(再エネなし)を正として、補正係数kWで年間kWを算出</v>
      </c>
    </row>
    <row r="21" spans="1:14" x14ac:dyDescent="0.25">
      <c r="A21" s="1" t="s">
        <v>53</v>
      </c>
      <c r="B21" s="35">
        <f>'計算用(記載例太陽光)'!B21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46</v>
      </c>
      <c r="C23" s="10"/>
      <c r="D23" s="10"/>
      <c r="E23" s="10"/>
      <c r="F23" s="10"/>
      <c r="G23" s="10"/>
      <c r="H23" s="10"/>
      <c r="I23" s="10"/>
      <c r="J23" s="10"/>
      <c r="K23" s="10"/>
      <c r="N23" s="1" t="s">
        <v>79</v>
      </c>
    </row>
    <row r="24" spans="1:14" x14ac:dyDescent="0.25">
      <c r="A24" s="10" t="s">
        <v>12</v>
      </c>
      <c r="B24" s="35">
        <f>'計算用(風力)'!B24</f>
        <v>0.22504822172588201</v>
      </c>
      <c r="C24" s="35">
        <f>'計算用(風力)'!C24</f>
        <v>0.32922393155215551</v>
      </c>
      <c r="D24" s="35">
        <f>'計算用(風力)'!D24</f>
        <v>0.37770415662955781</v>
      </c>
      <c r="E24" s="35">
        <f>'計算用(風力)'!E24</f>
        <v>0.26086282035774183</v>
      </c>
      <c r="F24" s="35">
        <f>'計算用(風力)'!F24</f>
        <v>0.16963592662022683</v>
      </c>
      <c r="G24" s="35">
        <f>'計算用(風力)'!G24</f>
        <v>0.22534854175967056</v>
      </c>
      <c r="H24" s="35">
        <f>'計算用(風力)'!H24</f>
        <v>0.18091519203699852</v>
      </c>
      <c r="I24" s="35">
        <f>'計算用(風力)'!I24</f>
        <v>0.24809404531131374</v>
      </c>
      <c r="J24" s="35">
        <f>'計算用(風力)'!J24</f>
        <v>0.17094156368385502</v>
      </c>
      <c r="N24" s="35" t="e">
        <f>HLOOKUP(#REF!,$B$2:$J$35,23,0)</f>
        <v>#REF!</v>
      </c>
    </row>
    <row r="25" spans="1:14" x14ac:dyDescent="0.25">
      <c r="A25" s="10" t="s">
        <v>13</v>
      </c>
      <c r="B25" s="35">
        <f>'計算用(風力)'!B25</f>
        <v>0.16194068803021519</v>
      </c>
      <c r="C25" s="35">
        <f>'計算用(風力)'!C25</f>
        <v>0.18600035493029338</v>
      </c>
      <c r="D25" s="35">
        <f>'計算用(風力)'!D25</f>
        <v>0.13416382894588091</v>
      </c>
      <c r="E25" s="35">
        <f>'計算用(風力)'!E25</f>
        <v>7.4387869376218677E-2</v>
      </c>
      <c r="F25" s="35">
        <f>'計算用(風力)'!F25</f>
        <v>0.12561000421414165</v>
      </c>
      <c r="G25" s="35">
        <f>'計算用(風力)'!G25</f>
        <v>0.20172443696976897</v>
      </c>
      <c r="H25" s="35">
        <f>'計算用(風力)'!H25</f>
        <v>0.13317997045246366</v>
      </c>
      <c r="I25" s="35">
        <f>'計算用(風力)'!I25</f>
        <v>0.20261769711720881</v>
      </c>
      <c r="J25" s="35">
        <f>'計算用(風力)'!J25</f>
        <v>8.7565939779549351E-2</v>
      </c>
      <c r="N25" s="35" t="e">
        <f>HLOOKUP(#REF!,$B$2:$J$35,24,0)</f>
        <v>#REF!</v>
      </c>
    </row>
    <row r="26" spans="1:14" x14ac:dyDescent="0.25">
      <c r="A26" s="10" t="s">
        <v>14</v>
      </c>
      <c r="B26" s="35">
        <f>'計算用(風力)'!B26</f>
        <v>0.14983102495829648</v>
      </c>
      <c r="C26" s="35">
        <f>'計算用(風力)'!C26</f>
        <v>0.12078999397906257</v>
      </c>
      <c r="D26" s="35">
        <f>'計算用(風力)'!D26</f>
        <v>0.12069472798980219</v>
      </c>
      <c r="E26" s="35">
        <f>'計算用(風力)'!E26</f>
        <v>0.12227571235774992</v>
      </c>
      <c r="F26" s="35">
        <f>'計算用(風力)'!F26</f>
        <v>6.7343012471440089E-2</v>
      </c>
      <c r="G26" s="35">
        <f>'計算用(風力)'!G26</f>
        <v>0.17921977763978597</v>
      </c>
      <c r="H26" s="35">
        <f>'計算用(風力)'!H26</f>
        <v>0.10346589172721847</v>
      </c>
      <c r="I26" s="35">
        <f>'計算用(風力)'!I26</f>
        <v>0.1810348814731812</v>
      </c>
      <c r="J26" s="35">
        <f>'計算用(風力)'!J26</f>
        <v>0.12689853501249501</v>
      </c>
      <c r="N26" s="35" t="e">
        <f>HLOOKUP(#REF!,$B$2:$J$35,25,0)</f>
        <v>#REF!</v>
      </c>
    </row>
    <row r="27" spans="1:14" x14ac:dyDescent="0.25">
      <c r="A27" s="10" t="s">
        <v>15</v>
      </c>
      <c r="B27" s="35">
        <f>'計算用(風力)'!B27</f>
        <v>0.11950638723425287</v>
      </c>
      <c r="C27" s="35">
        <f>'計算用(風力)'!C27</f>
        <v>9.2843874589965486E-2</v>
      </c>
      <c r="D27" s="35">
        <f>'計算用(風力)'!D27</f>
        <v>0.14595096642667171</v>
      </c>
      <c r="E27" s="35">
        <f>'計算用(風力)'!E27</f>
        <v>0.13046832598548358</v>
      </c>
      <c r="F27" s="35">
        <f>'計算用(風力)'!F27</f>
        <v>8.8944124187063767E-2</v>
      </c>
      <c r="G27" s="35">
        <f>'計算用(風力)'!G27</f>
        <v>9.8653609677104237E-2</v>
      </c>
      <c r="H27" s="35">
        <f>'計算用(風力)'!H27</f>
        <v>7.7219574480180825E-2</v>
      </c>
      <c r="I27" s="35">
        <f>'計算用(風力)'!I27</f>
        <v>0.11179308704688286</v>
      </c>
      <c r="J27" s="35">
        <f>'計算用(風力)'!J27</f>
        <v>6.3799264016800292E-2</v>
      </c>
      <c r="N27" s="35" t="e">
        <f>HLOOKUP(#REF!,$B$2:$J$35,26,0)</f>
        <v>#REF!</v>
      </c>
    </row>
    <row r="28" spans="1:14" x14ac:dyDescent="0.25">
      <c r="A28" s="10" t="s">
        <v>16</v>
      </c>
      <c r="B28" s="35">
        <f>'計算用(風力)'!B28</f>
        <v>8.9696775103214443E-2</v>
      </c>
      <c r="C28" s="35">
        <f>'計算用(風力)'!C28</f>
        <v>0.12405721332299878</v>
      </c>
      <c r="D28" s="35">
        <f>'計算用(風力)'!D28</f>
        <v>7.1947243712895223E-2</v>
      </c>
      <c r="E28" s="35">
        <f>'計算用(風力)'!E28</f>
        <v>0.12328219012290233</v>
      </c>
      <c r="F28" s="35">
        <f>'計算用(風力)'!F28</f>
        <v>9.0028204941654491E-2</v>
      </c>
      <c r="G28" s="35">
        <f>'計算用(風力)'!G28</f>
        <v>0.12567426255059025</v>
      </c>
      <c r="H28" s="35">
        <f>'計算用(風力)'!H28</f>
        <v>9.5955638169247445E-2</v>
      </c>
      <c r="I28" s="35">
        <f>'計算用(風力)'!I28</f>
        <v>0.14944154628568013</v>
      </c>
      <c r="J28" s="35">
        <f>'計算用(風力)'!J28</f>
        <v>7.8355334755855946E-2</v>
      </c>
      <c r="N28" s="35" t="e">
        <f>HLOOKUP(#REF!,$B$2:$J$35,27,0)</f>
        <v>#REF!</v>
      </c>
    </row>
    <row r="29" spans="1:14" x14ac:dyDescent="0.25">
      <c r="A29" s="10" t="s">
        <v>17</v>
      </c>
      <c r="B29" s="35">
        <f>'計算用(風力)'!B29</f>
        <v>0.13505983519159856</v>
      </c>
      <c r="C29" s="35">
        <f>'計算用(風力)'!C29</f>
        <v>0.14329378048273805</v>
      </c>
      <c r="D29" s="35">
        <f>'計算用(風力)'!D29</f>
        <v>0.1774807998666964</v>
      </c>
      <c r="E29" s="35">
        <f>'計算用(風力)'!E29</f>
        <v>0.1253030480591027</v>
      </c>
      <c r="F29" s="35">
        <f>'計算用(風力)'!F29</f>
        <v>0.11337551169359593</v>
      </c>
      <c r="G29" s="35">
        <f>'計算用(風力)'!G29</f>
        <v>0.15824181926993347</v>
      </c>
      <c r="H29" s="35">
        <f>'計算用(風力)'!H29</f>
        <v>0.1010969233023568</v>
      </c>
      <c r="I29" s="35">
        <f>'計算用(風力)'!I29</f>
        <v>0.17419348664634979</v>
      </c>
      <c r="J29" s="35">
        <f>'計算用(風力)'!J29</f>
        <v>7.8963792093111038E-2</v>
      </c>
      <c r="N29" s="35" t="e">
        <f>HLOOKUP(#REF!,$B$2:$J$35,28,0)</f>
        <v>#REF!</v>
      </c>
    </row>
    <row r="30" spans="1:14" x14ac:dyDescent="0.25">
      <c r="A30" s="10" t="s">
        <v>18</v>
      </c>
      <c r="B30" s="35">
        <f>'計算用(風力)'!B30</f>
        <v>0.16159831054892743</v>
      </c>
      <c r="C30" s="35">
        <f>'計算用(風力)'!C30</f>
        <v>0.21303397549505929</v>
      </c>
      <c r="D30" s="35">
        <f>'計算用(風力)'!D30</f>
        <v>0.26588267525935344</v>
      </c>
      <c r="E30" s="35">
        <f>'計算用(風力)'!E30</f>
        <v>0.16826117827864456</v>
      </c>
      <c r="F30" s="35">
        <f>'計算用(風力)'!F30</f>
        <v>0.13316372508830338</v>
      </c>
      <c r="G30" s="35">
        <f>'計算用(風力)'!G30</f>
        <v>0.16524095795163729</v>
      </c>
      <c r="H30" s="35">
        <f>'計算用(風力)'!H30</f>
        <v>0.13397469451227556</v>
      </c>
      <c r="I30" s="35">
        <f>'計算用(風力)'!I30</f>
        <v>0.20596148888638963</v>
      </c>
      <c r="J30" s="35">
        <f>'計算用(風力)'!J30</f>
        <v>0.13355439753100221</v>
      </c>
      <c r="N30" s="35" t="e">
        <f>HLOOKUP(#REF!,$B$2:$J$35,29,0)</f>
        <v>#REF!</v>
      </c>
    </row>
    <row r="31" spans="1:14" x14ac:dyDescent="0.25">
      <c r="A31" s="10" t="s">
        <v>19</v>
      </c>
      <c r="B31" s="35">
        <f>'計算用(風力)'!B31</f>
        <v>0.24891767201196038</v>
      </c>
      <c r="C31" s="35">
        <f>'計算用(風力)'!C31</f>
        <v>0.30110205200326551</v>
      </c>
      <c r="D31" s="35">
        <f>'計算用(風力)'!D31</f>
        <v>0.17422956472715057</v>
      </c>
      <c r="E31" s="35">
        <f>'計算用(風力)'!E31</f>
        <v>0.28196320149776066</v>
      </c>
      <c r="F31" s="35">
        <f>'計算用(風力)'!F31</f>
        <v>0.21578597883730244</v>
      </c>
      <c r="G31" s="35">
        <f>'計算用(風力)'!G31</f>
        <v>0.23787869348963703</v>
      </c>
      <c r="H31" s="35">
        <f>'計算用(風力)'!H31</f>
        <v>0.17672587672249221</v>
      </c>
      <c r="I31" s="35">
        <f>'計算用(風力)'!I31</f>
        <v>0.29467060647231585</v>
      </c>
      <c r="J31" s="35">
        <f>'計算用(風力)'!J31</f>
        <v>0.20842746554630154</v>
      </c>
      <c r="N31" s="35" t="e">
        <f>HLOOKUP(#REF!,$B$2:$J$35,30,0)</f>
        <v>#REF!</v>
      </c>
    </row>
    <row r="32" spans="1:14" x14ac:dyDescent="0.25">
      <c r="A32" s="10" t="s">
        <v>20</v>
      </c>
      <c r="B32" s="35">
        <f>'計算用(風力)'!B32</f>
        <v>0.27784424801407809</v>
      </c>
      <c r="C32" s="35">
        <f>'計算用(風力)'!C32</f>
        <v>0.47047796876632847</v>
      </c>
      <c r="D32" s="35">
        <f>'計算用(風力)'!D32</f>
        <v>0.22497586033071182</v>
      </c>
      <c r="E32" s="35">
        <f>'計算用(風力)'!E32</f>
        <v>0.2647433764314242</v>
      </c>
      <c r="F32" s="35">
        <f>'計算用(風力)'!F32</f>
        <v>0.27572097615716668</v>
      </c>
      <c r="G32" s="35">
        <f>'計算用(風力)'!G32</f>
        <v>0.30600730007555554</v>
      </c>
      <c r="H32" s="35">
        <f>'計算用(風力)'!H32</f>
        <v>0.24386853622517252</v>
      </c>
      <c r="I32" s="35">
        <f>'計算用(風力)'!I32</f>
        <v>0.36416369722657466</v>
      </c>
      <c r="J32" s="35">
        <f>'計算用(風力)'!J32</f>
        <v>0.24462737942990948</v>
      </c>
      <c r="N32" s="35" t="e">
        <f>HLOOKUP(#REF!,$B$2:$J$35,31,0)</f>
        <v>#REF!</v>
      </c>
    </row>
    <row r="33" spans="1:30" x14ac:dyDescent="0.25">
      <c r="A33" s="10" t="s">
        <v>21</v>
      </c>
      <c r="B33" s="35">
        <f>'計算用(風力)'!B33</f>
        <v>0.23979786340403669</v>
      </c>
      <c r="C33" s="35">
        <f>'計算用(風力)'!C33</f>
        <v>0.42592962515135568</v>
      </c>
      <c r="D33" s="35">
        <f>'計算用(風力)'!D33</f>
        <v>0.24767774355110636</v>
      </c>
      <c r="E33" s="35">
        <f>'計算用(風力)'!E33</f>
        <v>0.32927506864930195</v>
      </c>
      <c r="F33" s="35">
        <f>'計算用(風力)'!F33</f>
        <v>0.25828808126060443</v>
      </c>
      <c r="G33" s="35">
        <f>'計算用(風力)'!G33</f>
        <v>0.32834750129763662</v>
      </c>
      <c r="H33" s="35">
        <f>'計算用(風力)'!H33</f>
        <v>0.24060107625869631</v>
      </c>
      <c r="I33" s="35">
        <f>'計算用(風力)'!I33</f>
        <v>0.44617859299989626</v>
      </c>
      <c r="J33" s="35">
        <f>'計算用(風力)'!J33</f>
        <v>0.21835838145037822</v>
      </c>
      <c r="N33" s="35" t="e">
        <f>HLOOKUP(#REF!,$B$2:$J$35,32,0)</f>
        <v>#REF!</v>
      </c>
    </row>
    <row r="34" spans="1:30" x14ac:dyDescent="0.25">
      <c r="A34" s="10" t="s">
        <v>22</v>
      </c>
      <c r="B34" s="35">
        <f>'計算用(風力)'!B34</f>
        <v>0.29128154726600392</v>
      </c>
      <c r="C34" s="35">
        <f>'計算用(風力)'!C34</f>
        <v>0.48708864060669477</v>
      </c>
      <c r="D34" s="35">
        <f>'計算用(風力)'!D34</f>
        <v>0.27711505407303622</v>
      </c>
      <c r="E34" s="35">
        <f>'計算用(風力)'!E34</f>
        <v>0.40065174504139639</v>
      </c>
      <c r="F34" s="35">
        <f>'計算用(風力)'!F34</f>
        <v>0.25552616181603044</v>
      </c>
      <c r="G34" s="35">
        <f>'計算用(風力)'!G34</f>
        <v>0.35413475082253199</v>
      </c>
      <c r="H34" s="35">
        <f>'計算用(風力)'!H34</f>
        <v>0.23567928321996809</v>
      </c>
      <c r="I34" s="35">
        <f>'計算用(風力)'!I34</f>
        <v>0.43569241160433891</v>
      </c>
      <c r="J34" s="35">
        <f>'計算用(風力)'!J34</f>
        <v>0.26303415226217108</v>
      </c>
      <c r="N34" s="35" t="e">
        <f>HLOOKUP(#REF!,$B$2:$J$35,33,0)</f>
        <v>#REF!</v>
      </c>
      <c r="Q34" s="1" t="s">
        <v>92</v>
      </c>
    </row>
    <row r="35" spans="1:30" x14ac:dyDescent="0.25">
      <c r="A35" s="10" t="s">
        <v>23</v>
      </c>
      <c r="B35" s="35">
        <f>'計算用(風力)'!B35</f>
        <v>0.21118050329308849</v>
      </c>
      <c r="C35" s="35">
        <f>'計算用(風力)'!C35</f>
        <v>0.35460051726856989</v>
      </c>
      <c r="D35" s="35">
        <f>'計算用(風力)'!D35</f>
        <v>0.29718809625116505</v>
      </c>
      <c r="E35" s="35">
        <f>'計算用(風力)'!E35</f>
        <v>0.37829771568994219</v>
      </c>
      <c r="F35" s="35">
        <f>'計算用(風力)'!F35</f>
        <v>0.22103123305358258</v>
      </c>
      <c r="G35" s="35">
        <f>'計算用(風力)'!G35</f>
        <v>0.28501565631644532</v>
      </c>
      <c r="H35" s="35">
        <f>'計算用(風力)'!H35</f>
        <v>0.21460077989688955</v>
      </c>
      <c r="I35" s="35">
        <f>'計算用(風力)'!I35</f>
        <v>0.39342177917863452</v>
      </c>
      <c r="J35" s="35">
        <f>'計算用(風力)'!J35</f>
        <v>0.2350633940691241</v>
      </c>
      <c r="N35" s="35" t="e">
        <f>HLOOKUP(#REF!,$B$2:$J$35,34,0)</f>
        <v>#REF!</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41" t="e">
        <f>IF(#REF!=B$2,B24*#REF!/1000,0)</f>
        <v>#REF!</v>
      </c>
      <c r="C38" s="41" t="e">
        <f>IF(#REF!=C$2,C24*#REF!/1000,0)</f>
        <v>#REF!</v>
      </c>
      <c r="D38" s="41" t="e">
        <f>IF(#REF!=D$2,D24*#REF!/1000,0)</f>
        <v>#REF!</v>
      </c>
      <c r="E38" s="41" t="e">
        <f>IF(#REF!=E$2,E24*#REF!/1000,0)</f>
        <v>#REF!</v>
      </c>
      <c r="F38" s="41" t="e">
        <f>IF(#REF!=F$2,F24*#REF!/1000,0)</f>
        <v>#REF!</v>
      </c>
      <c r="G38" s="41" t="e">
        <f>IF(#REF!=G$2,G24*#REF!/1000,0)</f>
        <v>#REF!</v>
      </c>
      <c r="H38" s="41" t="e">
        <f>IF(#REF!=H$2,H24*#REF!/1000,0)</f>
        <v>#REF!</v>
      </c>
      <c r="I38" s="41" t="e">
        <f>IF(#REF!=I$2,I24*#REF!/1000,0)</f>
        <v>#REF!</v>
      </c>
      <c r="J38" s="42" t="e">
        <f>IF(#REF!=J$2,J24*#REF!/1000,0)</f>
        <v>#REF!</v>
      </c>
      <c r="K38" s="43" t="e">
        <f>SUM(B38:J38)</f>
        <v>#REF!</v>
      </c>
      <c r="L38" s="44"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AA38*1000</f>
        <v>#REF!</v>
      </c>
    </row>
    <row r="39" spans="1:30" x14ac:dyDescent="0.25">
      <c r="A39" s="10" t="s">
        <v>13</v>
      </c>
      <c r="B39" s="41" t="e">
        <f>IF(#REF!=B$2,B25*#REF!/1000,0)</f>
        <v>#REF!</v>
      </c>
      <c r="C39" s="41" t="e">
        <f>IF(#REF!=C$2,C25*#REF!/1000,0)</f>
        <v>#REF!</v>
      </c>
      <c r="D39" s="41" t="e">
        <f>IF(#REF!=D$2,D25*#REF!/1000,0)</f>
        <v>#REF!</v>
      </c>
      <c r="E39" s="41" t="e">
        <f>IF(#REF!=E$2,E25*#REF!/1000,0)</f>
        <v>#REF!</v>
      </c>
      <c r="F39" s="41" t="e">
        <f>IF(#REF!=F$2,F25*#REF!/1000,0)</f>
        <v>#REF!</v>
      </c>
      <c r="G39" s="41" t="e">
        <f>IF(#REF!=G$2,G25*#REF!/1000,0)</f>
        <v>#REF!</v>
      </c>
      <c r="H39" s="41" t="e">
        <f>IF(#REF!=H$2,H25*#REF!/1000,0)</f>
        <v>#REF!</v>
      </c>
      <c r="I39" s="41" t="e">
        <f>IF(#REF!=I$2,I25*#REF!/1000,0)</f>
        <v>#REF!</v>
      </c>
      <c r="J39" s="42" t="e">
        <f>IF(#REF!=J$2,J25*#REF!/1000,0)</f>
        <v>#REF!</v>
      </c>
      <c r="K39" s="43" t="e">
        <f t="shared" ref="K39:K49" si="2">SUM(B39:J39)</f>
        <v>#REF!</v>
      </c>
      <c r="L39" s="44" t="e">
        <f t="shared" ref="L39:L49" si="3">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4">SUM(R39:Z39)</f>
        <v>#REF!</v>
      </c>
      <c r="AB39" s="44" t="e">
        <f t="shared" ref="AB39:AB49" si="5">MIN($AA$38:$AA$49)</f>
        <v>#REF!</v>
      </c>
      <c r="AD39" s="39" t="e">
        <f>AA39*1000</f>
        <v>#REF!</v>
      </c>
    </row>
    <row r="40" spans="1:30" x14ac:dyDescent="0.25">
      <c r="A40" s="10" t="s">
        <v>14</v>
      </c>
      <c r="B40" s="41" t="e">
        <f>IF(#REF!=B$2,B26*#REF!/1000,0)</f>
        <v>#REF!</v>
      </c>
      <c r="C40" s="41" t="e">
        <f>IF(#REF!=C$2,C26*#REF!/1000,0)</f>
        <v>#REF!</v>
      </c>
      <c r="D40" s="41" t="e">
        <f>IF(#REF!=D$2,D26*#REF!/1000,0)</f>
        <v>#REF!</v>
      </c>
      <c r="E40" s="41" t="e">
        <f>IF(#REF!=E$2,E26*#REF!/1000,0)</f>
        <v>#REF!</v>
      </c>
      <c r="F40" s="41" t="e">
        <f>IF(#REF!=F$2,F26*#REF!/1000,0)</f>
        <v>#REF!</v>
      </c>
      <c r="G40" s="41" t="e">
        <f>IF(#REF!=G$2,G26*#REF!/1000,0)</f>
        <v>#REF!</v>
      </c>
      <c r="H40" s="41" t="e">
        <f>IF(#REF!=H$2,H26*#REF!/1000,0)</f>
        <v>#REF!</v>
      </c>
      <c r="I40" s="41" t="e">
        <f>IF(#REF!=I$2,I26*#REF!/1000,0)</f>
        <v>#REF!</v>
      </c>
      <c r="J40" s="42" t="e">
        <f>IF(#REF!=J$2,J26*#REF!/1000,0)</f>
        <v>#REF!</v>
      </c>
      <c r="K40" s="43" t="e">
        <f t="shared" si="2"/>
        <v>#REF!</v>
      </c>
      <c r="L40" s="44" t="e">
        <f t="shared" si="3"/>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4"/>
        <v>#REF!</v>
      </c>
      <c r="AB40" s="44" t="e">
        <f t="shared" si="5"/>
        <v>#REF!</v>
      </c>
      <c r="AD40" s="39" t="e">
        <f t="shared" ref="AD40:AD49" si="6">AA40*1000</f>
        <v>#REF!</v>
      </c>
    </row>
    <row r="41" spans="1:30" x14ac:dyDescent="0.25">
      <c r="A41" s="10" t="s">
        <v>15</v>
      </c>
      <c r="B41" s="41" t="e">
        <f>IF(#REF!=B$2,B27*#REF!/1000,0)</f>
        <v>#REF!</v>
      </c>
      <c r="C41" s="41" t="e">
        <f>IF(#REF!=C$2,C27*#REF!/1000,0)</f>
        <v>#REF!</v>
      </c>
      <c r="D41" s="41" t="e">
        <f>IF(#REF!=D$2,D27*#REF!/1000,0)</f>
        <v>#REF!</v>
      </c>
      <c r="E41" s="41" t="e">
        <f>IF(#REF!=E$2,E27*#REF!/1000,0)</f>
        <v>#REF!</v>
      </c>
      <c r="F41" s="41" t="e">
        <f>IF(#REF!=F$2,F27*#REF!/1000,0)</f>
        <v>#REF!</v>
      </c>
      <c r="G41" s="41" t="e">
        <f>IF(#REF!=G$2,G27*#REF!/1000,0)</f>
        <v>#REF!</v>
      </c>
      <c r="H41" s="41" t="e">
        <f>IF(#REF!=H$2,H27*#REF!/1000,0)</f>
        <v>#REF!</v>
      </c>
      <c r="I41" s="41" t="e">
        <f>IF(#REF!=I$2,I27*#REF!/1000,0)</f>
        <v>#REF!</v>
      </c>
      <c r="J41" s="42" t="e">
        <f>IF(#REF!=J$2,J27*#REF!/1000,0)</f>
        <v>#REF!</v>
      </c>
      <c r="K41" s="43" t="e">
        <f t="shared" si="2"/>
        <v>#REF!</v>
      </c>
      <c r="L41" s="44" t="e">
        <f t="shared" si="3"/>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4"/>
        <v>#REF!</v>
      </c>
      <c r="AB41" s="44" t="e">
        <f t="shared" si="5"/>
        <v>#REF!</v>
      </c>
      <c r="AD41" s="39" t="e">
        <f t="shared" si="6"/>
        <v>#REF!</v>
      </c>
    </row>
    <row r="42" spans="1:30" x14ac:dyDescent="0.25">
      <c r="A42" s="10" t="s">
        <v>16</v>
      </c>
      <c r="B42" s="41" t="e">
        <f>IF(#REF!=B$2,B28*#REF!/1000,0)</f>
        <v>#REF!</v>
      </c>
      <c r="C42" s="41" t="e">
        <f>IF(#REF!=C$2,C28*#REF!/1000,0)</f>
        <v>#REF!</v>
      </c>
      <c r="D42" s="41" t="e">
        <f>IF(#REF!=D$2,D28*#REF!/1000,0)</f>
        <v>#REF!</v>
      </c>
      <c r="E42" s="41" t="e">
        <f>IF(#REF!=E$2,E28*#REF!/1000,0)</f>
        <v>#REF!</v>
      </c>
      <c r="F42" s="41" t="e">
        <f>IF(#REF!=F$2,F28*#REF!/1000,0)</f>
        <v>#REF!</v>
      </c>
      <c r="G42" s="41" t="e">
        <f>IF(#REF!=G$2,G28*#REF!/1000,0)</f>
        <v>#REF!</v>
      </c>
      <c r="H42" s="41" t="e">
        <f>IF(#REF!=H$2,H28*#REF!/1000,0)</f>
        <v>#REF!</v>
      </c>
      <c r="I42" s="41" t="e">
        <f>IF(#REF!=I$2,I28*#REF!/1000,0)</f>
        <v>#REF!</v>
      </c>
      <c r="J42" s="42" t="e">
        <f>IF(#REF!=J$2,J28*#REF!/1000,0)</f>
        <v>#REF!</v>
      </c>
      <c r="K42" s="43" t="e">
        <f t="shared" si="2"/>
        <v>#REF!</v>
      </c>
      <c r="L42" s="44" t="e">
        <f t="shared" si="3"/>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4"/>
        <v>#REF!</v>
      </c>
      <c r="AB42" s="44" t="e">
        <f t="shared" si="5"/>
        <v>#REF!</v>
      </c>
      <c r="AD42" s="39" t="e">
        <f t="shared" si="6"/>
        <v>#REF!</v>
      </c>
    </row>
    <row r="43" spans="1:30" x14ac:dyDescent="0.25">
      <c r="A43" s="10" t="s">
        <v>17</v>
      </c>
      <c r="B43" s="41" t="e">
        <f>IF(#REF!=B$2,B29*#REF!/1000,0)</f>
        <v>#REF!</v>
      </c>
      <c r="C43" s="41" t="e">
        <f>IF(#REF!=C$2,C29*#REF!/1000,0)</f>
        <v>#REF!</v>
      </c>
      <c r="D43" s="41" t="e">
        <f>IF(#REF!=D$2,D29*#REF!/1000,0)</f>
        <v>#REF!</v>
      </c>
      <c r="E43" s="41" t="e">
        <f>IF(#REF!=E$2,E29*#REF!/1000,0)</f>
        <v>#REF!</v>
      </c>
      <c r="F43" s="41" t="e">
        <f>IF(#REF!=F$2,F29*#REF!/1000,0)</f>
        <v>#REF!</v>
      </c>
      <c r="G43" s="41" t="e">
        <f>IF(#REF!=G$2,G29*#REF!/1000,0)</f>
        <v>#REF!</v>
      </c>
      <c r="H43" s="41" t="e">
        <f>IF(#REF!=H$2,H29*#REF!/1000,0)</f>
        <v>#REF!</v>
      </c>
      <c r="I43" s="41" t="e">
        <f>IF(#REF!=I$2,I29*#REF!/1000,0)</f>
        <v>#REF!</v>
      </c>
      <c r="J43" s="42" t="e">
        <f>IF(#REF!=J$2,J29*#REF!/1000,0)</f>
        <v>#REF!</v>
      </c>
      <c r="K43" s="43" t="e">
        <f t="shared" si="2"/>
        <v>#REF!</v>
      </c>
      <c r="L43" s="44" t="e">
        <f t="shared" si="3"/>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4"/>
        <v>#REF!</v>
      </c>
      <c r="AB43" s="44" t="e">
        <f t="shared" si="5"/>
        <v>#REF!</v>
      </c>
      <c r="AD43" s="39" t="e">
        <f t="shared" si="6"/>
        <v>#REF!</v>
      </c>
    </row>
    <row r="44" spans="1:30" x14ac:dyDescent="0.25">
      <c r="A44" s="10" t="s">
        <v>18</v>
      </c>
      <c r="B44" s="41" t="e">
        <f>IF(#REF!=B$2,B30*#REF!/1000,0)</f>
        <v>#REF!</v>
      </c>
      <c r="C44" s="41" t="e">
        <f>IF(#REF!=C$2,C30*#REF!/1000,0)</f>
        <v>#REF!</v>
      </c>
      <c r="D44" s="41" t="e">
        <f>IF(#REF!=D$2,D30*#REF!/1000,0)</f>
        <v>#REF!</v>
      </c>
      <c r="E44" s="41" t="e">
        <f>IF(#REF!=E$2,E30*#REF!/1000,0)</f>
        <v>#REF!</v>
      </c>
      <c r="F44" s="41" t="e">
        <f>IF(#REF!=F$2,F30*#REF!/1000,0)</f>
        <v>#REF!</v>
      </c>
      <c r="G44" s="41" t="e">
        <f>IF(#REF!=G$2,G30*#REF!/1000,0)</f>
        <v>#REF!</v>
      </c>
      <c r="H44" s="41" t="e">
        <f>IF(#REF!=H$2,H30*#REF!/1000,0)</f>
        <v>#REF!</v>
      </c>
      <c r="I44" s="41" t="e">
        <f>IF(#REF!=I$2,I30*#REF!/1000,0)</f>
        <v>#REF!</v>
      </c>
      <c r="J44" s="42" t="e">
        <f>IF(#REF!=J$2,J30*#REF!/1000,0)</f>
        <v>#REF!</v>
      </c>
      <c r="K44" s="43" t="e">
        <f t="shared" si="2"/>
        <v>#REF!</v>
      </c>
      <c r="L44" s="44" t="e">
        <f t="shared" si="3"/>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4"/>
        <v>#REF!</v>
      </c>
      <c r="AB44" s="44" t="e">
        <f t="shared" si="5"/>
        <v>#REF!</v>
      </c>
      <c r="AD44" s="39" t="e">
        <f>AA44*1000</f>
        <v>#REF!</v>
      </c>
    </row>
    <row r="45" spans="1:30" x14ac:dyDescent="0.25">
      <c r="A45" s="10" t="s">
        <v>19</v>
      </c>
      <c r="B45" s="41" t="e">
        <f>IF(#REF!=B$2,B31*#REF!/1000,0)</f>
        <v>#REF!</v>
      </c>
      <c r="C45" s="41" t="e">
        <f>IF(#REF!=C$2,C31*#REF!/1000,0)</f>
        <v>#REF!</v>
      </c>
      <c r="D45" s="41" t="e">
        <f>IF(#REF!=D$2,D31*#REF!/1000,0)</f>
        <v>#REF!</v>
      </c>
      <c r="E45" s="41" t="e">
        <f>IF(#REF!=E$2,E31*#REF!/1000,0)</f>
        <v>#REF!</v>
      </c>
      <c r="F45" s="41" t="e">
        <f>IF(#REF!=F$2,F31*#REF!/1000,0)</f>
        <v>#REF!</v>
      </c>
      <c r="G45" s="41" t="e">
        <f>IF(#REF!=G$2,G31*#REF!/1000,0)</f>
        <v>#REF!</v>
      </c>
      <c r="H45" s="41" t="e">
        <f>IF(#REF!=H$2,H31*#REF!/1000,0)</f>
        <v>#REF!</v>
      </c>
      <c r="I45" s="41" t="e">
        <f>IF(#REF!=I$2,I31*#REF!/1000,0)</f>
        <v>#REF!</v>
      </c>
      <c r="J45" s="42" t="e">
        <f>IF(#REF!=J$2,J31*#REF!/1000,0)</f>
        <v>#REF!</v>
      </c>
      <c r="K45" s="43" t="e">
        <f t="shared" si="2"/>
        <v>#REF!</v>
      </c>
      <c r="L45" s="44" t="e">
        <f t="shared" si="3"/>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4"/>
        <v>#REF!</v>
      </c>
      <c r="AB45" s="44" t="e">
        <f t="shared" si="5"/>
        <v>#REF!</v>
      </c>
      <c r="AD45" s="39" t="e">
        <f t="shared" si="6"/>
        <v>#REF!</v>
      </c>
    </row>
    <row r="46" spans="1:30" x14ac:dyDescent="0.25">
      <c r="A46" s="10" t="s">
        <v>20</v>
      </c>
      <c r="B46" s="41" t="e">
        <f>IF(#REF!=B$2,B32*#REF!/1000,0)</f>
        <v>#REF!</v>
      </c>
      <c r="C46" s="41" t="e">
        <f>IF(#REF!=C$2,C32*#REF!/1000,0)</f>
        <v>#REF!</v>
      </c>
      <c r="D46" s="41" t="e">
        <f>IF(#REF!=D$2,D32*#REF!/1000,0)</f>
        <v>#REF!</v>
      </c>
      <c r="E46" s="41" t="e">
        <f>IF(#REF!=E$2,E32*#REF!/1000,0)</f>
        <v>#REF!</v>
      </c>
      <c r="F46" s="41" t="e">
        <f>IF(#REF!=F$2,F32*#REF!/1000,0)</f>
        <v>#REF!</v>
      </c>
      <c r="G46" s="41" t="e">
        <f>IF(#REF!=G$2,G32*#REF!/1000,0)</f>
        <v>#REF!</v>
      </c>
      <c r="H46" s="41" t="e">
        <f>IF(#REF!=H$2,H32*#REF!/1000,0)</f>
        <v>#REF!</v>
      </c>
      <c r="I46" s="41" t="e">
        <f>IF(#REF!=I$2,I32*#REF!/1000,0)</f>
        <v>#REF!</v>
      </c>
      <c r="J46" s="42" t="e">
        <f>IF(#REF!=J$2,J32*#REF!/1000,0)</f>
        <v>#REF!</v>
      </c>
      <c r="K46" s="43" t="e">
        <f t="shared" si="2"/>
        <v>#REF!</v>
      </c>
      <c r="L46" s="44" t="e">
        <f t="shared" si="3"/>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4"/>
        <v>#REF!</v>
      </c>
      <c r="AB46" s="44" t="e">
        <f t="shared" si="5"/>
        <v>#REF!</v>
      </c>
      <c r="AD46" s="39" t="e">
        <f t="shared" si="6"/>
        <v>#REF!</v>
      </c>
    </row>
    <row r="47" spans="1:30" x14ac:dyDescent="0.25">
      <c r="A47" s="10" t="s">
        <v>21</v>
      </c>
      <c r="B47" s="41" t="e">
        <f>IF(#REF!=B$2,B33*#REF!/1000,0)</f>
        <v>#REF!</v>
      </c>
      <c r="C47" s="41" t="e">
        <f>IF(#REF!=C$2,C33*#REF!/1000,0)</f>
        <v>#REF!</v>
      </c>
      <c r="D47" s="41" t="e">
        <f>IF(#REF!=D$2,D33*#REF!/1000,0)</f>
        <v>#REF!</v>
      </c>
      <c r="E47" s="41" t="e">
        <f>IF(#REF!=E$2,E33*#REF!/1000,0)</f>
        <v>#REF!</v>
      </c>
      <c r="F47" s="41" t="e">
        <f>IF(#REF!=F$2,F33*#REF!/1000,0)</f>
        <v>#REF!</v>
      </c>
      <c r="G47" s="41" t="e">
        <f>IF(#REF!=G$2,G33*#REF!/1000,0)</f>
        <v>#REF!</v>
      </c>
      <c r="H47" s="41" t="e">
        <f>IF(#REF!=H$2,H33*#REF!/1000,0)</f>
        <v>#REF!</v>
      </c>
      <c r="I47" s="41" t="e">
        <f>IF(#REF!=I$2,I33*#REF!/1000,0)</f>
        <v>#REF!</v>
      </c>
      <c r="J47" s="42" t="e">
        <f>IF(#REF!=J$2,J33*#REF!/1000,0)</f>
        <v>#REF!</v>
      </c>
      <c r="K47" s="43" t="e">
        <f t="shared" si="2"/>
        <v>#REF!</v>
      </c>
      <c r="L47" s="44" t="e">
        <f t="shared" si="3"/>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4"/>
        <v>#REF!</v>
      </c>
      <c r="AB47" s="44" t="e">
        <f t="shared" si="5"/>
        <v>#REF!</v>
      </c>
      <c r="AD47" s="39" t="e">
        <f t="shared" si="6"/>
        <v>#REF!</v>
      </c>
    </row>
    <row r="48" spans="1:30" x14ac:dyDescent="0.25">
      <c r="A48" s="10" t="s">
        <v>22</v>
      </c>
      <c r="B48" s="41" t="e">
        <f>IF(#REF!=B$2,B34*#REF!/1000,0)</f>
        <v>#REF!</v>
      </c>
      <c r="C48" s="41" t="e">
        <f>IF(#REF!=C$2,C34*#REF!/1000,0)</f>
        <v>#REF!</v>
      </c>
      <c r="D48" s="41" t="e">
        <f>IF(#REF!=D$2,D34*#REF!/1000,0)</f>
        <v>#REF!</v>
      </c>
      <c r="E48" s="41" t="e">
        <f>IF(#REF!=E$2,E34*#REF!/1000,0)</f>
        <v>#REF!</v>
      </c>
      <c r="F48" s="41" t="e">
        <f>IF(#REF!=F$2,F34*#REF!/1000,0)</f>
        <v>#REF!</v>
      </c>
      <c r="G48" s="41" t="e">
        <f>IF(#REF!=G$2,G34*#REF!/1000,0)</f>
        <v>#REF!</v>
      </c>
      <c r="H48" s="41" t="e">
        <f>IF(#REF!=H$2,H34*#REF!/1000,0)</f>
        <v>#REF!</v>
      </c>
      <c r="I48" s="41" t="e">
        <f>IF(#REF!=I$2,I34*#REF!/1000,0)</f>
        <v>#REF!</v>
      </c>
      <c r="J48" s="42" t="e">
        <f>IF(#REF!=J$2,J34*#REF!/1000,0)</f>
        <v>#REF!</v>
      </c>
      <c r="K48" s="43" t="e">
        <f t="shared" si="2"/>
        <v>#REF!</v>
      </c>
      <c r="L48" s="44" t="e">
        <f t="shared" si="3"/>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4"/>
        <v>#REF!</v>
      </c>
      <c r="AB48" s="44" t="e">
        <f t="shared" si="5"/>
        <v>#REF!</v>
      </c>
      <c r="AD48" s="39" t="e">
        <f t="shared" si="6"/>
        <v>#REF!</v>
      </c>
    </row>
    <row r="49" spans="1:30" x14ac:dyDescent="0.25">
      <c r="A49" s="10" t="s">
        <v>23</v>
      </c>
      <c r="B49" s="41" t="e">
        <f>IF(#REF!=B$2,B35*#REF!/1000,0)</f>
        <v>#REF!</v>
      </c>
      <c r="C49" s="41" t="e">
        <f>IF(#REF!=C$2,C35*#REF!/1000,0)</f>
        <v>#REF!</v>
      </c>
      <c r="D49" s="41" t="e">
        <f>IF(#REF!=D$2,D35*#REF!/1000,0)</f>
        <v>#REF!</v>
      </c>
      <c r="E49" s="41" t="e">
        <f>IF(#REF!=E$2,E35*#REF!/1000,0)</f>
        <v>#REF!</v>
      </c>
      <c r="F49" s="41" t="e">
        <f>IF(#REF!=F$2,F35*#REF!/1000,0)</f>
        <v>#REF!</v>
      </c>
      <c r="G49" s="41" t="e">
        <f>IF(#REF!=G$2,G35*#REF!/1000,0)</f>
        <v>#REF!</v>
      </c>
      <c r="H49" s="41" t="e">
        <f>IF(#REF!=H$2,H35*#REF!/1000,0)</f>
        <v>#REF!</v>
      </c>
      <c r="I49" s="41" t="e">
        <f>IF(#REF!=I$2,I35*#REF!/1000,0)</f>
        <v>#REF!</v>
      </c>
      <c r="J49" s="42" t="e">
        <f>IF(#REF!=J$2,J35*#REF!/1000,0)</f>
        <v>#REF!</v>
      </c>
      <c r="K49" s="43" t="e">
        <f t="shared" si="2"/>
        <v>#REF!</v>
      </c>
      <c r="L49" s="44" t="e">
        <f t="shared" si="3"/>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5"/>
        <v>#REF!</v>
      </c>
      <c r="AD49" s="39" t="e">
        <f t="shared" si="6"/>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6">
        <f>'計算用(風力)'!B52</f>
        <v>4882.9799999999996</v>
      </c>
      <c r="C52" s="126">
        <f>'計算用(風力)'!C52</f>
        <v>12191.044</v>
      </c>
      <c r="D52" s="126">
        <f>'計算用(風力)'!D52</f>
        <v>40434.097999999998</v>
      </c>
      <c r="E52" s="126">
        <f>'計算用(風力)'!E52</f>
        <v>18452.13</v>
      </c>
      <c r="F52" s="126">
        <f>'計算用(風力)'!F52</f>
        <v>4502.1979999999994</v>
      </c>
      <c r="G52" s="126">
        <f>'計算用(風力)'!G52</f>
        <v>16728.849999999999</v>
      </c>
      <c r="H52" s="126">
        <f>'計算用(風力)'!H52</f>
        <v>6653.5279999999993</v>
      </c>
      <c r="I52" s="126">
        <f>'計算用(風力)'!I52</f>
        <v>4734.33</v>
      </c>
      <c r="J52" s="126">
        <f>'計算用(風力)'!J52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26">
        <f>'計算用(風力)'!B53</f>
        <v>4365.3500000000004</v>
      </c>
      <c r="C53" s="126">
        <f>'計算用(風力)'!C53</f>
        <v>11318.501999999999</v>
      </c>
      <c r="D53" s="126">
        <f>'計算用(風力)'!D53</f>
        <v>39135.901999999995</v>
      </c>
      <c r="E53" s="126">
        <f>'計算用(風力)'!E53</f>
        <v>18493.689999999999</v>
      </c>
      <c r="F53" s="126">
        <f>'計算用(風力)'!F53</f>
        <v>4144.4780000000001</v>
      </c>
      <c r="G53" s="126">
        <f>'計算用(風力)'!G53</f>
        <v>17299.169999999998</v>
      </c>
      <c r="H53" s="126">
        <f>'計算用(風力)'!H53</f>
        <v>6702.1839999999993</v>
      </c>
      <c r="I53" s="126">
        <f>'計算用(風力)'!I53</f>
        <v>4837.5700000000006</v>
      </c>
      <c r="J53" s="126">
        <f>'計算用(風力)'!J53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26">
        <f>'計算用(風力)'!B54</f>
        <v>4439.29</v>
      </c>
      <c r="C54" s="126">
        <f>'計算用(風力)'!C54</f>
        <v>12353.976000000001</v>
      </c>
      <c r="D54" s="126">
        <f>'計算用(風力)'!D54</f>
        <v>45490.090000000004</v>
      </c>
      <c r="E54" s="126">
        <f>'計算用(風力)'!E54</f>
        <v>20831.38</v>
      </c>
      <c r="F54" s="126">
        <f>'計算用(風力)'!F54</f>
        <v>4816.7479999999996</v>
      </c>
      <c r="G54" s="126">
        <f>'計算用(風力)'!G54</f>
        <v>20024.21</v>
      </c>
      <c r="H54" s="126">
        <f>'計算用(風力)'!H54</f>
        <v>7753.8459999999995</v>
      </c>
      <c r="I54" s="126">
        <f>'計算用(風力)'!I54</f>
        <v>5634</v>
      </c>
      <c r="J54" s="126">
        <f>'計算用(風力)'!J54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26">
        <f>'計算用(風力)'!B55</f>
        <v>5054.2900000000009</v>
      </c>
      <c r="C55" s="126">
        <f>'計算用(風力)'!C55</f>
        <v>14781.866</v>
      </c>
      <c r="D55" s="126">
        <f>'計算用(風力)'!D55</f>
        <v>58456.866000000002</v>
      </c>
      <c r="E55" s="126">
        <f>'計算用(風力)'!E55</f>
        <v>25059.99</v>
      </c>
      <c r="F55" s="126">
        <f>'計算用(風力)'!F55</f>
        <v>5859.0679999999993</v>
      </c>
      <c r="G55" s="126">
        <f>'計算用(風力)'!G55</f>
        <v>25850.940000000002</v>
      </c>
      <c r="H55" s="126">
        <f>'計算用(風力)'!H55</f>
        <v>9729.6859999999997</v>
      </c>
      <c r="I55" s="126">
        <f>'計算用(風力)'!I55</f>
        <v>7005.63</v>
      </c>
      <c r="J55" s="126">
        <f>'計算用(風力)'!J55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26">
        <f>'計算用(風力)'!B56</f>
        <v>5165.21</v>
      </c>
      <c r="C56" s="126">
        <f>'計算用(風力)'!C56</f>
        <v>15050.112000000001</v>
      </c>
      <c r="D56" s="126">
        <f>'計算用(風力)'!D56</f>
        <v>58456.437999999995</v>
      </c>
      <c r="E56" s="126">
        <f>'計算用(風力)'!E56</f>
        <v>25059.99</v>
      </c>
      <c r="F56" s="126">
        <f>'計算用(風力)'!F56</f>
        <v>5859.0679999999993</v>
      </c>
      <c r="G56" s="126">
        <f>'計算用(風力)'!G56</f>
        <v>25850.940000000002</v>
      </c>
      <c r="H56" s="126">
        <f>'計算用(風力)'!H56</f>
        <v>9729.6859999999997</v>
      </c>
      <c r="I56" s="126">
        <f>'計算用(風力)'!I56</f>
        <v>7005.63</v>
      </c>
      <c r="J56" s="126">
        <f>'計算用(風力)'!J56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G56</f>
        <v>25850.940000000002</v>
      </c>
      <c r="X56" s="13">
        <f t="shared" si="7"/>
        <v>9729.6859999999997</v>
      </c>
      <c r="Y56" s="13">
        <f t="shared" si="7"/>
        <v>7005.63</v>
      </c>
      <c r="Z56" s="13">
        <f t="shared" si="7"/>
        <v>18967.018</v>
      </c>
      <c r="AA56" s="16"/>
      <c r="AB56" s="16"/>
    </row>
    <row r="57" spans="1:30" x14ac:dyDescent="0.25">
      <c r="A57" s="10" t="s">
        <v>17</v>
      </c>
      <c r="B57" s="126">
        <f>'計算用(風力)'!B57</f>
        <v>4795.4699999999993</v>
      </c>
      <c r="C57" s="126">
        <f>'計算用(風力)'!C57</f>
        <v>13325.706</v>
      </c>
      <c r="D57" s="126">
        <f>'計算用(風力)'!D57</f>
        <v>49386.400000000001</v>
      </c>
      <c r="E57" s="126">
        <f>'計算用(風力)'!E57</f>
        <v>22493.73</v>
      </c>
      <c r="F57" s="126">
        <f>'計算用(風力)'!F57</f>
        <v>5180.6379999999999</v>
      </c>
      <c r="G57" s="126">
        <f>'計算用(風力)'!G57</f>
        <v>21631.99</v>
      </c>
      <c r="H57" s="126">
        <f>'計算用(風力)'!H57</f>
        <v>8503.5080000000016</v>
      </c>
      <c r="I57" s="126">
        <f>'計算用(風力)'!I57</f>
        <v>6209.2</v>
      </c>
      <c r="J57" s="126">
        <f>'計算用(風力)'!J57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26">
        <f>'計算用(風力)'!B58</f>
        <v>4796.71</v>
      </c>
      <c r="C58" s="126">
        <f>'計算用(風力)'!C58</f>
        <v>11823.253999999999</v>
      </c>
      <c r="D58" s="126">
        <f>'計算用(風力)'!D58</f>
        <v>41641.480000000003</v>
      </c>
      <c r="E58" s="126">
        <f>'計算用(風力)'!E58</f>
        <v>19304.09</v>
      </c>
      <c r="F58" s="126">
        <f>'計算用(風力)'!F58</f>
        <v>4280.1680000000006</v>
      </c>
      <c r="G58" s="126">
        <f>'計算用(風力)'!G58</f>
        <v>17903.539999999997</v>
      </c>
      <c r="H58" s="126">
        <f>'計算用(風力)'!H58</f>
        <v>7087.0280000000002</v>
      </c>
      <c r="I58" s="126">
        <f>'計算用(風力)'!I58</f>
        <v>5250.54</v>
      </c>
      <c r="J58" s="126">
        <f>'計算用(風力)'!J58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26">
        <f>'計算用(風力)'!B59</f>
        <v>5499.2</v>
      </c>
      <c r="C59" s="126">
        <f>'計算用(風力)'!C59</f>
        <v>13296.031999999999</v>
      </c>
      <c r="D59" s="126">
        <f>'計算用(風力)'!D59</f>
        <v>42908.483999999997</v>
      </c>
      <c r="E59" s="126">
        <f>'計算用(風力)'!E59</f>
        <v>19220.97</v>
      </c>
      <c r="F59" s="126">
        <f>'計算用(風力)'!F59</f>
        <v>4631.7179999999998</v>
      </c>
      <c r="G59" s="126">
        <f>'計算用(風力)'!G59</f>
        <v>17667.050000000003</v>
      </c>
      <c r="H59" s="126">
        <f>'計算用(風力)'!H59</f>
        <v>7441.5259999999998</v>
      </c>
      <c r="I59" s="126">
        <f>'計算用(風力)'!I59</f>
        <v>4985.0600000000004</v>
      </c>
      <c r="J59" s="126">
        <f>'計算用(風力)'!J59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26">
        <f>'計算用(風力)'!B60</f>
        <v>5941.65</v>
      </c>
      <c r="C60" s="126">
        <f>'計算用(風力)'!C60</f>
        <v>14882.905999999999</v>
      </c>
      <c r="D60" s="126">
        <f>'計算用(風力)'!D60</f>
        <v>47319.77</v>
      </c>
      <c r="E60" s="126">
        <f>'計算用(風力)'!E60</f>
        <v>22233.99</v>
      </c>
      <c r="F60" s="126">
        <f>'計算用(風力)'!F60</f>
        <v>5532.1880000000001</v>
      </c>
      <c r="G60" s="126">
        <f>'計算用(風力)'!G60</f>
        <v>21890.87</v>
      </c>
      <c r="H60" s="126">
        <f>'計算用(風力)'!H60</f>
        <v>9157.5540000000001</v>
      </c>
      <c r="I60" s="126">
        <f>'計算用(風力)'!I60</f>
        <v>6740.15</v>
      </c>
      <c r="J60" s="126">
        <f>'計算用(風力)'!J60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26">
        <f>'計算用(風力)'!B61</f>
        <v>6188.14</v>
      </c>
      <c r="C61" s="126">
        <f>'計算用(風力)'!C61</f>
        <v>15447.464</v>
      </c>
      <c r="D61" s="126">
        <f>'計算用(風力)'!D61</f>
        <v>51542.244000000006</v>
      </c>
      <c r="E61" s="126">
        <f>'計算用(風力)'!E61</f>
        <v>24083.359999999997</v>
      </c>
      <c r="F61" s="126">
        <f>'計算用(風力)'!F61</f>
        <v>6007.0879999999997</v>
      </c>
      <c r="G61" s="126">
        <f>'計算用(風力)'!G61</f>
        <v>23522.980000000003</v>
      </c>
      <c r="H61" s="126">
        <f>'計算用(風力)'!H61</f>
        <v>9316.2019999999993</v>
      </c>
      <c r="I61" s="126">
        <f>'計算用(風力)'!I61</f>
        <v>6740.15</v>
      </c>
      <c r="J61" s="126">
        <f>'計算用(風力)'!J61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26">
        <f>'計算用(風力)'!B62</f>
        <v>6163.4900000000007</v>
      </c>
      <c r="C62" s="126">
        <f>'計算用(風力)'!C62</f>
        <v>15378.876</v>
      </c>
      <c r="D62" s="126">
        <f>'計算用(風力)'!D62</f>
        <v>51545.24</v>
      </c>
      <c r="E62" s="126">
        <f>'計算用(風力)'!E62</f>
        <v>24083.359999999997</v>
      </c>
      <c r="F62" s="126">
        <f>'計算用(風力)'!F62</f>
        <v>6007.0879999999997</v>
      </c>
      <c r="G62" s="126">
        <f>'計算用(風力)'!G62</f>
        <v>23522.980000000003</v>
      </c>
      <c r="H62" s="126">
        <f>'計算用(風力)'!H62</f>
        <v>9316.2939999999999</v>
      </c>
      <c r="I62" s="126">
        <f>'計算用(風力)'!I62</f>
        <v>6740.15</v>
      </c>
      <c r="J62" s="126">
        <f>'計算用(風力)'!J62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26">
        <f>'計算用(風力)'!B63</f>
        <v>5596.57</v>
      </c>
      <c r="C63" s="126">
        <f>'計算用(風力)'!C63</f>
        <v>14184.276</v>
      </c>
      <c r="D63" s="126">
        <f>'計算用(風力)'!D63</f>
        <v>45362.928</v>
      </c>
      <c r="E63" s="126">
        <f>'計算用(風力)'!E63</f>
        <v>20945.66</v>
      </c>
      <c r="F63" s="126">
        <f>'計算用(風力)'!F63</f>
        <v>5137.4579999999996</v>
      </c>
      <c r="G63" s="126">
        <f>'計算用(風力)'!G63</f>
        <v>19580.420000000002</v>
      </c>
      <c r="H63" s="126">
        <f>'計算用(風力)'!H63</f>
        <v>7909.8679999999995</v>
      </c>
      <c r="I63" s="126">
        <f>'計算用(風力)'!I63</f>
        <v>5560.2599999999993</v>
      </c>
      <c r="J63" s="126">
        <f>'計算用(風力)'!J63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29" x14ac:dyDescent="0.25">
      <c r="A65" s="1" t="s">
        <v>56</v>
      </c>
      <c r="K65" s="28" t="s">
        <v>38</v>
      </c>
      <c r="Q65" s="1" t="s">
        <v>56</v>
      </c>
      <c r="AA65" s="28" t="s">
        <v>38</v>
      </c>
    </row>
    <row r="66" spans="1:29" x14ac:dyDescent="0.25">
      <c r="A66" s="10" t="s">
        <v>12</v>
      </c>
      <c r="B66" s="13" t="e">
        <f>B52-B38</f>
        <v>#REF!</v>
      </c>
      <c r="C66" s="13" t="e">
        <f t="shared" ref="B66:J77" si="9">C52-C38</f>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 t="shared" si="10"/>
        <v>#REF!</v>
      </c>
      <c r="V66" s="13" t="e">
        <f t="shared" si="10"/>
        <v>#REF!</v>
      </c>
      <c r="W66" s="13" t="e">
        <f>W52-W38</f>
        <v>#REF!</v>
      </c>
      <c r="X66" s="13" t="e">
        <f t="shared" si="10"/>
        <v>#REF!</v>
      </c>
      <c r="Y66" s="13" t="e">
        <f t="shared" si="10"/>
        <v>#REF!</v>
      </c>
      <c r="Z66" s="30" t="e">
        <f t="shared" si="10"/>
        <v>#REF!</v>
      </c>
      <c r="AA66" s="29" t="e">
        <f>SUM($R66:$Z66)</f>
        <v>#REF!</v>
      </c>
      <c r="AB66" s="16"/>
    </row>
    <row r="67" spans="1:29"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29"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29"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29"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 t="shared" si="12"/>
        <v>#REF!</v>
      </c>
      <c r="X70" s="13" t="e">
        <f t="shared" si="12"/>
        <v>#REF!</v>
      </c>
      <c r="Y70" s="13" t="e">
        <f t="shared" si="12"/>
        <v>#REF!</v>
      </c>
      <c r="Z70" s="30" t="e">
        <f t="shared" si="12"/>
        <v>#REF!</v>
      </c>
      <c r="AA70" s="29" t="e">
        <f t="shared" si="13"/>
        <v>#REF!</v>
      </c>
      <c r="AB70" s="16"/>
    </row>
    <row r="71" spans="1:29"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 t="shared" si="12"/>
        <v>#REF!</v>
      </c>
      <c r="V71" s="13" t="e">
        <f t="shared" si="12"/>
        <v>#REF!</v>
      </c>
      <c r="W71" s="13" t="e">
        <f t="shared" si="12"/>
        <v>#REF!</v>
      </c>
      <c r="X71" s="13" t="e">
        <f t="shared" si="12"/>
        <v>#REF!</v>
      </c>
      <c r="Y71" s="13" t="e">
        <f t="shared" si="12"/>
        <v>#REF!</v>
      </c>
      <c r="Z71" s="30" t="e">
        <f t="shared" si="12"/>
        <v>#REF!</v>
      </c>
      <c r="AA71" s="29" t="e">
        <f t="shared" si="13"/>
        <v>#REF!</v>
      </c>
      <c r="AB71" s="16"/>
    </row>
    <row r="72" spans="1:29"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W58-W44</f>
        <v>#REF!</v>
      </c>
      <c r="X72" s="13" t="e">
        <f t="shared" si="12"/>
        <v>#REF!</v>
      </c>
      <c r="Y72" s="13" t="e">
        <f t="shared" si="12"/>
        <v>#REF!</v>
      </c>
      <c r="Z72" s="30" t="e">
        <f t="shared" si="12"/>
        <v>#REF!</v>
      </c>
      <c r="AA72" s="29" t="e">
        <f t="shared" si="13"/>
        <v>#REF!</v>
      </c>
      <c r="AB72" s="16"/>
    </row>
    <row r="73" spans="1:29"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29"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29"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SUM($R75:$Z75)</f>
        <v>#REF!</v>
      </c>
      <c r="AB75" s="16"/>
    </row>
    <row r="76" spans="1:29"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29"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29"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row>
    <row r="81" spans="1:29" x14ac:dyDescent="0.25">
      <c r="A81" s="1" t="s">
        <v>57</v>
      </c>
      <c r="B81" s="27" t="s">
        <v>38</v>
      </c>
      <c r="Q81" s="1" t="s">
        <v>57</v>
      </c>
      <c r="R81" s="27" t="s">
        <v>38</v>
      </c>
    </row>
    <row r="82" spans="1:29" x14ac:dyDescent="0.25">
      <c r="A82" s="10" t="s">
        <v>12</v>
      </c>
      <c r="B82" s="26" t="e">
        <f t="shared" ref="B82:B93" si="14">$B$79-K66</f>
        <v>#REF!</v>
      </c>
      <c r="L82" s="16"/>
      <c r="M82" s="16"/>
      <c r="O82" s="20"/>
      <c r="Q82" s="10" t="s">
        <v>12</v>
      </c>
      <c r="R82" s="26" t="e">
        <f>$R$79-AA66</f>
        <v>#REF!</v>
      </c>
      <c r="AB82" s="16"/>
      <c r="AC82" s="16"/>
    </row>
    <row r="83" spans="1:29" x14ac:dyDescent="0.25">
      <c r="A83" s="10" t="s">
        <v>13</v>
      </c>
      <c r="B83" s="13" t="e">
        <f t="shared" si="14"/>
        <v>#REF!</v>
      </c>
      <c r="L83" s="16"/>
      <c r="M83" s="16"/>
      <c r="O83" s="20"/>
      <c r="Q83" s="10" t="s">
        <v>13</v>
      </c>
      <c r="R83" s="26" t="e">
        <f t="shared" ref="R83:R92" si="15">$R$79-AA67</f>
        <v>#REF!</v>
      </c>
      <c r="AB83" s="16"/>
      <c r="AC83" s="16"/>
    </row>
    <row r="84" spans="1:29" x14ac:dyDescent="0.25">
      <c r="A84" s="10" t="s">
        <v>14</v>
      </c>
      <c r="B84" s="13" t="e">
        <f t="shared" si="14"/>
        <v>#REF!</v>
      </c>
      <c r="L84" s="16"/>
      <c r="M84" s="16"/>
      <c r="O84" s="20"/>
      <c r="Q84" s="10" t="s">
        <v>14</v>
      </c>
      <c r="R84" s="26" t="e">
        <f t="shared" si="15"/>
        <v>#REF!</v>
      </c>
      <c r="AB84" s="16"/>
      <c r="AC84" s="16"/>
    </row>
    <row r="85" spans="1:29" x14ac:dyDescent="0.25">
      <c r="A85" s="10" t="s">
        <v>15</v>
      </c>
      <c r="B85" s="13" t="e">
        <f t="shared" si="14"/>
        <v>#REF!</v>
      </c>
      <c r="L85" s="16"/>
      <c r="M85" s="16"/>
      <c r="O85" s="20"/>
      <c r="Q85" s="10" t="s">
        <v>15</v>
      </c>
      <c r="R85" s="26" t="e">
        <f t="shared" si="15"/>
        <v>#REF!</v>
      </c>
      <c r="AB85" s="16"/>
      <c r="AC85" s="16"/>
    </row>
    <row r="86" spans="1:29" x14ac:dyDescent="0.25">
      <c r="A86" s="10" t="s">
        <v>16</v>
      </c>
      <c r="B86" s="13" t="e">
        <f t="shared" si="14"/>
        <v>#REF!</v>
      </c>
      <c r="L86" s="16"/>
      <c r="M86" s="16"/>
      <c r="O86" s="20"/>
      <c r="Q86" s="10" t="s">
        <v>16</v>
      </c>
      <c r="R86" s="26" t="e">
        <f t="shared" si="15"/>
        <v>#REF!</v>
      </c>
      <c r="AB86" s="16"/>
      <c r="AC86" s="16"/>
    </row>
    <row r="87" spans="1:29" x14ac:dyDescent="0.25">
      <c r="A87" s="10" t="s">
        <v>17</v>
      </c>
      <c r="B87" s="13" t="e">
        <f t="shared" si="14"/>
        <v>#REF!</v>
      </c>
      <c r="L87" s="16"/>
      <c r="M87" s="16"/>
      <c r="O87" s="20"/>
      <c r="Q87" s="10" t="s">
        <v>17</v>
      </c>
      <c r="R87" s="26" t="e">
        <f t="shared" si="15"/>
        <v>#REF!</v>
      </c>
      <c r="AB87" s="16"/>
      <c r="AC87" s="16"/>
    </row>
    <row r="88" spans="1:29" x14ac:dyDescent="0.25">
      <c r="A88" s="10" t="s">
        <v>18</v>
      </c>
      <c r="B88" s="13" t="e">
        <f t="shared" si="14"/>
        <v>#REF!</v>
      </c>
      <c r="L88" s="16"/>
      <c r="M88" s="16"/>
      <c r="O88" s="20"/>
      <c r="Q88" s="10" t="s">
        <v>18</v>
      </c>
      <c r="R88" s="26" t="e">
        <f t="shared" si="15"/>
        <v>#REF!</v>
      </c>
      <c r="AB88" s="16"/>
      <c r="AC88" s="16"/>
    </row>
    <row r="89" spans="1:29" x14ac:dyDescent="0.25">
      <c r="A89" s="10" t="s">
        <v>19</v>
      </c>
      <c r="B89" s="13" t="e">
        <f t="shared" si="14"/>
        <v>#REF!</v>
      </c>
      <c r="L89" s="16"/>
      <c r="M89" s="16"/>
      <c r="O89" s="20"/>
      <c r="Q89" s="10" t="s">
        <v>19</v>
      </c>
      <c r="R89" s="26" t="e">
        <f t="shared" si="15"/>
        <v>#REF!</v>
      </c>
      <c r="AB89" s="16"/>
      <c r="AC89" s="16"/>
    </row>
    <row r="90" spans="1:29" x14ac:dyDescent="0.25">
      <c r="A90" s="10" t="s">
        <v>20</v>
      </c>
      <c r="B90" s="13" t="e">
        <f t="shared" si="14"/>
        <v>#REF!</v>
      </c>
      <c r="L90" s="16"/>
      <c r="M90" s="16"/>
      <c r="O90" s="20"/>
      <c r="Q90" s="10" t="s">
        <v>20</v>
      </c>
      <c r="R90" s="26" t="e">
        <f t="shared" si="15"/>
        <v>#REF!</v>
      </c>
      <c r="AB90" s="16"/>
      <c r="AC90" s="16"/>
    </row>
    <row r="91" spans="1:29" x14ac:dyDescent="0.25">
      <c r="A91" s="10" t="s">
        <v>21</v>
      </c>
      <c r="B91" s="13" t="e">
        <f t="shared" si="14"/>
        <v>#REF!</v>
      </c>
      <c r="L91" s="16"/>
      <c r="M91" s="16"/>
      <c r="O91" s="20"/>
      <c r="Q91" s="10" t="s">
        <v>21</v>
      </c>
      <c r="R91" s="26" t="e">
        <f t="shared" si="15"/>
        <v>#REF!</v>
      </c>
      <c r="AB91" s="16"/>
      <c r="AC91" s="16"/>
    </row>
    <row r="92" spans="1:29" x14ac:dyDescent="0.25">
      <c r="A92" s="10" t="s">
        <v>22</v>
      </c>
      <c r="B92" s="13" t="e">
        <f t="shared" si="14"/>
        <v>#REF!</v>
      </c>
      <c r="L92" s="16"/>
      <c r="M92" s="16"/>
      <c r="O92" s="20"/>
      <c r="Q92" s="10" t="s">
        <v>22</v>
      </c>
      <c r="R92" s="26" t="e">
        <f t="shared" si="15"/>
        <v>#REF!</v>
      </c>
      <c r="AB92" s="16"/>
      <c r="AC92" s="16"/>
    </row>
    <row r="93" spans="1:29" x14ac:dyDescent="0.25">
      <c r="A93" s="10" t="s">
        <v>23</v>
      </c>
      <c r="B93" s="13" t="e">
        <f t="shared" si="14"/>
        <v>#REF!</v>
      </c>
      <c r="L93" s="16"/>
      <c r="M93" s="16"/>
      <c r="O93" s="20"/>
      <c r="Q93" s="10" t="s">
        <v>23</v>
      </c>
      <c r="R93" s="26" t="e">
        <f>$R$79-AA77</f>
        <v>#REF!</v>
      </c>
      <c r="AB93" s="16"/>
      <c r="AC93" s="16"/>
    </row>
    <row r="94" spans="1:29" x14ac:dyDescent="0.25">
      <c r="A94" s="15" t="s">
        <v>39</v>
      </c>
      <c r="B94" s="18" t="e">
        <f>SUM($B$82:$B$93)/$B$79</f>
        <v>#REF!</v>
      </c>
      <c r="Q94" s="15" t="s">
        <v>39</v>
      </c>
      <c r="R94" s="18" t="e">
        <f>SUM($R$82:$R$93)/$R$79</f>
        <v>#REF!</v>
      </c>
    </row>
    <row r="96" spans="1:29" x14ac:dyDescent="0.25">
      <c r="A96" s="1" t="s">
        <v>58</v>
      </c>
      <c r="B96" s="50" t="e">
        <f>(SUM($B$82:$B$93)-$D$97*$B$79)/(12-$D$97)</f>
        <v>#REF!</v>
      </c>
      <c r="D96" s="1" t="s">
        <v>41</v>
      </c>
      <c r="Q96" s="1" t="s">
        <v>58</v>
      </c>
      <c r="R96" s="50" t="e">
        <f>(SUM($R$82:$R$93)-$T$97*$R$79)/(12-$T$97)</f>
        <v>#REF!</v>
      </c>
      <c r="T96" s="1" t="s">
        <v>41</v>
      </c>
    </row>
    <row r="97" spans="1:22" x14ac:dyDescent="0.25">
      <c r="A97" s="1" t="s">
        <v>40</v>
      </c>
      <c r="D97" s="36">
        <f>'計算用(記載例太陽光)'!D97</f>
        <v>1.9</v>
      </c>
      <c r="Q97" s="1" t="s">
        <v>40</v>
      </c>
      <c r="T97" s="17">
        <f>D97</f>
        <v>1.9</v>
      </c>
    </row>
    <row r="98" spans="1:22" ht="16.5" thickBot="1" x14ac:dyDescent="0.3"/>
    <row r="99" spans="1:22" ht="16.5" thickBot="1" x14ac:dyDescent="0.3">
      <c r="A99" s="1" t="s">
        <v>59</v>
      </c>
      <c r="B99" s="21" t="e">
        <f>(MIN($K$38:$K$49)+$B$96)*1000</f>
        <v>#REF!</v>
      </c>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93</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70C0"/>
  </sheetPr>
  <dimension ref="A1:AE101"/>
  <sheetViews>
    <sheetView topLeftCell="A37" workbookViewId="0">
      <selection activeCell="E14" sqref="E14:P14"/>
    </sheetView>
  </sheetViews>
  <sheetFormatPr defaultColWidth="9" defaultRowHeight="15.75" x14ac:dyDescent="0.25"/>
  <cols>
    <col min="1" max="1" width="29.125" style="1" customWidth="1"/>
    <col min="2"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9.375" style="1" bestFit="1" customWidth="1"/>
    <col min="15" max="15" width="7.375" style="1" bestFit="1" customWidth="1"/>
    <col min="16" max="17" width="9" style="1"/>
    <col min="18" max="18" width="10.5" style="1" bestFit="1" customWidth="1"/>
    <col min="19" max="26" width="9" style="1"/>
    <col min="27" max="27" width="10.25" style="1" bestFit="1" customWidth="1"/>
    <col min="28" max="28" width="10.5" style="1" bestFit="1" customWidth="1"/>
    <col min="29" max="16384" width="9" style="1"/>
  </cols>
  <sheetData>
    <row r="1" spans="1:13" x14ac:dyDescent="0.25">
      <c r="J1" s="10" t="s">
        <v>36</v>
      </c>
      <c r="L1" s="8"/>
      <c r="M1" s="9" t="s">
        <v>88</v>
      </c>
    </row>
    <row r="2" spans="1:13" x14ac:dyDescent="0.25">
      <c r="B2" s="11" t="s">
        <v>27</v>
      </c>
      <c r="C2" s="11" t="s">
        <v>28</v>
      </c>
      <c r="D2" s="11" t="s">
        <v>29</v>
      </c>
      <c r="E2" s="11" t="s">
        <v>30</v>
      </c>
      <c r="F2" s="11" t="s">
        <v>31</v>
      </c>
      <c r="G2" s="11" t="s">
        <v>32</v>
      </c>
      <c r="H2" s="11" t="s">
        <v>33</v>
      </c>
      <c r="I2" s="11" t="s">
        <v>34</v>
      </c>
      <c r="J2" s="11" t="s">
        <v>35</v>
      </c>
    </row>
    <row r="3" spans="1:13" x14ac:dyDescent="0.25">
      <c r="A3" s="1" t="s">
        <v>37</v>
      </c>
    </row>
    <row r="4" spans="1:13" x14ac:dyDescent="0.25">
      <c r="A4" s="10" t="s">
        <v>12</v>
      </c>
      <c r="B4" s="19">
        <f>'計算用(記載例太陽光)'!B4</f>
        <v>0</v>
      </c>
      <c r="C4" s="19">
        <f>'計算用(記載例太陽光)'!C4</f>
        <v>0</v>
      </c>
      <c r="D4" s="19">
        <f>'計算用(記載例太陽光)'!D4</f>
        <v>0</v>
      </c>
      <c r="E4" s="19">
        <f>'計算用(記載例太陽光)'!E4</f>
        <v>0</v>
      </c>
      <c r="F4" s="19">
        <f>'計算用(記載例太陽光)'!F4</f>
        <v>0</v>
      </c>
      <c r="G4" s="19">
        <f>'計算用(記載例太陽光)'!G4</f>
        <v>0</v>
      </c>
      <c r="H4" s="19">
        <f>'計算用(記載例太陽光)'!H4</f>
        <v>0</v>
      </c>
      <c r="I4" s="19">
        <f>'計算用(記載例太陽光)'!I4</f>
        <v>0</v>
      </c>
      <c r="J4" s="19">
        <f>'計算用(記載例太陽光)'!J4</f>
        <v>0</v>
      </c>
    </row>
    <row r="5" spans="1:13" x14ac:dyDescent="0.25">
      <c r="A5" s="10" t="s">
        <v>13</v>
      </c>
      <c r="B5" s="19">
        <f>'計算用(記載例太陽光)'!B5</f>
        <v>0</v>
      </c>
      <c r="C5" s="19">
        <f>'計算用(記載例太陽光)'!C5</f>
        <v>0</v>
      </c>
      <c r="D5" s="19">
        <f>'計算用(記載例太陽光)'!D5</f>
        <v>0</v>
      </c>
      <c r="E5" s="19">
        <f>'計算用(記載例太陽光)'!E5</f>
        <v>0</v>
      </c>
      <c r="F5" s="19">
        <f>'計算用(記載例太陽光)'!F5</f>
        <v>0</v>
      </c>
      <c r="G5" s="19">
        <f>'計算用(記載例太陽光)'!G5</f>
        <v>0</v>
      </c>
      <c r="H5" s="19">
        <f>'計算用(記載例太陽光)'!H5</f>
        <v>0</v>
      </c>
      <c r="I5" s="19">
        <f>'計算用(記載例太陽光)'!I5</f>
        <v>0</v>
      </c>
      <c r="J5" s="19">
        <f>'計算用(記載例太陽光)'!J5</f>
        <v>0</v>
      </c>
    </row>
    <row r="6" spans="1:13" x14ac:dyDescent="0.25">
      <c r="A6" s="10" t="s">
        <v>14</v>
      </c>
      <c r="B6" s="19">
        <f>'計算用(記載例太陽光)'!B6</f>
        <v>0</v>
      </c>
      <c r="C6" s="19">
        <f>'計算用(記載例太陽光)'!C6</f>
        <v>0</v>
      </c>
      <c r="D6" s="19">
        <f>'計算用(記載例太陽光)'!D6</f>
        <v>0</v>
      </c>
      <c r="E6" s="19">
        <f>'計算用(記載例太陽光)'!E6</f>
        <v>0</v>
      </c>
      <c r="F6" s="19">
        <f>'計算用(記載例太陽光)'!F6</f>
        <v>0</v>
      </c>
      <c r="G6" s="19">
        <f>'計算用(記載例太陽光)'!G6</f>
        <v>0</v>
      </c>
      <c r="H6" s="19">
        <f>'計算用(記載例太陽光)'!H6</f>
        <v>0</v>
      </c>
      <c r="I6" s="19">
        <f>'計算用(記載例太陽光)'!I6</f>
        <v>0</v>
      </c>
      <c r="J6" s="19">
        <f>'計算用(記載例太陽光)'!J6</f>
        <v>0</v>
      </c>
    </row>
    <row r="7" spans="1:13" x14ac:dyDescent="0.25">
      <c r="A7" s="10" t="s">
        <v>15</v>
      </c>
      <c r="B7" s="19">
        <f>'計算用(記載例太陽光)'!B7</f>
        <v>0</v>
      </c>
      <c r="C7" s="19">
        <f>'計算用(記載例太陽光)'!C7</f>
        <v>0</v>
      </c>
      <c r="D7" s="19">
        <f>'計算用(記載例太陽光)'!D7</f>
        <v>0</v>
      </c>
      <c r="E7" s="19">
        <f>'計算用(記載例太陽光)'!E7</f>
        <v>0</v>
      </c>
      <c r="F7" s="19">
        <f>'計算用(記載例太陽光)'!F7</f>
        <v>0</v>
      </c>
      <c r="G7" s="19">
        <f>'計算用(記載例太陽光)'!G7</f>
        <v>0</v>
      </c>
      <c r="H7" s="19">
        <f>'計算用(記載例太陽光)'!H7</f>
        <v>0</v>
      </c>
      <c r="I7" s="19">
        <f>'計算用(記載例太陽光)'!I7</f>
        <v>0</v>
      </c>
      <c r="J7" s="19">
        <f>'計算用(記載例太陽光)'!J7</f>
        <v>0</v>
      </c>
    </row>
    <row r="8" spans="1:13" x14ac:dyDescent="0.25">
      <c r="A8" s="10" t="s">
        <v>16</v>
      </c>
      <c r="B8" s="19">
        <f>'計算用(記載例太陽光)'!B8</f>
        <v>0</v>
      </c>
      <c r="C8" s="19">
        <f>'計算用(記載例太陽光)'!C8</f>
        <v>0</v>
      </c>
      <c r="D8" s="19">
        <f>'計算用(記載例太陽光)'!D8</f>
        <v>0</v>
      </c>
      <c r="E8" s="19">
        <f>'計算用(記載例太陽光)'!E8</f>
        <v>0</v>
      </c>
      <c r="F8" s="19">
        <f>'計算用(記載例太陽光)'!F8</f>
        <v>0</v>
      </c>
      <c r="G8" s="19">
        <f>'計算用(記載例太陽光)'!G8</f>
        <v>0</v>
      </c>
      <c r="H8" s="19">
        <f>'計算用(記載例太陽光)'!H8</f>
        <v>0</v>
      </c>
      <c r="I8" s="19">
        <f>'計算用(記載例太陽光)'!I8</f>
        <v>0</v>
      </c>
      <c r="J8" s="19">
        <f>'計算用(記載例太陽光)'!J8</f>
        <v>0</v>
      </c>
    </row>
    <row r="9" spans="1:13" x14ac:dyDescent="0.25">
      <c r="A9" s="10" t="s">
        <v>17</v>
      </c>
      <c r="B9" s="19">
        <f>'計算用(記載例太陽光)'!B9</f>
        <v>0</v>
      </c>
      <c r="C9" s="19">
        <f>'計算用(記載例太陽光)'!C9</f>
        <v>0</v>
      </c>
      <c r="D9" s="19">
        <f>'計算用(記載例太陽光)'!D9</f>
        <v>0</v>
      </c>
      <c r="E9" s="19">
        <f>'計算用(記載例太陽光)'!E9</f>
        <v>0</v>
      </c>
      <c r="F9" s="19">
        <f>'計算用(記載例太陽光)'!F9</f>
        <v>0</v>
      </c>
      <c r="G9" s="19">
        <f>'計算用(記載例太陽光)'!G9</f>
        <v>0</v>
      </c>
      <c r="H9" s="19">
        <f>'計算用(記載例太陽光)'!H9</f>
        <v>0</v>
      </c>
      <c r="I9" s="19">
        <f>'計算用(記載例太陽光)'!I9</f>
        <v>0</v>
      </c>
      <c r="J9" s="19">
        <f>'計算用(記載例太陽光)'!J9</f>
        <v>0</v>
      </c>
    </row>
    <row r="10" spans="1:13" x14ac:dyDescent="0.25">
      <c r="A10" s="10" t="s">
        <v>18</v>
      </c>
      <c r="B10" s="19">
        <f>'計算用(記載例太陽光)'!B10</f>
        <v>0</v>
      </c>
      <c r="C10" s="19">
        <f>'計算用(記載例太陽光)'!C10</f>
        <v>0</v>
      </c>
      <c r="D10" s="19">
        <f>'計算用(記載例太陽光)'!D10</f>
        <v>0</v>
      </c>
      <c r="E10" s="19">
        <f>'計算用(記載例太陽光)'!E10</f>
        <v>0</v>
      </c>
      <c r="F10" s="19">
        <f>'計算用(記載例太陽光)'!F10</f>
        <v>0</v>
      </c>
      <c r="G10" s="19">
        <f>'計算用(記載例太陽光)'!G10</f>
        <v>0</v>
      </c>
      <c r="H10" s="19">
        <f>'計算用(記載例太陽光)'!H10</f>
        <v>0</v>
      </c>
      <c r="I10" s="19">
        <f>'計算用(記載例太陽光)'!I10</f>
        <v>0</v>
      </c>
      <c r="J10" s="19">
        <f>'計算用(記載例太陽光)'!J10</f>
        <v>0</v>
      </c>
    </row>
    <row r="11" spans="1:13" x14ac:dyDescent="0.25">
      <c r="A11" s="10" t="s">
        <v>19</v>
      </c>
      <c r="B11" s="19">
        <f>'計算用(記載例太陽光)'!B11</f>
        <v>0</v>
      </c>
      <c r="C11" s="19">
        <f>'計算用(記載例太陽光)'!C11</f>
        <v>0</v>
      </c>
      <c r="D11" s="19">
        <f>'計算用(記載例太陽光)'!D11</f>
        <v>0</v>
      </c>
      <c r="E11" s="19">
        <f>'計算用(記載例太陽光)'!E11</f>
        <v>0</v>
      </c>
      <c r="F11" s="19">
        <f>'計算用(記載例太陽光)'!F11</f>
        <v>0</v>
      </c>
      <c r="G11" s="19">
        <f>'計算用(記載例太陽光)'!G11</f>
        <v>0</v>
      </c>
      <c r="H11" s="19">
        <f>'計算用(記載例太陽光)'!H11</f>
        <v>0</v>
      </c>
      <c r="I11" s="19">
        <f>'計算用(記載例太陽光)'!I11</f>
        <v>0</v>
      </c>
      <c r="J11" s="19">
        <f>'計算用(記載例太陽光)'!J11</f>
        <v>0</v>
      </c>
    </row>
    <row r="12" spans="1:13" x14ac:dyDescent="0.25">
      <c r="A12" s="10" t="s">
        <v>20</v>
      </c>
      <c r="B12" s="19">
        <f>'計算用(記載例太陽光)'!B12</f>
        <v>0</v>
      </c>
      <c r="C12" s="19">
        <f>'計算用(記載例太陽光)'!C12</f>
        <v>0</v>
      </c>
      <c r="D12" s="19">
        <f>'計算用(記載例太陽光)'!D12</f>
        <v>0</v>
      </c>
      <c r="E12" s="19">
        <f>'計算用(記載例太陽光)'!E12</f>
        <v>0</v>
      </c>
      <c r="F12" s="19">
        <f>'計算用(記載例太陽光)'!F12</f>
        <v>0</v>
      </c>
      <c r="G12" s="19">
        <f>'計算用(記載例太陽光)'!G12</f>
        <v>0</v>
      </c>
      <c r="H12" s="19">
        <f>'計算用(記載例太陽光)'!H12</f>
        <v>0</v>
      </c>
      <c r="I12" s="19">
        <f>'計算用(記載例太陽光)'!I12</f>
        <v>0</v>
      </c>
      <c r="J12" s="19">
        <f>'計算用(記載例太陽光)'!J12</f>
        <v>0</v>
      </c>
    </row>
    <row r="13" spans="1:13" x14ac:dyDescent="0.25">
      <c r="A13" s="10" t="s">
        <v>21</v>
      </c>
      <c r="B13" s="19">
        <f>'計算用(記載例太陽光)'!B13</f>
        <v>0</v>
      </c>
      <c r="C13" s="19">
        <f>'計算用(記載例太陽光)'!C13</f>
        <v>0</v>
      </c>
      <c r="D13" s="19">
        <f>'計算用(記載例太陽光)'!D13</f>
        <v>0</v>
      </c>
      <c r="E13" s="19">
        <f>'計算用(記載例太陽光)'!E13</f>
        <v>0</v>
      </c>
      <c r="F13" s="19">
        <f>'計算用(記載例太陽光)'!F13</f>
        <v>0</v>
      </c>
      <c r="G13" s="19">
        <f>'計算用(記載例太陽光)'!G13</f>
        <v>0</v>
      </c>
      <c r="H13" s="19">
        <f>'計算用(記載例太陽光)'!H13</f>
        <v>0</v>
      </c>
      <c r="I13" s="19">
        <f>'計算用(記載例太陽光)'!I13</f>
        <v>0</v>
      </c>
      <c r="J13" s="19">
        <f>'計算用(記載例太陽光)'!J13</f>
        <v>0</v>
      </c>
    </row>
    <row r="14" spans="1:13" x14ac:dyDescent="0.25">
      <c r="A14" s="10" t="s">
        <v>22</v>
      </c>
      <c r="B14" s="19">
        <f>'計算用(記載例太陽光)'!B14</f>
        <v>0</v>
      </c>
      <c r="C14" s="19">
        <f>'計算用(記載例太陽光)'!C14</f>
        <v>0</v>
      </c>
      <c r="D14" s="19">
        <f>'計算用(記載例太陽光)'!D14</f>
        <v>0</v>
      </c>
      <c r="E14" s="19">
        <f>'計算用(記載例太陽光)'!E14</f>
        <v>0</v>
      </c>
      <c r="F14" s="19">
        <f>'計算用(記載例太陽光)'!F14</f>
        <v>0</v>
      </c>
      <c r="G14" s="19">
        <f>'計算用(記載例太陽光)'!G14</f>
        <v>0</v>
      </c>
      <c r="H14" s="19">
        <f>'計算用(記載例太陽光)'!H14</f>
        <v>0</v>
      </c>
      <c r="I14" s="19">
        <f>'計算用(記載例太陽光)'!I14</f>
        <v>0</v>
      </c>
      <c r="J14" s="19">
        <f>'計算用(記載例太陽光)'!J14</f>
        <v>0</v>
      </c>
    </row>
    <row r="15" spans="1:13" x14ac:dyDescent="0.25">
      <c r="A15" s="10" t="s">
        <v>23</v>
      </c>
      <c r="B15" s="19">
        <f>'計算用(記載例太陽光)'!B15</f>
        <v>0</v>
      </c>
      <c r="C15" s="19">
        <f>'計算用(記載例太陽光)'!C15</f>
        <v>0</v>
      </c>
      <c r="D15" s="19">
        <f>'計算用(記載例太陽光)'!D15</f>
        <v>0</v>
      </c>
      <c r="E15" s="19">
        <f>'計算用(記載例太陽光)'!E15</f>
        <v>0</v>
      </c>
      <c r="F15" s="19">
        <f>'計算用(記載例太陽光)'!F15</f>
        <v>0</v>
      </c>
      <c r="G15" s="19">
        <f>'計算用(記載例太陽光)'!G15</f>
        <v>0</v>
      </c>
      <c r="H15" s="19">
        <f>'計算用(記載例太陽光)'!H15</f>
        <v>0</v>
      </c>
      <c r="I15" s="19">
        <f>'計算用(記載例太陽光)'!I15</f>
        <v>0</v>
      </c>
      <c r="J15" s="19">
        <f>'計算用(記載例太陽光)'!J15</f>
        <v>0</v>
      </c>
    </row>
    <row r="16" spans="1:13" x14ac:dyDescent="0.25">
      <c r="B16" s="2"/>
      <c r="C16" s="2"/>
      <c r="D16" s="2"/>
      <c r="E16" s="2"/>
      <c r="F16" s="2"/>
      <c r="G16" s="2"/>
      <c r="H16" s="2"/>
      <c r="I16" s="2"/>
      <c r="J16" s="2"/>
      <c r="K16" s="2"/>
    </row>
    <row r="17" spans="1:14" x14ac:dyDescent="0.25">
      <c r="A17" s="1" t="s">
        <v>44</v>
      </c>
      <c r="B17" s="34">
        <f>'計算用(記載例太陽光)'!B17</f>
        <v>171658.37207920791</v>
      </c>
      <c r="C17" s="2"/>
      <c r="D17" s="2"/>
      <c r="E17" s="2"/>
      <c r="F17" s="2"/>
      <c r="G17" s="2"/>
      <c r="H17" s="2"/>
      <c r="I17" s="2"/>
      <c r="J17" s="2"/>
      <c r="K17" s="2"/>
    </row>
    <row r="18" spans="1:14" x14ac:dyDescent="0.25">
      <c r="B18" s="2"/>
      <c r="C18" s="2"/>
      <c r="D18" s="2"/>
      <c r="E18" s="2"/>
      <c r="F18" s="2"/>
      <c r="G18" s="2"/>
      <c r="H18" s="2"/>
      <c r="I18" s="2"/>
      <c r="J18" s="2"/>
      <c r="K18" s="2"/>
    </row>
    <row r="19" spans="1:14" x14ac:dyDescent="0.25">
      <c r="A19" s="1" t="s">
        <v>52</v>
      </c>
      <c r="B19" s="35">
        <f>'計算用(記載例太陽光)'!B19</f>
        <v>0</v>
      </c>
      <c r="C19" s="35">
        <f>'計算用(記載例太陽光)'!C19</f>
        <v>0</v>
      </c>
      <c r="D19" s="35">
        <f>'計算用(記載例太陽光)'!D19</f>
        <v>0</v>
      </c>
      <c r="E19" s="35">
        <f>'計算用(記載例太陽光)'!E19</f>
        <v>0</v>
      </c>
      <c r="F19" s="35">
        <f>'計算用(記載例太陽光)'!F19</f>
        <v>0</v>
      </c>
      <c r="G19" s="35">
        <f>'計算用(記載例太陽光)'!G19</f>
        <v>0</v>
      </c>
      <c r="H19" s="35">
        <f>'計算用(記載例太陽光)'!H19</f>
        <v>0</v>
      </c>
      <c r="I19" s="35">
        <f>'計算用(記載例太陽光)'!I19</f>
        <v>0</v>
      </c>
      <c r="J19" s="35">
        <f>'計算用(記載例太陽光)'!J19</f>
        <v>0</v>
      </c>
      <c r="K19" s="1" t="str">
        <f>'計算用(記載例太陽光)'!K19</f>
        <v>←容量市場調達量(再エネなし)を正として、補正係数kWで年間kWを算出</v>
      </c>
    </row>
    <row r="21" spans="1:14" x14ac:dyDescent="0.25">
      <c r="A21" s="1" t="s">
        <v>53</v>
      </c>
      <c r="B21" s="35">
        <f>'計算用(記載例太陽光)'!B21</f>
        <v>0</v>
      </c>
      <c r="C21" s="14">
        <f>B21</f>
        <v>0</v>
      </c>
      <c r="D21" s="14">
        <f t="shared" ref="D21:J21" si="0">C21</f>
        <v>0</v>
      </c>
      <c r="E21" s="14">
        <f t="shared" si="0"/>
        <v>0</v>
      </c>
      <c r="F21" s="14">
        <f t="shared" si="0"/>
        <v>0</v>
      </c>
      <c r="G21" s="14">
        <f t="shared" si="0"/>
        <v>0</v>
      </c>
      <c r="H21" s="14">
        <f t="shared" si="0"/>
        <v>0</v>
      </c>
      <c r="I21" s="14">
        <f t="shared" si="0"/>
        <v>0</v>
      </c>
      <c r="J21" s="14">
        <f t="shared" si="0"/>
        <v>0</v>
      </c>
      <c r="L21" s="12"/>
    </row>
    <row r="22" spans="1:14" x14ac:dyDescent="0.25">
      <c r="L22" s="12"/>
    </row>
    <row r="23" spans="1:14" x14ac:dyDescent="0.25">
      <c r="A23" s="1" t="s">
        <v>54</v>
      </c>
      <c r="B23" s="23" t="s">
        <v>47</v>
      </c>
      <c r="C23" s="10"/>
      <c r="D23" s="10"/>
      <c r="E23" s="10"/>
      <c r="F23" s="10"/>
      <c r="G23" s="10"/>
      <c r="H23" s="10"/>
      <c r="I23" s="10"/>
      <c r="J23" s="10"/>
      <c r="K23" s="10"/>
      <c r="N23" s="1" t="s">
        <v>79</v>
      </c>
    </row>
    <row r="24" spans="1:14" x14ac:dyDescent="0.25">
      <c r="A24" s="10" t="s">
        <v>12</v>
      </c>
      <c r="B24" s="35">
        <f>'計算用(水力)'!B24</f>
        <v>0.38335734853421605</v>
      </c>
      <c r="C24" s="35">
        <f>'計算用(水力)'!C24</f>
        <v>0.72102177496109177</v>
      </c>
      <c r="D24" s="35">
        <f>'計算用(水力)'!D24</f>
        <v>0.54416224860256057</v>
      </c>
      <c r="E24" s="35">
        <f>'計算用(水力)'!E24</f>
        <v>0.46658019624291097</v>
      </c>
      <c r="F24" s="35">
        <f>'計算用(水力)'!F24</f>
        <v>0.66228248814485502</v>
      </c>
      <c r="G24" s="35">
        <f>'計算用(水力)'!G24</f>
        <v>0.48789608183852384</v>
      </c>
      <c r="H24" s="35">
        <f>'計算用(水力)'!H24</f>
        <v>0.45688048383591168</v>
      </c>
      <c r="I24" s="35">
        <f>'計算用(水力)'!I24</f>
        <v>0.45416804396111587</v>
      </c>
      <c r="J24" s="35">
        <f>'計算用(水力)'!J24</f>
        <v>0.28622955026219299</v>
      </c>
      <c r="N24" s="35" t="e">
        <f>HLOOKUP(#REF!,$B$2:$J$35,23,0)</f>
        <v>#REF!</v>
      </c>
    </row>
    <row r="25" spans="1:14" x14ac:dyDescent="0.25">
      <c r="A25" s="10" t="s">
        <v>13</v>
      </c>
      <c r="B25" s="35">
        <f>'計算用(水力)'!B25</f>
        <v>0.63218800876045933</v>
      </c>
      <c r="C25" s="35">
        <f>'計算用(水力)'!C25</f>
        <v>0.67733225247846018</v>
      </c>
      <c r="D25" s="35">
        <f>'計算用(水力)'!D25</f>
        <v>0.61849322104655224</v>
      </c>
      <c r="E25" s="35">
        <f>'計算用(水力)'!E25</f>
        <v>0.49494361012601135</v>
      </c>
      <c r="F25" s="35">
        <f>'計算用(水力)'!F25</f>
        <v>0.6925960681811687</v>
      </c>
      <c r="G25" s="35">
        <f>'計算用(水力)'!G25</f>
        <v>0.56019877378366412</v>
      </c>
      <c r="H25" s="35">
        <f>'計算用(水力)'!H25</f>
        <v>0.34707506844187186</v>
      </c>
      <c r="I25" s="35">
        <f>'計算用(水力)'!I25</f>
        <v>0.43026880635770459</v>
      </c>
      <c r="J25" s="35">
        <f>'計算用(水力)'!J25</f>
        <v>0.30027965569028453</v>
      </c>
      <c r="N25" s="35" t="e">
        <f>HLOOKUP(#REF!,$B$2:$J$35,24,0)</f>
        <v>#REF!</v>
      </c>
    </row>
    <row r="26" spans="1:14" x14ac:dyDescent="0.25">
      <c r="A26" s="10" t="s">
        <v>14</v>
      </c>
      <c r="B26" s="35">
        <f>'計算用(水力)'!B26</f>
        <v>0.54074447937997383</v>
      </c>
      <c r="C26" s="35">
        <f>'計算用(水力)'!C26</f>
        <v>0.49363785904516233</v>
      </c>
      <c r="D26" s="35">
        <f>'計算用(水力)'!D26</f>
        <v>0.57121233426755036</v>
      </c>
      <c r="E26" s="35">
        <f>'計算用(水力)'!E26</f>
        <v>0.4789459471086675</v>
      </c>
      <c r="F26" s="35">
        <f>'計算用(水力)'!F26</f>
        <v>0.54938313374628966</v>
      </c>
      <c r="G26" s="35">
        <f>'計算用(水力)'!G26</f>
        <v>0.55784866498283925</v>
      </c>
      <c r="H26" s="35">
        <f>'計算用(水力)'!H26</f>
        <v>0.35468524018859898</v>
      </c>
      <c r="I26" s="35">
        <f>'計算用(水力)'!I26</f>
        <v>0.53516118876980523</v>
      </c>
      <c r="J26" s="35">
        <f>'計算用(水力)'!J26</f>
        <v>0.42910438200794565</v>
      </c>
      <c r="N26" s="35" t="e">
        <f>HLOOKUP(#REF!,$B$2:$J$35,25,0)</f>
        <v>#REF!</v>
      </c>
    </row>
    <row r="27" spans="1:14" x14ac:dyDescent="0.25">
      <c r="A27" s="10" t="s">
        <v>15</v>
      </c>
      <c r="B27" s="35">
        <f>'計算用(水力)'!B27</f>
        <v>0.38031470476229878</v>
      </c>
      <c r="C27" s="35">
        <f>'計算用(水力)'!C27</f>
        <v>0.46402275641486179</v>
      </c>
      <c r="D27" s="35">
        <f>'計算用(水力)'!D27</f>
        <v>0.52056210411366299</v>
      </c>
      <c r="E27" s="35">
        <f>'計算用(水力)'!E27</f>
        <v>0.51249334895664822</v>
      </c>
      <c r="F27" s="35">
        <f>'計算用(水力)'!F27</f>
        <v>0.52178316053289153</v>
      </c>
      <c r="G27" s="35">
        <f>'計算用(水力)'!G27</f>
        <v>0.57777701250474667</v>
      </c>
      <c r="H27" s="35">
        <f>'計算用(水力)'!H27</f>
        <v>0.43283665098274227</v>
      </c>
      <c r="I27" s="35">
        <f>'計算用(水力)'!I27</f>
        <v>0.59039894952319083</v>
      </c>
      <c r="J27" s="35">
        <f>'計算用(水力)'!J27</f>
        <v>0.42889522746998404</v>
      </c>
      <c r="N27" s="35" t="e">
        <f>HLOOKUP(#REF!,$B$2:$J$35,26,0)</f>
        <v>#REF!</v>
      </c>
    </row>
    <row r="28" spans="1:14" x14ac:dyDescent="0.25">
      <c r="A28" s="10" t="s">
        <v>16</v>
      </c>
      <c r="B28" s="35">
        <f>'計算用(水力)'!B28</f>
        <v>0.38869383989627032</v>
      </c>
      <c r="C28" s="35">
        <f>'計算用(水力)'!C28</f>
        <v>0.40710735370246753</v>
      </c>
      <c r="D28" s="35">
        <f>'計算用(水力)'!D28</f>
        <v>0.50368117828352266</v>
      </c>
      <c r="E28" s="35">
        <f>'計算用(水力)'!E28</f>
        <v>0.44700257404624821</v>
      </c>
      <c r="F28" s="35">
        <f>'計算用(水力)'!F28</f>
        <v>0.42926172119214606</v>
      </c>
      <c r="G28" s="35">
        <f>'計算用(水力)'!G28</f>
        <v>0.48081689926910764</v>
      </c>
      <c r="H28" s="35">
        <f>'計算用(水力)'!H28</f>
        <v>0.34115043306098947</v>
      </c>
      <c r="I28" s="35">
        <f>'計算用(水力)'!I28</f>
        <v>0.506090017427271</v>
      </c>
      <c r="J28" s="35">
        <f>'計算用(水力)'!J28</f>
        <v>0.38567310441584801</v>
      </c>
      <c r="N28" s="35" t="e">
        <f>HLOOKUP(#REF!,$B$2:$J$35,27,0)</f>
        <v>#REF!</v>
      </c>
    </row>
    <row r="29" spans="1:14" x14ac:dyDescent="0.25">
      <c r="A29" s="10" t="s">
        <v>17</v>
      </c>
      <c r="B29" s="35">
        <f>'計算用(水力)'!B29</f>
        <v>0.33671423402603295</v>
      </c>
      <c r="C29" s="35">
        <f>'計算用(水力)'!C29</f>
        <v>0.37008653698789123</v>
      </c>
      <c r="D29" s="35">
        <f>'計算用(水力)'!D29</f>
        <v>0.47234278790137096</v>
      </c>
      <c r="E29" s="35">
        <f>'計算用(水力)'!E29</f>
        <v>0.43497996194141603</v>
      </c>
      <c r="F29" s="35">
        <f>'計算用(水力)'!F29</f>
        <v>0.38880107928685292</v>
      </c>
      <c r="G29" s="35">
        <f>'計算用(水力)'!G29</f>
        <v>0.43420014965169673</v>
      </c>
      <c r="H29" s="35">
        <f>'計算用(水力)'!H29</f>
        <v>0.36241302640336437</v>
      </c>
      <c r="I29" s="35">
        <f>'計算用(水力)'!I29</f>
        <v>0.51538151031917023</v>
      </c>
      <c r="J29" s="35">
        <f>'計算用(水力)'!J29</f>
        <v>0.37446757315640294</v>
      </c>
      <c r="N29" s="35" t="e">
        <f>HLOOKUP(#REF!,$B$2:$J$35,28,0)</f>
        <v>#REF!</v>
      </c>
    </row>
    <row r="30" spans="1:14" x14ac:dyDescent="0.25">
      <c r="A30" s="10" t="s">
        <v>18</v>
      </c>
      <c r="B30" s="35">
        <f>'計算用(水力)'!B30</f>
        <v>0.30279744983247886</v>
      </c>
      <c r="C30" s="35">
        <f>'計算用(水力)'!C30</f>
        <v>0.29610452919574853</v>
      </c>
      <c r="D30" s="35">
        <f>'計算用(水力)'!D30</f>
        <v>0.38015107763064371</v>
      </c>
      <c r="E30" s="35">
        <f>'計算用(水力)'!E30</f>
        <v>0.35791656283321249</v>
      </c>
      <c r="F30" s="35">
        <f>'計算用(水力)'!F30</f>
        <v>0.30171823453381719</v>
      </c>
      <c r="G30" s="35">
        <f>'計算用(水力)'!G30</f>
        <v>0.32265621982746706</v>
      </c>
      <c r="H30" s="35">
        <f>'計算用(水力)'!H30</f>
        <v>0.23973870833691546</v>
      </c>
      <c r="I30" s="35">
        <f>'計算用(水力)'!I30</f>
        <v>0.39182484306500481</v>
      </c>
      <c r="J30" s="35">
        <f>'計算用(水力)'!J30</f>
        <v>0.28162375654852456</v>
      </c>
      <c r="N30" s="35" t="e">
        <f>HLOOKUP(#REF!,$B$2:$J$35,29,0)</f>
        <v>#REF!</v>
      </c>
    </row>
    <row r="31" spans="1:14" x14ac:dyDescent="0.25">
      <c r="A31" s="10" t="s">
        <v>19</v>
      </c>
      <c r="B31" s="35">
        <f>'計算用(水力)'!B31</f>
        <v>0.28985052864808836</v>
      </c>
      <c r="C31" s="35">
        <f>'計算用(水力)'!C31</f>
        <v>0.41896872610755248</v>
      </c>
      <c r="D31" s="35">
        <f>'計算用(水力)'!D31</f>
        <v>0.3442938980073077</v>
      </c>
      <c r="E31" s="35">
        <f>'計算用(水力)'!E31</f>
        <v>0.28504473136083502</v>
      </c>
      <c r="F31" s="35">
        <f>'計算用(水力)'!F31</f>
        <v>0.33590365817621376</v>
      </c>
      <c r="G31" s="35">
        <f>'計算用(水力)'!G31</f>
        <v>0.28946716439315756</v>
      </c>
      <c r="H31" s="35">
        <f>'計算用(水力)'!H31</f>
        <v>0.17475485783266209</v>
      </c>
      <c r="I31" s="35">
        <f>'計算用(水力)'!I31</f>
        <v>0.27173694349389715</v>
      </c>
      <c r="J31" s="35">
        <f>'計算用(水力)'!J31</f>
        <v>0.22623203867727795</v>
      </c>
      <c r="N31" s="35" t="e">
        <f>HLOOKUP(#REF!,$B$2:$J$35,30,0)</f>
        <v>#REF!</v>
      </c>
    </row>
    <row r="32" spans="1:14" x14ac:dyDescent="0.25">
      <c r="A32" s="10" t="s">
        <v>20</v>
      </c>
      <c r="B32" s="35">
        <f>'計算用(水力)'!B32</f>
        <v>0.28079666927948949</v>
      </c>
      <c r="C32" s="35">
        <f>'計算用(水力)'!C32</f>
        <v>0.48558713626175376</v>
      </c>
      <c r="D32" s="35">
        <f>'計算用(水力)'!D32</f>
        <v>0.35468214249231017</v>
      </c>
      <c r="E32" s="35">
        <f>'計算用(水力)'!E32</f>
        <v>0.27763056558863974</v>
      </c>
      <c r="F32" s="35">
        <f>'計算用(水力)'!F32</f>
        <v>0.39599379734907741</v>
      </c>
      <c r="G32" s="35">
        <f>'計算用(水力)'!G32</f>
        <v>0.32131881934446316</v>
      </c>
      <c r="H32" s="35">
        <f>'計算用(水力)'!H32</f>
        <v>0.25105098202255977</v>
      </c>
      <c r="I32" s="35">
        <f>'計算用(水力)'!I32</f>
        <v>0.27003137394149168</v>
      </c>
      <c r="J32" s="35">
        <f>'計算用(水力)'!J32</f>
        <v>0.2118795859333944</v>
      </c>
      <c r="N32" s="35" t="e">
        <f>HLOOKUP(#REF!,$B$2:$J$35,31,0)</f>
        <v>#REF!</v>
      </c>
    </row>
    <row r="33" spans="1:30" x14ac:dyDescent="0.25">
      <c r="A33" s="10" t="s">
        <v>21</v>
      </c>
      <c r="B33" s="35">
        <f>'計算用(水力)'!B33</f>
        <v>0.24687827133354795</v>
      </c>
      <c r="C33" s="35">
        <f>'計算用(水力)'!C33</f>
        <v>0.38773255176911131</v>
      </c>
      <c r="D33" s="35">
        <f>'計算用(水力)'!D33</f>
        <v>0.31544011304490549</v>
      </c>
      <c r="E33" s="35">
        <f>'計算用(水力)'!E33</f>
        <v>0.2288848166088448</v>
      </c>
      <c r="F33" s="35">
        <f>'計算用(水力)'!F33</f>
        <v>0.32341377214143086</v>
      </c>
      <c r="G33" s="35">
        <f>'計算用(水力)'!G33</f>
        <v>0.31971150381382862</v>
      </c>
      <c r="H33" s="35">
        <f>'計算用(水力)'!H33</f>
        <v>0.31286048791357568</v>
      </c>
      <c r="I33" s="35">
        <f>'計算用(水力)'!I33</f>
        <v>0.24880486806896701</v>
      </c>
      <c r="J33" s="35">
        <f>'計算用(水力)'!J33</f>
        <v>0.20950402379777591</v>
      </c>
      <c r="N33" s="35" t="e">
        <f>HLOOKUP(#REF!,$B$2:$J$35,32,0)</f>
        <v>#REF!</v>
      </c>
    </row>
    <row r="34" spans="1:30" x14ac:dyDescent="0.25">
      <c r="A34" s="10" t="s">
        <v>22</v>
      </c>
      <c r="B34" s="35">
        <f>'計算用(水力)'!B34</f>
        <v>0.25388151682064614</v>
      </c>
      <c r="C34" s="35">
        <f>'計算用(水力)'!C34</f>
        <v>0.4066273452184867</v>
      </c>
      <c r="D34" s="35">
        <f>'計算用(水力)'!D34</f>
        <v>0.28114272088512104</v>
      </c>
      <c r="E34" s="35">
        <f>'計算用(水力)'!E34</f>
        <v>0.24202273080182232</v>
      </c>
      <c r="F34" s="35">
        <f>'計算用(水力)'!F34</f>
        <v>0.32112358915156286</v>
      </c>
      <c r="G34" s="35">
        <f>'計算用(水力)'!G34</f>
        <v>0.35025823271724899</v>
      </c>
      <c r="H34" s="35">
        <f>'計算用(水力)'!H34</f>
        <v>0.38825318920916518</v>
      </c>
      <c r="I34" s="35">
        <f>'計算用(水力)'!I34</f>
        <v>0.33218770402503123</v>
      </c>
      <c r="J34" s="35">
        <f>'計算用(水力)'!J34</f>
        <v>0.23007631686170171</v>
      </c>
      <c r="N34" s="35" t="e">
        <f>HLOOKUP(#REF!,$B$2:$J$35,33,0)</f>
        <v>#REF!</v>
      </c>
      <c r="Q34" s="1" t="s">
        <v>92</v>
      </c>
    </row>
    <row r="35" spans="1:30" x14ac:dyDescent="0.25">
      <c r="A35" s="10" t="s">
        <v>23</v>
      </c>
      <c r="B35" s="35">
        <f>'計算用(水力)'!B35</f>
        <v>0.22985191855883674</v>
      </c>
      <c r="C35" s="35">
        <f>'計算用(水力)'!C35</f>
        <v>0.51063050188703907</v>
      </c>
      <c r="D35" s="35">
        <f>'計算用(水力)'!D35</f>
        <v>0.34023236480008701</v>
      </c>
      <c r="E35" s="35">
        <f>'計算用(水力)'!E35</f>
        <v>0.35215260567011758</v>
      </c>
      <c r="F35" s="35">
        <f>'計算用(水力)'!F35</f>
        <v>0.44793498733553522</v>
      </c>
      <c r="G35" s="35">
        <f>'計算用(水力)'!G35</f>
        <v>0.400343279092927</v>
      </c>
      <c r="H35" s="35">
        <f>'計算用(水力)'!H35</f>
        <v>0.48652346630938698</v>
      </c>
      <c r="I35" s="35">
        <f>'計算用(水力)'!I35</f>
        <v>0.4575018180400317</v>
      </c>
      <c r="J35" s="35">
        <f>'計算用(水力)'!J35</f>
        <v>0.26918416504867709</v>
      </c>
      <c r="N35" s="35" t="e">
        <f>HLOOKUP(#REF!,$B$2:$J$35,34,0)</f>
        <v>#REF!</v>
      </c>
      <c r="Z35" s="10" t="s">
        <v>36</v>
      </c>
    </row>
    <row r="36" spans="1:30" x14ac:dyDescent="0.25">
      <c r="A36" s="10"/>
      <c r="B36" s="10"/>
      <c r="C36" s="10"/>
      <c r="D36" s="10"/>
      <c r="E36" s="10"/>
      <c r="F36" s="10"/>
      <c r="G36" s="10"/>
      <c r="H36" s="10"/>
      <c r="I36" s="10"/>
      <c r="J36" s="10"/>
      <c r="N36" s="1" t="s">
        <v>69</v>
      </c>
      <c r="Q36" s="10"/>
      <c r="R36" s="11" t="s">
        <v>27</v>
      </c>
      <c r="S36" s="11" t="s">
        <v>28</v>
      </c>
      <c r="T36" s="11" t="s">
        <v>29</v>
      </c>
      <c r="U36" s="11" t="s">
        <v>30</v>
      </c>
      <c r="V36" s="11" t="s">
        <v>31</v>
      </c>
      <c r="W36" s="11" t="s">
        <v>32</v>
      </c>
      <c r="X36" s="11" t="s">
        <v>33</v>
      </c>
      <c r="Y36" s="11" t="s">
        <v>34</v>
      </c>
      <c r="Z36" s="11" t="s">
        <v>35</v>
      </c>
      <c r="AD36" s="1" t="s">
        <v>79</v>
      </c>
    </row>
    <row r="37" spans="1:30" x14ac:dyDescent="0.25">
      <c r="A37" s="10"/>
      <c r="B37" s="23" t="s">
        <v>48</v>
      </c>
      <c r="C37" s="10"/>
      <c r="D37" s="10"/>
      <c r="E37" s="10"/>
      <c r="F37" s="10"/>
      <c r="G37" s="10"/>
      <c r="H37" s="10"/>
      <c r="I37" s="10"/>
      <c r="J37" s="10"/>
      <c r="K37" s="28" t="s">
        <v>38</v>
      </c>
      <c r="L37" s="28" t="s">
        <v>49</v>
      </c>
      <c r="N37" s="28" t="s">
        <v>38</v>
      </c>
      <c r="Q37" s="10"/>
      <c r="R37" s="23" t="s">
        <v>48</v>
      </c>
      <c r="S37" s="10"/>
      <c r="T37" s="10"/>
      <c r="U37" s="10"/>
      <c r="V37" s="10"/>
      <c r="W37" s="10"/>
      <c r="X37" s="10"/>
      <c r="Y37" s="10"/>
      <c r="Z37" s="10"/>
      <c r="AA37" s="28" t="s">
        <v>38</v>
      </c>
      <c r="AB37" s="28" t="s">
        <v>49</v>
      </c>
      <c r="AD37" s="28" t="s">
        <v>38</v>
      </c>
    </row>
    <row r="38" spans="1:30" x14ac:dyDescent="0.25">
      <c r="A38" s="10" t="s">
        <v>12</v>
      </c>
      <c r="B38" s="58" t="e">
        <f>IF(#REF!=B$2,B24*#REF!/1000,0)</f>
        <v>#REF!</v>
      </c>
      <c r="C38" s="58" t="e">
        <f>IF(#REF!=C$2,C24*#REF!/1000,0)</f>
        <v>#REF!</v>
      </c>
      <c r="D38" s="58" t="e">
        <f>IF(#REF!=D$2,D24*#REF!/1000,0)</f>
        <v>#REF!</v>
      </c>
      <c r="E38" s="58" t="e">
        <f>IF(#REF!=E$2,E24*#REF!/1000,0)</f>
        <v>#REF!</v>
      </c>
      <c r="F38" s="58" t="e">
        <f>IF(#REF!=F$2,F24*#REF!/1000,0)</f>
        <v>#REF!</v>
      </c>
      <c r="G38" s="58" t="e">
        <f>IF(#REF!=G$2,G24*#REF!/1000,0)</f>
        <v>#REF!</v>
      </c>
      <c r="H38" s="58" t="e">
        <f>IF(#REF!=H$2,H24*#REF!/1000,0)</f>
        <v>#REF!</v>
      </c>
      <c r="I38" s="58" t="e">
        <f>IF(#REF!=I$2,I24*#REF!/1000,0)</f>
        <v>#REF!</v>
      </c>
      <c r="J38" s="59" t="e">
        <f>IF(#REF!=J$2,J24*#REF!/1000,0)</f>
        <v>#REF!</v>
      </c>
      <c r="K38" s="60" t="e">
        <f>SUM(B38:J38)</f>
        <v>#REF!</v>
      </c>
      <c r="L38" s="61" t="e">
        <f>MIN($K$38:$K$49)</f>
        <v>#REF!</v>
      </c>
      <c r="N38" s="39" t="e">
        <f t="shared" ref="N38:N49" si="1">K38*1000</f>
        <v>#REF!</v>
      </c>
      <c r="Q38" s="10" t="s">
        <v>12</v>
      </c>
      <c r="R38" s="41" t="e">
        <f>IF(#REF!=B$2,B24*#REF!/1000,0)</f>
        <v>#REF!</v>
      </c>
      <c r="S38" s="41" t="e">
        <f>IF(#REF!=C$2,C24*#REF!/1000,0)</f>
        <v>#REF!</v>
      </c>
      <c r="T38" s="41" t="e">
        <f>IF(#REF!=D$2,D24*#REF!/1000,0)</f>
        <v>#REF!</v>
      </c>
      <c r="U38" s="41" t="e">
        <f>IF(#REF!=E$2,E24*#REF!/1000,0)</f>
        <v>#REF!</v>
      </c>
      <c r="V38" s="41" t="e">
        <f>IF(#REF!=F$2,F24*#REF!/1000,0)</f>
        <v>#REF!</v>
      </c>
      <c r="W38" s="41" t="e">
        <f>IF(#REF!=G$2,G24*#REF!/1000,0)</f>
        <v>#REF!</v>
      </c>
      <c r="X38" s="41" t="e">
        <f>IF(#REF!=H$2,H24*#REF!/1000,0)</f>
        <v>#REF!</v>
      </c>
      <c r="Y38" s="41" t="e">
        <f>IF(#REF!=I$2,I24*#REF!/1000,0)</f>
        <v>#REF!</v>
      </c>
      <c r="Z38" s="42" t="e">
        <f>IF(#REF!=J$2,J24*#REF!/1000,0)</f>
        <v>#REF!</v>
      </c>
      <c r="AA38" s="43" t="e">
        <f>SUM(R38:Z38)</f>
        <v>#REF!</v>
      </c>
      <c r="AB38" s="44" t="e">
        <f>MIN($AA$38:$AA$49)</f>
        <v>#REF!</v>
      </c>
      <c r="AD38" s="39" t="e">
        <f t="shared" ref="AD38:AD49" si="2">AA38*1000</f>
        <v>#REF!</v>
      </c>
    </row>
    <row r="39" spans="1:30" x14ac:dyDescent="0.25">
      <c r="A39" s="10" t="s">
        <v>13</v>
      </c>
      <c r="B39" s="58" t="e">
        <f>IF(#REF!=B$2,B25*#REF!/1000,0)</f>
        <v>#REF!</v>
      </c>
      <c r="C39" s="58" t="e">
        <f>IF(#REF!=C$2,C25*#REF!/1000,0)</f>
        <v>#REF!</v>
      </c>
      <c r="D39" s="58" t="e">
        <f>IF(#REF!=D$2,D25*#REF!/1000,0)</f>
        <v>#REF!</v>
      </c>
      <c r="E39" s="58" t="e">
        <f>IF(#REF!=E$2,E25*#REF!/1000,0)</f>
        <v>#REF!</v>
      </c>
      <c r="F39" s="58" t="e">
        <f>IF(#REF!=F$2,F25*#REF!/1000,0)</f>
        <v>#REF!</v>
      </c>
      <c r="G39" s="58" t="e">
        <f>IF(#REF!=G$2,G25*#REF!/1000,0)</f>
        <v>#REF!</v>
      </c>
      <c r="H39" s="58" t="e">
        <f>IF(#REF!=H$2,H25*#REF!/1000,0)</f>
        <v>#REF!</v>
      </c>
      <c r="I39" s="58" t="e">
        <f>IF(#REF!=I$2,I25*#REF!/1000,0)</f>
        <v>#REF!</v>
      </c>
      <c r="J39" s="59" t="e">
        <f>IF(#REF!=J$2,J25*#REF!/1000,0)</f>
        <v>#REF!</v>
      </c>
      <c r="K39" s="60" t="e">
        <f t="shared" ref="K39:K49" si="3">SUM(B39:J39)</f>
        <v>#REF!</v>
      </c>
      <c r="L39" s="61" t="e">
        <f t="shared" ref="L39:L49" si="4">MIN($K$38:$K$49)</f>
        <v>#REF!</v>
      </c>
      <c r="N39" s="39" t="e">
        <f t="shared" si="1"/>
        <v>#REF!</v>
      </c>
      <c r="Q39" s="10" t="s">
        <v>13</v>
      </c>
      <c r="R39" s="41" t="e">
        <f>IF(#REF!=B$2,B25*#REF!/1000,0)</f>
        <v>#REF!</v>
      </c>
      <c r="S39" s="41" t="e">
        <f>IF(#REF!=C$2,C25*#REF!/1000,0)</f>
        <v>#REF!</v>
      </c>
      <c r="T39" s="41" t="e">
        <f>IF(#REF!=D$2,D25*#REF!/1000,0)</f>
        <v>#REF!</v>
      </c>
      <c r="U39" s="41" t="e">
        <f>IF(#REF!=E$2,E25*#REF!/1000,0)</f>
        <v>#REF!</v>
      </c>
      <c r="V39" s="41" t="e">
        <f>IF(#REF!=F$2,F25*#REF!/1000,0)</f>
        <v>#REF!</v>
      </c>
      <c r="W39" s="41" t="e">
        <f>IF(#REF!=G$2,G25*#REF!/1000,0)</f>
        <v>#REF!</v>
      </c>
      <c r="X39" s="41" t="e">
        <f>IF(#REF!=H$2,H25*#REF!/1000,0)</f>
        <v>#REF!</v>
      </c>
      <c r="Y39" s="41" t="e">
        <f>IF(#REF!=I$2,I25*#REF!/1000,0)</f>
        <v>#REF!</v>
      </c>
      <c r="Z39" s="42" t="e">
        <f>IF(#REF!=J$2,J25*#REF!/1000,0)</f>
        <v>#REF!</v>
      </c>
      <c r="AA39" s="43" t="e">
        <f t="shared" ref="AA39:AA48" si="5">SUM(R39:Z39)</f>
        <v>#REF!</v>
      </c>
      <c r="AB39" s="44" t="e">
        <f t="shared" ref="AB39:AB49" si="6">MIN($AA$38:$AA$49)</f>
        <v>#REF!</v>
      </c>
      <c r="AD39" s="39" t="e">
        <f t="shared" si="2"/>
        <v>#REF!</v>
      </c>
    </row>
    <row r="40" spans="1:30" x14ac:dyDescent="0.25">
      <c r="A40" s="10" t="s">
        <v>14</v>
      </c>
      <c r="B40" s="58" t="e">
        <f>IF(#REF!=B$2,B26*#REF!/1000,0)</f>
        <v>#REF!</v>
      </c>
      <c r="C40" s="58" t="e">
        <f>IF(#REF!=C$2,C26*#REF!/1000,0)</f>
        <v>#REF!</v>
      </c>
      <c r="D40" s="58" t="e">
        <f>IF(#REF!=D$2,D26*#REF!/1000,0)</f>
        <v>#REF!</v>
      </c>
      <c r="E40" s="58" t="e">
        <f>IF(#REF!=E$2,E26*#REF!/1000,0)</f>
        <v>#REF!</v>
      </c>
      <c r="F40" s="58" t="e">
        <f>IF(#REF!=F$2,F26*#REF!/1000,0)</f>
        <v>#REF!</v>
      </c>
      <c r="G40" s="58" t="e">
        <f>IF(#REF!=G$2,G26*#REF!/1000,0)</f>
        <v>#REF!</v>
      </c>
      <c r="H40" s="58" t="e">
        <f>IF(#REF!=H$2,H26*#REF!/1000,0)</f>
        <v>#REF!</v>
      </c>
      <c r="I40" s="58" t="e">
        <f>IF(#REF!=I$2,I26*#REF!/1000,0)</f>
        <v>#REF!</v>
      </c>
      <c r="J40" s="59" t="e">
        <f>IF(#REF!=J$2,J26*#REF!/1000,0)</f>
        <v>#REF!</v>
      </c>
      <c r="K40" s="60" t="e">
        <f t="shared" si="3"/>
        <v>#REF!</v>
      </c>
      <c r="L40" s="61" t="e">
        <f t="shared" si="4"/>
        <v>#REF!</v>
      </c>
      <c r="N40" s="39" t="e">
        <f t="shared" si="1"/>
        <v>#REF!</v>
      </c>
      <c r="Q40" s="10" t="s">
        <v>14</v>
      </c>
      <c r="R40" s="41" t="e">
        <f>IF(#REF!=B$2,B26*#REF!/1000,0)</f>
        <v>#REF!</v>
      </c>
      <c r="S40" s="41" t="e">
        <f>IF(#REF!=C$2,C26*#REF!/1000,0)</f>
        <v>#REF!</v>
      </c>
      <c r="T40" s="41" t="e">
        <f>IF(#REF!=D$2,D26*#REF!/1000,0)</f>
        <v>#REF!</v>
      </c>
      <c r="U40" s="41" t="e">
        <f>IF(#REF!=E$2,E26*#REF!/1000,0)</f>
        <v>#REF!</v>
      </c>
      <c r="V40" s="41" t="e">
        <f>IF(#REF!=F$2,F26*#REF!/1000,0)</f>
        <v>#REF!</v>
      </c>
      <c r="W40" s="41" t="e">
        <f>IF(#REF!=G$2,G26*#REF!/1000,0)</f>
        <v>#REF!</v>
      </c>
      <c r="X40" s="41" t="e">
        <f>IF(#REF!=H$2,H26*#REF!/1000,0)</f>
        <v>#REF!</v>
      </c>
      <c r="Y40" s="41" t="e">
        <f>IF(#REF!=I$2,I26*#REF!/1000,0)</f>
        <v>#REF!</v>
      </c>
      <c r="Z40" s="42" t="e">
        <f>IF(#REF!=J$2,J26*#REF!/1000,0)</f>
        <v>#REF!</v>
      </c>
      <c r="AA40" s="43" t="e">
        <f t="shared" si="5"/>
        <v>#REF!</v>
      </c>
      <c r="AB40" s="44" t="e">
        <f t="shared" si="6"/>
        <v>#REF!</v>
      </c>
      <c r="AD40" s="39" t="e">
        <f t="shared" si="2"/>
        <v>#REF!</v>
      </c>
    </row>
    <row r="41" spans="1:30" x14ac:dyDescent="0.25">
      <c r="A41" s="10" t="s">
        <v>15</v>
      </c>
      <c r="B41" s="58" t="e">
        <f>IF(#REF!=B$2,B27*#REF!/1000,0)</f>
        <v>#REF!</v>
      </c>
      <c r="C41" s="58" t="e">
        <f>IF(#REF!=C$2,C27*#REF!/1000,0)</f>
        <v>#REF!</v>
      </c>
      <c r="D41" s="58" t="e">
        <f>IF(#REF!=D$2,D27*#REF!/1000,0)</f>
        <v>#REF!</v>
      </c>
      <c r="E41" s="58" t="e">
        <f>IF(#REF!=E$2,E27*#REF!/1000,0)</f>
        <v>#REF!</v>
      </c>
      <c r="F41" s="58" t="e">
        <f>IF(#REF!=F$2,F27*#REF!/1000,0)</f>
        <v>#REF!</v>
      </c>
      <c r="G41" s="58" t="e">
        <f>IF(#REF!=G$2,G27*#REF!/1000,0)</f>
        <v>#REF!</v>
      </c>
      <c r="H41" s="58" t="e">
        <f>IF(#REF!=H$2,H27*#REF!/1000,0)</f>
        <v>#REF!</v>
      </c>
      <c r="I41" s="58" t="e">
        <f>IF(#REF!=I$2,I27*#REF!/1000,0)</f>
        <v>#REF!</v>
      </c>
      <c r="J41" s="59" t="e">
        <f>IF(#REF!=J$2,J27*#REF!/1000,0)</f>
        <v>#REF!</v>
      </c>
      <c r="K41" s="60" t="e">
        <f t="shared" si="3"/>
        <v>#REF!</v>
      </c>
      <c r="L41" s="61" t="e">
        <f t="shared" si="4"/>
        <v>#REF!</v>
      </c>
      <c r="N41" s="39" t="e">
        <f t="shared" si="1"/>
        <v>#REF!</v>
      </c>
      <c r="Q41" s="10" t="s">
        <v>15</v>
      </c>
      <c r="R41" s="41" t="e">
        <f>IF(#REF!=B$2,B27*#REF!/1000,0)</f>
        <v>#REF!</v>
      </c>
      <c r="S41" s="41" t="e">
        <f>IF(#REF!=C$2,C27*#REF!/1000,0)</f>
        <v>#REF!</v>
      </c>
      <c r="T41" s="41" t="e">
        <f>IF(#REF!=D$2,D27*#REF!/1000,0)</f>
        <v>#REF!</v>
      </c>
      <c r="U41" s="41" t="e">
        <f>IF(#REF!=E$2,E27*#REF!/1000,0)</f>
        <v>#REF!</v>
      </c>
      <c r="V41" s="41" t="e">
        <f>IF(#REF!=F$2,F27*#REF!/1000,0)</f>
        <v>#REF!</v>
      </c>
      <c r="W41" s="41" t="e">
        <f>IF(#REF!=G$2,G27*#REF!/1000,0)</f>
        <v>#REF!</v>
      </c>
      <c r="X41" s="41" t="e">
        <f>IF(#REF!=H$2,H27*#REF!/1000,0)</f>
        <v>#REF!</v>
      </c>
      <c r="Y41" s="41" t="e">
        <f>IF(#REF!=I$2,I27*#REF!/1000,0)</f>
        <v>#REF!</v>
      </c>
      <c r="Z41" s="42" t="e">
        <f>IF(#REF!=J$2,J27*#REF!/1000,0)</f>
        <v>#REF!</v>
      </c>
      <c r="AA41" s="43" t="e">
        <f t="shared" si="5"/>
        <v>#REF!</v>
      </c>
      <c r="AB41" s="44" t="e">
        <f t="shared" si="6"/>
        <v>#REF!</v>
      </c>
      <c r="AD41" s="39" t="e">
        <f t="shared" si="2"/>
        <v>#REF!</v>
      </c>
    </row>
    <row r="42" spans="1:30" x14ac:dyDescent="0.25">
      <c r="A42" s="10" t="s">
        <v>16</v>
      </c>
      <c r="B42" s="58" t="e">
        <f>IF(#REF!=B$2,B28*#REF!/1000,0)</f>
        <v>#REF!</v>
      </c>
      <c r="C42" s="58" t="e">
        <f>IF(#REF!=C$2,C28*#REF!/1000,0)</f>
        <v>#REF!</v>
      </c>
      <c r="D42" s="58" t="e">
        <f>IF(#REF!=D$2,D28*#REF!/1000,0)</f>
        <v>#REF!</v>
      </c>
      <c r="E42" s="58" t="e">
        <f>IF(#REF!=E$2,E28*#REF!/1000,0)</f>
        <v>#REF!</v>
      </c>
      <c r="F42" s="58" t="e">
        <f>IF(#REF!=F$2,F28*#REF!/1000,0)</f>
        <v>#REF!</v>
      </c>
      <c r="G42" s="58" t="e">
        <f>IF(#REF!=G$2,G28*#REF!/1000,0)</f>
        <v>#REF!</v>
      </c>
      <c r="H42" s="58" t="e">
        <f>IF(#REF!=H$2,H28*#REF!/1000,0)</f>
        <v>#REF!</v>
      </c>
      <c r="I42" s="58" t="e">
        <f>IF(#REF!=I$2,I28*#REF!/1000,0)</f>
        <v>#REF!</v>
      </c>
      <c r="J42" s="59" t="e">
        <f>IF(#REF!=J$2,J28*#REF!/1000,0)</f>
        <v>#REF!</v>
      </c>
      <c r="K42" s="60" t="e">
        <f t="shared" si="3"/>
        <v>#REF!</v>
      </c>
      <c r="L42" s="61" t="e">
        <f t="shared" si="4"/>
        <v>#REF!</v>
      </c>
      <c r="N42" s="39" t="e">
        <f t="shared" si="1"/>
        <v>#REF!</v>
      </c>
      <c r="Q42" s="10" t="s">
        <v>16</v>
      </c>
      <c r="R42" s="41" t="e">
        <f>IF(#REF!=B$2,B28*#REF!/1000,0)</f>
        <v>#REF!</v>
      </c>
      <c r="S42" s="41" t="e">
        <f>IF(#REF!=C$2,C28*#REF!/1000,0)</f>
        <v>#REF!</v>
      </c>
      <c r="T42" s="41" t="e">
        <f>IF(#REF!=D$2,D28*#REF!/1000,0)</f>
        <v>#REF!</v>
      </c>
      <c r="U42" s="41" t="e">
        <f>IF(#REF!=E$2,E28*#REF!/1000,0)</f>
        <v>#REF!</v>
      </c>
      <c r="V42" s="41" t="e">
        <f>IF(#REF!=F$2,F28*#REF!/1000,0)</f>
        <v>#REF!</v>
      </c>
      <c r="W42" s="41" t="e">
        <f>IF(#REF!=G$2,G28*#REF!/1000,0)</f>
        <v>#REF!</v>
      </c>
      <c r="X42" s="41" t="e">
        <f>IF(#REF!=H$2,H28*#REF!/1000,0)</f>
        <v>#REF!</v>
      </c>
      <c r="Y42" s="41" t="e">
        <f>IF(#REF!=I$2,I28*#REF!/1000,0)</f>
        <v>#REF!</v>
      </c>
      <c r="Z42" s="42" t="e">
        <f>IF(#REF!=J$2,J28*#REF!/1000,0)</f>
        <v>#REF!</v>
      </c>
      <c r="AA42" s="43" t="e">
        <f t="shared" si="5"/>
        <v>#REF!</v>
      </c>
      <c r="AB42" s="44" t="e">
        <f t="shared" si="6"/>
        <v>#REF!</v>
      </c>
      <c r="AD42" s="39" t="e">
        <f t="shared" si="2"/>
        <v>#REF!</v>
      </c>
    </row>
    <row r="43" spans="1:30" x14ac:dyDescent="0.25">
      <c r="A43" s="10" t="s">
        <v>17</v>
      </c>
      <c r="B43" s="58" t="e">
        <f>IF(#REF!=B$2,B29*#REF!/1000,0)</f>
        <v>#REF!</v>
      </c>
      <c r="C43" s="58" t="e">
        <f>IF(#REF!=C$2,C29*#REF!/1000,0)</f>
        <v>#REF!</v>
      </c>
      <c r="D43" s="58" t="e">
        <f>IF(#REF!=D$2,D29*#REF!/1000,0)</f>
        <v>#REF!</v>
      </c>
      <c r="E43" s="58" t="e">
        <f>IF(#REF!=E$2,E29*#REF!/1000,0)</f>
        <v>#REF!</v>
      </c>
      <c r="F43" s="58" t="e">
        <f>IF(#REF!=F$2,F29*#REF!/1000,0)</f>
        <v>#REF!</v>
      </c>
      <c r="G43" s="58" t="e">
        <f>IF(#REF!=G$2,G29*#REF!/1000,0)</f>
        <v>#REF!</v>
      </c>
      <c r="H43" s="58" t="e">
        <f>IF(#REF!=H$2,H29*#REF!/1000,0)</f>
        <v>#REF!</v>
      </c>
      <c r="I43" s="58" t="e">
        <f>IF(#REF!=I$2,I29*#REF!/1000,0)</f>
        <v>#REF!</v>
      </c>
      <c r="J43" s="59" t="e">
        <f>IF(#REF!=J$2,J29*#REF!/1000,0)</f>
        <v>#REF!</v>
      </c>
      <c r="K43" s="60" t="e">
        <f t="shared" si="3"/>
        <v>#REF!</v>
      </c>
      <c r="L43" s="61" t="e">
        <f t="shared" si="4"/>
        <v>#REF!</v>
      </c>
      <c r="N43" s="39" t="e">
        <f t="shared" si="1"/>
        <v>#REF!</v>
      </c>
      <c r="Q43" s="10" t="s">
        <v>17</v>
      </c>
      <c r="R43" s="41" t="e">
        <f>IF(#REF!=B$2,B29*#REF!/1000,0)</f>
        <v>#REF!</v>
      </c>
      <c r="S43" s="41" t="e">
        <f>IF(#REF!=C$2,C29*#REF!/1000,0)</f>
        <v>#REF!</v>
      </c>
      <c r="T43" s="41" t="e">
        <f>IF(#REF!=D$2,D29*#REF!/1000,0)</f>
        <v>#REF!</v>
      </c>
      <c r="U43" s="41" t="e">
        <f>IF(#REF!=E$2,E29*#REF!/1000,0)</f>
        <v>#REF!</v>
      </c>
      <c r="V43" s="41" t="e">
        <f>IF(#REF!=F$2,F29*#REF!/1000,0)</f>
        <v>#REF!</v>
      </c>
      <c r="W43" s="41" t="e">
        <f>IF(#REF!=G$2,G29*#REF!/1000,0)</f>
        <v>#REF!</v>
      </c>
      <c r="X43" s="41" t="e">
        <f>IF(#REF!=H$2,H29*#REF!/1000,0)</f>
        <v>#REF!</v>
      </c>
      <c r="Y43" s="41" t="e">
        <f>IF(#REF!=I$2,I29*#REF!/1000,0)</f>
        <v>#REF!</v>
      </c>
      <c r="Z43" s="42" t="e">
        <f>IF(#REF!=J$2,J29*#REF!/1000,0)</f>
        <v>#REF!</v>
      </c>
      <c r="AA43" s="43" t="e">
        <f t="shared" si="5"/>
        <v>#REF!</v>
      </c>
      <c r="AB43" s="44" t="e">
        <f t="shared" si="6"/>
        <v>#REF!</v>
      </c>
      <c r="AD43" s="39" t="e">
        <f t="shared" si="2"/>
        <v>#REF!</v>
      </c>
    </row>
    <row r="44" spans="1:30" x14ac:dyDescent="0.25">
      <c r="A44" s="10" t="s">
        <v>18</v>
      </c>
      <c r="B44" s="58" t="e">
        <f>IF(#REF!=B$2,B30*#REF!/1000,0)</f>
        <v>#REF!</v>
      </c>
      <c r="C44" s="58" t="e">
        <f>IF(#REF!=C$2,C30*#REF!/1000,0)</f>
        <v>#REF!</v>
      </c>
      <c r="D44" s="58" t="e">
        <f>IF(#REF!=D$2,D30*#REF!/1000,0)</f>
        <v>#REF!</v>
      </c>
      <c r="E44" s="58" t="e">
        <f>IF(#REF!=E$2,E30*#REF!/1000,0)</f>
        <v>#REF!</v>
      </c>
      <c r="F44" s="58" t="e">
        <f>IF(#REF!=F$2,F30*#REF!/1000,0)</f>
        <v>#REF!</v>
      </c>
      <c r="G44" s="58" t="e">
        <f>IF(#REF!=G$2,G30*#REF!/1000,0)</f>
        <v>#REF!</v>
      </c>
      <c r="H44" s="58" t="e">
        <f>IF(#REF!=H$2,H30*#REF!/1000,0)</f>
        <v>#REF!</v>
      </c>
      <c r="I44" s="58" t="e">
        <f>IF(#REF!=I$2,I30*#REF!/1000,0)</f>
        <v>#REF!</v>
      </c>
      <c r="J44" s="59" t="e">
        <f>IF(#REF!=J$2,J30*#REF!/1000,0)</f>
        <v>#REF!</v>
      </c>
      <c r="K44" s="60" t="e">
        <f t="shared" si="3"/>
        <v>#REF!</v>
      </c>
      <c r="L44" s="61" t="e">
        <f t="shared" si="4"/>
        <v>#REF!</v>
      </c>
      <c r="N44" s="39" t="e">
        <f t="shared" si="1"/>
        <v>#REF!</v>
      </c>
      <c r="Q44" s="10" t="s">
        <v>18</v>
      </c>
      <c r="R44" s="41" t="e">
        <f>IF(#REF!=B$2,B30*#REF!/1000,0)</f>
        <v>#REF!</v>
      </c>
      <c r="S44" s="41" t="e">
        <f>IF(#REF!=C$2,C30*#REF!/1000,0)</f>
        <v>#REF!</v>
      </c>
      <c r="T44" s="41" t="e">
        <f>IF(#REF!=D$2,D30*#REF!/1000,0)</f>
        <v>#REF!</v>
      </c>
      <c r="U44" s="41" t="e">
        <f>IF(#REF!=E$2,E30*#REF!/1000,0)</f>
        <v>#REF!</v>
      </c>
      <c r="V44" s="41" t="e">
        <f>IF(#REF!=F$2,F30*#REF!/1000,0)</f>
        <v>#REF!</v>
      </c>
      <c r="W44" s="41" t="e">
        <f>IF(#REF!=G$2,G30*#REF!/1000,0)</f>
        <v>#REF!</v>
      </c>
      <c r="X44" s="41" t="e">
        <f>IF(#REF!=H$2,H30*#REF!/1000,0)</f>
        <v>#REF!</v>
      </c>
      <c r="Y44" s="41" t="e">
        <f>IF(#REF!=I$2,I30*#REF!/1000,0)</f>
        <v>#REF!</v>
      </c>
      <c r="Z44" s="42" t="e">
        <f>IF(#REF!=J$2,J30*#REF!/1000,0)</f>
        <v>#REF!</v>
      </c>
      <c r="AA44" s="43" t="e">
        <f t="shared" si="5"/>
        <v>#REF!</v>
      </c>
      <c r="AB44" s="44" t="e">
        <f t="shared" si="6"/>
        <v>#REF!</v>
      </c>
      <c r="AD44" s="39" t="e">
        <f t="shared" si="2"/>
        <v>#REF!</v>
      </c>
    </row>
    <row r="45" spans="1:30" x14ac:dyDescent="0.25">
      <c r="A45" s="10" t="s">
        <v>19</v>
      </c>
      <c r="B45" s="58" t="e">
        <f>IF(#REF!=B$2,B31*#REF!/1000,0)</f>
        <v>#REF!</v>
      </c>
      <c r="C45" s="58" t="e">
        <f>IF(#REF!=C$2,C31*#REF!/1000,0)</f>
        <v>#REF!</v>
      </c>
      <c r="D45" s="58" t="e">
        <f>IF(#REF!=D$2,D31*#REF!/1000,0)</f>
        <v>#REF!</v>
      </c>
      <c r="E45" s="58" t="e">
        <f>IF(#REF!=E$2,E31*#REF!/1000,0)</f>
        <v>#REF!</v>
      </c>
      <c r="F45" s="58" t="e">
        <f>IF(#REF!=F$2,F31*#REF!/1000,0)</f>
        <v>#REF!</v>
      </c>
      <c r="G45" s="58" t="e">
        <f>IF(#REF!=G$2,G31*#REF!/1000,0)</f>
        <v>#REF!</v>
      </c>
      <c r="H45" s="58" t="e">
        <f>IF(#REF!=H$2,H31*#REF!/1000,0)</f>
        <v>#REF!</v>
      </c>
      <c r="I45" s="58" t="e">
        <f>IF(#REF!=I$2,I31*#REF!/1000,0)</f>
        <v>#REF!</v>
      </c>
      <c r="J45" s="59" t="e">
        <f>IF(#REF!=J$2,J31*#REF!/1000,0)</f>
        <v>#REF!</v>
      </c>
      <c r="K45" s="60" t="e">
        <f t="shared" si="3"/>
        <v>#REF!</v>
      </c>
      <c r="L45" s="61" t="e">
        <f t="shared" si="4"/>
        <v>#REF!</v>
      </c>
      <c r="N45" s="39" t="e">
        <f t="shared" si="1"/>
        <v>#REF!</v>
      </c>
      <c r="Q45" s="10" t="s">
        <v>19</v>
      </c>
      <c r="R45" s="41" t="e">
        <f>IF(#REF!=B$2,B31*#REF!/1000,0)</f>
        <v>#REF!</v>
      </c>
      <c r="S45" s="41" t="e">
        <f>IF(#REF!=C$2,C31*#REF!/1000,0)</f>
        <v>#REF!</v>
      </c>
      <c r="T45" s="41" t="e">
        <f>IF(#REF!=D$2,D31*#REF!/1000,0)</f>
        <v>#REF!</v>
      </c>
      <c r="U45" s="41" t="e">
        <f>IF(#REF!=E$2,E31*#REF!/1000,0)</f>
        <v>#REF!</v>
      </c>
      <c r="V45" s="41" t="e">
        <f>IF(#REF!=F$2,F31*#REF!/1000,0)</f>
        <v>#REF!</v>
      </c>
      <c r="W45" s="41" t="e">
        <f>IF(#REF!=G$2,G31*#REF!/1000,0)</f>
        <v>#REF!</v>
      </c>
      <c r="X45" s="41" t="e">
        <f>IF(#REF!=H$2,H31*#REF!/1000,0)</f>
        <v>#REF!</v>
      </c>
      <c r="Y45" s="41" t="e">
        <f>IF(#REF!=I$2,I31*#REF!/1000,0)</f>
        <v>#REF!</v>
      </c>
      <c r="Z45" s="42" t="e">
        <f>IF(#REF!=J$2,J31*#REF!/1000,0)</f>
        <v>#REF!</v>
      </c>
      <c r="AA45" s="43" t="e">
        <f t="shared" si="5"/>
        <v>#REF!</v>
      </c>
      <c r="AB45" s="44" t="e">
        <f t="shared" si="6"/>
        <v>#REF!</v>
      </c>
      <c r="AD45" s="39" t="e">
        <f t="shared" si="2"/>
        <v>#REF!</v>
      </c>
    </row>
    <row r="46" spans="1:30" x14ac:dyDescent="0.25">
      <c r="A46" s="10" t="s">
        <v>20</v>
      </c>
      <c r="B46" s="58" t="e">
        <f>IF(#REF!=B$2,B32*#REF!/1000,0)</f>
        <v>#REF!</v>
      </c>
      <c r="C46" s="58" t="e">
        <f>IF(#REF!=C$2,C32*#REF!/1000,0)</f>
        <v>#REF!</v>
      </c>
      <c r="D46" s="58" t="e">
        <f>IF(#REF!=D$2,D32*#REF!/1000,0)</f>
        <v>#REF!</v>
      </c>
      <c r="E46" s="58" t="e">
        <f>IF(#REF!=E$2,E32*#REF!/1000,0)</f>
        <v>#REF!</v>
      </c>
      <c r="F46" s="58" t="e">
        <f>IF(#REF!=F$2,F32*#REF!/1000,0)</f>
        <v>#REF!</v>
      </c>
      <c r="G46" s="58" t="e">
        <f>IF(#REF!=G$2,G32*#REF!/1000,0)</f>
        <v>#REF!</v>
      </c>
      <c r="H46" s="58" t="e">
        <f>IF(#REF!=H$2,H32*#REF!/1000,0)</f>
        <v>#REF!</v>
      </c>
      <c r="I46" s="58" t="e">
        <f>IF(#REF!=I$2,I32*#REF!/1000,0)</f>
        <v>#REF!</v>
      </c>
      <c r="J46" s="59" t="e">
        <f>IF(#REF!=J$2,J32*#REF!/1000,0)</f>
        <v>#REF!</v>
      </c>
      <c r="K46" s="60" t="e">
        <f t="shared" si="3"/>
        <v>#REF!</v>
      </c>
      <c r="L46" s="61" t="e">
        <f t="shared" si="4"/>
        <v>#REF!</v>
      </c>
      <c r="N46" s="39" t="e">
        <f t="shared" si="1"/>
        <v>#REF!</v>
      </c>
      <c r="Q46" s="10" t="s">
        <v>20</v>
      </c>
      <c r="R46" s="41" t="e">
        <f>IF(#REF!=B$2,B32*#REF!/1000,0)</f>
        <v>#REF!</v>
      </c>
      <c r="S46" s="41" t="e">
        <f>IF(#REF!=C$2,C32*#REF!/1000,0)</f>
        <v>#REF!</v>
      </c>
      <c r="T46" s="41" t="e">
        <f>IF(#REF!=D$2,D32*#REF!/1000,0)</f>
        <v>#REF!</v>
      </c>
      <c r="U46" s="41" t="e">
        <f>IF(#REF!=E$2,E32*#REF!/1000,0)</f>
        <v>#REF!</v>
      </c>
      <c r="V46" s="41" t="e">
        <f>IF(#REF!=F$2,F32*#REF!/1000,0)</f>
        <v>#REF!</v>
      </c>
      <c r="W46" s="41" t="e">
        <f>IF(#REF!=G$2,G32*#REF!/1000,0)</f>
        <v>#REF!</v>
      </c>
      <c r="X46" s="41" t="e">
        <f>IF(#REF!=H$2,H32*#REF!/1000,0)</f>
        <v>#REF!</v>
      </c>
      <c r="Y46" s="41" t="e">
        <f>IF(#REF!=I$2,I32*#REF!/1000,0)</f>
        <v>#REF!</v>
      </c>
      <c r="Z46" s="42" t="e">
        <f>IF(#REF!=J$2,J32*#REF!/1000,0)</f>
        <v>#REF!</v>
      </c>
      <c r="AA46" s="43" t="e">
        <f t="shared" si="5"/>
        <v>#REF!</v>
      </c>
      <c r="AB46" s="44" t="e">
        <f t="shared" si="6"/>
        <v>#REF!</v>
      </c>
      <c r="AD46" s="39" t="e">
        <f t="shared" si="2"/>
        <v>#REF!</v>
      </c>
    </row>
    <row r="47" spans="1:30" x14ac:dyDescent="0.25">
      <c r="A47" s="10" t="s">
        <v>21</v>
      </c>
      <c r="B47" s="58" t="e">
        <f>IF(#REF!=B$2,B33*#REF!/1000,0)</f>
        <v>#REF!</v>
      </c>
      <c r="C47" s="58" t="e">
        <f>IF(#REF!=C$2,C33*#REF!/1000,0)</f>
        <v>#REF!</v>
      </c>
      <c r="D47" s="58" t="e">
        <f>IF(#REF!=D$2,D33*#REF!/1000,0)</f>
        <v>#REF!</v>
      </c>
      <c r="E47" s="58" t="e">
        <f>IF(#REF!=E$2,E33*#REF!/1000,0)</f>
        <v>#REF!</v>
      </c>
      <c r="F47" s="58" t="e">
        <f>IF(#REF!=F$2,F33*#REF!/1000,0)</f>
        <v>#REF!</v>
      </c>
      <c r="G47" s="58" t="e">
        <f>IF(#REF!=G$2,G33*#REF!/1000,0)</f>
        <v>#REF!</v>
      </c>
      <c r="H47" s="58" t="e">
        <f>IF(#REF!=H$2,H33*#REF!/1000,0)</f>
        <v>#REF!</v>
      </c>
      <c r="I47" s="58" t="e">
        <f>IF(#REF!=I$2,I33*#REF!/1000,0)</f>
        <v>#REF!</v>
      </c>
      <c r="J47" s="59" t="e">
        <f>IF(#REF!=J$2,J33*#REF!/1000,0)</f>
        <v>#REF!</v>
      </c>
      <c r="K47" s="60" t="e">
        <f t="shared" si="3"/>
        <v>#REF!</v>
      </c>
      <c r="L47" s="61" t="e">
        <f t="shared" si="4"/>
        <v>#REF!</v>
      </c>
      <c r="N47" s="39" t="e">
        <f t="shared" si="1"/>
        <v>#REF!</v>
      </c>
      <c r="Q47" s="10" t="s">
        <v>21</v>
      </c>
      <c r="R47" s="41" t="e">
        <f>IF(#REF!=B$2,B33*#REF!/1000,0)</f>
        <v>#REF!</v>
      </c>
      <c r="S47" s="41" t="e">
        <f>IF(#REF!=C$2,C33*#REF!/1000,0)</f>
        <v>#REF!</v>
      </c>
      <c r="T47" s="41" t="e">
        <f>IF(#REF!=D$2,D33*#REF!/1000,0)</f>
        <v>#REF!</v>
      </c>
      <c r="U47" s="41" t="e">
        <f>IF(#REF!=E$2,E33*#REF!/1000,0)</f>
        <v>#REF!</v>
      </c>
      <c r="V47" s="41" t="e">
        <f>IF(#REF!=F$2,F33*#REF!/1000,0)</f>
        <v>#REF!</v>
      </c>
      <c r="W47" s="41" t="e">
        <f>IF(#REF!=G$2,G33*#REF!/1000,0)</f>
        <v>#REF!</v>
      </c>
      <c r="X47" s="41" t="e">
        <f>IF(#REF!=H$2,H33*#REF!/1000,0)</f>
        <v>#REF!</v>
      </c>
      <c r="Y47" s="41" t="e">
        <f>IF(#REF!=I$2,I33*#REF!/1000,0)</f>
        <v>#REF!</v>
      </c>
      <c r="Z47" s="42" t="e">
        <f>IF(#REF!=J$2,J33*#REF!/1000,0)</f>
        <v>#REF!</v>
      </c>
      <c r="AA47" s="43" t="e">
        <f t="shared" si="5"/>
        <v>#REF!</v>
      </c>
      <c r="AB47" s="44" t="e">
        <f t="shared" si="6"/>
        <v>#REF!</v>
      </c>
      <c r="AD47" s="39" t="e">
        <f t="shared" si="2"/>
        <v>#REF!</v>
      </c>
    </row>
    <row r="48" spans="1:30" x14ac:dyDescent="0.25">
      <c r="A48" s="10" t="s">
        <v>22</v>
      </c>
      <c r="B48" s="58" t="e">
        <f>IF(#REF!=B$2,B34*#REF!/1000,0)</f>
        <v>#REF!</v>
      </c>
      <c r="C48" s="58" t="e">
        <f>IF(#REF!=C$2,C34*#REF!/1000,0)</f>
        <v>#REF!</v>
      </c>
      <c r="D48" s="58" t="e">
        <f>IF(#REF!=D$2,D34*#REF!/1000,0)</f>
        <v>#REF!</v>
      </c>
      <c r="E48" s="58" t="e">
        <f>IF(#REF!=E$2,E34*#REF!/1000,0)</f>
        <v>#REF!</v>
      </c>
      <c r="F48" s="58" t="e">
        <f>IF(#REF!=F$2,F34*#REF!/1000,0)</f>
        <v>#REF!</v>
      </c>
      <c r="G48" s="58" t="e">
        <f>IF(#REF!=G$2,G34*#REF!/1000,0)</f>
        <v>#REF!</v>
      </c>
      <c r="H48" s="58" t="e">
        <f>IF(#REF!=H$2,H34*#REF!/1000,0)</f>
        <v>#REF!</v>
      </c>
      <c r="I48" s="58" t="e">
        <f>IF(#REF!=I$2,I34*#REF!/1000,0)</f>
        <v>#REF!</v>
      </c>
      <c r="J48" s="59" t="e">
        <f>IF(#REF!=J$2,J34*#REF!/1000,0)</f>
        <v>#REF!</v>
      </c>
      <c r="K48" s="60" t="e">
        <f t="shared" si="3"/>
        <v>#REF!</v>
      </c>
      <c r="L48" s="61" t="e">
        <f t="shared" si="4"/>
        <v>#REF!</v>
      </c>
      <c r="N48" s="39" t="e">
        <f t="shared" si="1"/>
        <v>#REF!</v>
      </c>
      <c r="Q48" s="10" t="s">
        <v>22</v>
      </c>
      <c r="R48" s="41" t="e">
        <f>IF(#REF!=B$2,B34*#REF!/1000,0)</f>
        <v>#REF!</v>
      </c>
      <c r="S48" s="41" t="e">
        <f>IF(#REF!=C$2,C34*#REF!/1000,0)</f>
        <v>#REF!</v>
      </c>
      <c r="T48" s="41" t="e">
        <f>IF(#REF!=D$2,D34*#REF!/1000,0)</f>
        <v>#REF!</v>
      </c>
      <c r="U48" s="41" t="e">
        <f>IF(#REF!=E$2,E34*#REF!/1000,0)</f>
        <v>#REF!</v>
      </c>
      <c r="V48" s="41" t="e">
        <f>IF(#REF!=F$2,F34*#REF!/1000,0)</f>
        <v>#REF!</v>
      </c>
      <c r="W48" s="41" t="e">
        <f>IF(#REF!=G$2,G34*#REF!/1000,0)</f>
        <v>#REF!</v>
      </c>
      <c r="X48" s="41" t="e">
        <f>IF(#REF!=H$2,H34*#REF!/1000,0)</f>
        <v>#REF!</v>
      </c>
      <c r="Y48" s="41" t="e">
        <f>IF(#REF!=I$2,I34*#REF!/1000,0)</f>
        <v>#REF!</v>
      </c>
      <c r="Z48" s="42" t="e">
        <f>IF(#REF!=J$2,J34*#REF!/1000,0)</f>
        <v>#REF!</v>
      </c>
      <c r="AA48" s="43" t="e">
        <f t="shared" si="5"/>
        <v>#REF!</v>
      </c>
      <c r="AB48" s="44" t="e">
        <f t="shared" si="6"/>
        <v>#REF!</v>
      </c>
      <c r="AD48" s="39" t="e">
        <f t="shared" si="2"/>
        <v>#REF!</v>
      </c>
    </row>
    <row r="49" spans="1:30" x14ac:dyDescent="0.25">
      <c r="A49" s="10" t="s">
        <v>23</v>
      </c>
      <c r="B49" s="58" t="e">
        <f>IF(#REF!=B$2,B35*#REF!/1000,0)</f>
        <v>#REF!</v>
      </c>
      <c r="C49" s="58" t="e">
        <f>IF(#REF!=C$2,C35*#REF!/1000,0)</f>
        <v>#REF!</v>
      </c>
      <c r="D49" s="58" t="e">
        <f>IF(#REF!=D$2,D35*#REF!/1000,0)</f>
        <v>#REF!</v>
      </c>
      <c r="E49" s="58" t="e">
        <f>IF(#REF!=E$2,E35*#REF!/1000,0)</f>
        <v>#REF!</v>
      </c>
      <c r="F49" s="58" t="e">
        <f>IF(#REF!=F$2,F35*#REF!/1000,0)</f>
        <v>#REF!</v>
      </c>
      <c r="G49" s="58" t="e">
        <f>IF(#REF!=G$2,G35*#REF!/1000,0)</f>
        <v>#REF!</v>
      </c>
      <c r="H49" s="58" t="e">
        <f>IF(#REF!=H$2,H35*#REF!/1000,0)</f>
        <v>#REF!</v>
      </c>
      <c r="I49" s="58" t="e">
        <f>IF(#REF!=I$2,I35*#REF!/1000,0)</f>
        <v>#REF!</v>
      </c>
      <c r="J49" s="59" t="e">
        <f>IF(#REF!=J$2,J35*#REF!/1000,0)</f>
        <v>#REF!</v>
      </c>
      <c r="K49" s="60" t="e">
        <f t="shared" si="3"/>
        <v>#REF!</v>
      </c>
      <c r="L49" s="61" t="e">
        <f t="shared" si="4"/>
        <v>#REF!</v>
      </c>
      <c r="N49" s="39" t="e">
        <f t="shared" si="1"/>
        <v>#REF!</v>
      </c>
      <c r="Q49" s="10" t="s">
        <v>23</v>
      </c>
      <c r="R49" s="41" t="e">
        <f>IF(#REF!=B$2,B35*#REF!/1000,0)</f>
        <v>#REF!</v>
      </c>
      <c r="S49" s="41" t="e">
        <f>IF(#REF!=C$2,C35*#REF!/1000,0)</f>
        <v>#REF!</v>
      </c>
      <c r="T49" s="41" t="e">
        <f>IF(#REF!=D$2,D35*#REF!/1000,0)</f>
        <v>#REF!</v>
      </c>
      <c r="U49" s="41" t="e">
        <f>IF(#REF!=E$2,E35*#REF!/1000,0)</f>
        <v>#REF!</v>
      </c>
      <c r="V49" s="41" t="e">
        <f>IF(#REF!=F$2,F35*#REF!/1000,0)</f>
        <v>#REF!</v>
      </c>
      <c r="W49" s="41" t="e">
        <f>IF(#REF!=G$2,G35*#REF!/1000,0)</f>
        <v>#REF!</v>
      </c>
      <c r="X49" s="41" t="e">
        <f>IF(#REF!=H$2,H35*#REF!/1000,0)</f>
        <v>#REF!</v>
      </c>
      <c r="Y49" s="41" t="e">
        <f>IF(#REF!=I$2,I35*#REF!/1000,0)</f>
        <v>#REF!</v>
      </c>
      <c r="Z49" s="42" t="e">
        <f>IF(#REF!=J$2,J35*#REF!/1000,0)</f>
        <v>#REF!</v>
      </c>
      <c r="AA49" s="43" t="e">
        <f>SUM(R49:Z49)</f>
        <v>#REF!</v>
      </c>
      <c r="AB49" s="44" t="e">
        <f t="shared" si="6"/>
        <v>#REF!</v>
      </c>
      <c r="AD49" s="39" t="e">
        <f t="shared" si="2"/>
        <v>#REF!</v>
      </c>
    </row>
    <row r="50" spans="1:30" x14ac:dyDescent="0.25">
      <c r="B50" s="10"/>
      <c r="C50" s="10"/>
      <c r="D50" s="10"/>
      <c r="E50" s="10"/>
      <c r="F50" s="10"/>
      <c r="G50" s="10"/>
      <c r="H50" s="10"/>
      <c r="I50" s="10"/>
      <c r="J50" s="10"/>
      <c r="R50" s="10"/>
      <c r="S50" s="10"/>
      <c r="T50" s="10"/>
      <c r="U50" s="10"/>
      <c r="V50" s="10"/>
      <c r="W50" s="10"/>
      <c r="X50" s="10"/>
      <c r="Y50" s="10"/>
      <c r="Z50" s="10"/>
    </row>
    <row r="51" spans="1:30" x14ac:dyDescent="0.25">
      <c r="A51" s="1" t="s">
        <v>55</v>
      </c>
      <c r="K51" s="2"/>
      <c r="Q51" s="1" t="s">
        <v>55</v>
      </c>
      <c r="AA51" s="2"/>
    </row>
    <row r="52" spans="1:30" x14ac:dyDescent="0.25">
      <c r="A52" s="10" t="s">
        <v>12</v>
      </c>
      <c r="B52" s="126">
        <f>'計算用(水力)'!B52</f>
        <v>4882.9799999999996</v>
      </c>
      <c r="C52" s="126">
        <f>'計算用(水力)'!C52</f>
        <v>12191.044</v>
      </c>
      <c r="D52" s="126">
        <f>'計算用(水力)'!D52</f>
        <v>40434.097999999998</v>
      </c>
      <c r="E52" s="126">
        <f>'計算用(水力)'!E52</f>
        <v>18452.13</v>
      </c>
      <c r="F52" s="126">
        <f>'計算用(水力)'!F52</f>
        <v>4502.1979999999994</v>
      </c>
      <c r="G52" s="126">
        <f>'計算用(水力)'!G52</f>
        <v>16728.849999999999</v>
      </c>
      <c r="H52" s="126">
        <f>'計算用(水力)'!H52</f>
        <v>6653.5279999999993</v>
      </c>
      <c r="I52" s="126">
        <f>'計算用(水力)'!I52</f>
        <v>4734.33</v>
      </c>
      <c r="J52" s="126">
        <f>'計算用(水力)'!J52</f>
        <v>12042.17</v>
      </c>
      <c r="K52" s="16"/>
      <c r="L52" s="16"/>
      <c r="Q52" s="10" t="s">
        <v>12</v>
      </c>
      <c r="R52" s="13">
        <f>B52</f>
        <v>4882.9799999999996</v>
      </c>
      <c r="S52" s="13">
        <f t="shared" ref="S52:Z63" si="7">C52</f>
        <v>12191.044</v>
      </c>
      <c r="T52" s="13">
        <f t="shared" si="7"/>
        <v>40434.097999999998</v>
      </c>
      <c r="U52" s="13">
        <f t="shared" si="7"/>
        <v>18452.13</v>
      </c>
      <c r="V52" s="13">
        <f t="shared" si="7"/>
        <v>4502.1979999999994</v>
      </c>
      <c r="W52" s="13">
        <f t="shared" si="7"/>
        <v>16728.849999999999</v>
      </c>
      <c r="X52" s="13">
        <f t="shared" si="7"/>
        <v>6653.5279999999993</v>
      </c>
      <c r="Y52" s="13">
        <f t="shared" si="7"/>
        <v>4734.33</v>
      </c>
      <c r="Z52" s="13">
        <f t="shared" si="7"/>
        <v>12042.17</v>
      </c>
      <c r="AA52" s="16"/>
      <c r="AB52" s="16"/>
    </row>
    <row r="53" spans="1:30" x14ac:dyDescent="0.25">
      <c r="A53" s="10" t="s">
        <v>13</v>
      </c>
      <c r="B53" s="126">
        <f>'計算用(水力)'!B53</f>
        <v>4365.3500000000004</v>
      </c>
      <c r="C53" s="126">
        <f>'計算用(水力)'!C53</f>
        <v>11318.501999999999</v>
      </c>
      <c r="D53" s="126">
        <f>'計算用(水力)'!D53</f>
        <v>39135.901999999995</v>
      </c>
      <c r="E53" s="126">
        <f>'計算用(水力)'!E53</f>
        <v>18493.689999999999</v>
      </c>
      <c r="F53" s="126">
        <f>'計算用(水力)'!F53</f>
        <v>4144.4780000000001</v>
      </c>
      <c r="G53" s="126">
        <f>'計算用(水力)'!G53</f>
        <v>17299.169999999998</v>
      </c>
      <c r="H53" s="126">
        <f>'計算用(水力)'!H53</f>
        <v>6702.1839999999993</v>
      </c>
      <c r="I53" s="126">
        <f>'計算用(水力)'!I53</f>
        <v>4837.5700000000006</v>
      </c>
      <c r="J53" s="126">
        <f>'計算用(水力)'!J53</f>
        <v>13276.37</v>
      </c>
      <c r="K53" s="16"/>
      <c r="L53" s="16"/>
      <c r="Q53" s="10" t="s">
        <v>13</v>
      </c>
      <c r="R53" s="13">
        <f t="shared" ref="R53:R63" si="8">B53</f>
        <v>4365.3500000000004</v>
      </c>
      <c r="S53" s="13">
        <f t="shared" si="7"/>
        <v>11318.501999999999</v>
      </c>
      <c r="T53" s="13">
        <f t="shared" si="7"/>
        <v>39135.901999999995</v>
      </c>
      <c r="U53" s="13">
        <f t="shared" si="7"/>
        <v>18493.689999999999</v>
      </c>
      <c r="V53" s="13">
        <f t="shared" si="7"/>
        <v>4144.4780000000001</v>
      </c>
      <c r="W53" s="13">
        <f t="shared" si="7"/>
        <v>17299.169999999998</v>
      </c>
      <c r="X53" s="13">
        <f t="shared" si="7"/>
        <v>6702.1839999999993</v>
      </c>
      <c r="Y53" s="13">
        <f t="shared" si="7"/>
        <v>4837.5700000000006</v>
      </c>
      <c r="Z53" s="13">
        <f t="shared" si="7"/>
        <v>13276.37</v>
      </c>
      <c r="AA53" s="16"/>
      <c r="AB53" s="16"/>
    </row>
    <row r="54" spans="1:30" x14ac:dyDescent="0.25">
      <c r="A54" s="10" t="s">
        <v>14</v>
      </c>
      <c r="B54" s="126">
        <f>'計算用(水力)'!B54</f>
        <v>4439.29</v>
      </c>
      <c r="C54" s="126">
        <f>'計算用(水力)'!C54</f>
        <v>12353.976000000001</v>
      </c>
      <c r="D54" s="126">
        <f>'計算用(水力)'!D54</f>
        <v>45490.090000000004</v>
      </c>
      <c r="E54" s="126">
        <f>'計算用(水力)'!E54</f>
        <v>20831.38</v>
      </c>
      <c r="F54" s="126">
        <f>'計算用(水力)'!F54</f>
        <v>4816.7479999999996</v>
      </c>
      <c r="G54" s="126">
        <f>'計算用(水力)'!G54</f>
        <v>20024.21</v>
      </c>
      <c r="H54" s="126">
        <f>'計算用(水力)'!H54</f>
        <v>7753.8459999999995</v>
      </c>
      <c r="I54" s="126">
        <f>'計算用(水力)'!I54</f>
        <v>5634</v>
      </c>
      <c r="J54" s="126">
        <f>'計算用(水力)'!J54</f>
        <v>14944.912</v>
      </c>
      <c r="K54" s="16"/>
      <c r="L54" s="16"/>
      <c r="Q54" s="10" t="s">
        <v>14</v>
      </c>
      <c r="R54" s="13">
        <f t="shared" si="8"/>
        <v>4439.29</v>
      </c>
      <c r="S54" s="13">
        <f t="shared" si="7"/>
        <v>12353.976000000001</v>
      </c>
      <c r="T54" s="13">
        <f t="shared" si="7"/>
        <v>45490.090000000004</v>
      </c>
      <c r="U54" s="13">
        <f t="shared" si="7"/>
        <v>20831.38</v>
      </c>
      <c r="V54" s="13">
        <f t="shared" si="7"/>
        <v>4816.7479999999996</v>
      </c>
      <c r="W54" s="13">
        <f t="shared" si="7"/>
        <v>20024.21</v>
      </c>
      <c r="X54" s="13">
        <f t="shared" si="7"/>
        <v>7753.8459999999995</v>
      </c>
      <c r="Y54" s="13">
        <f t="shared" si="7"/>
        <v>5634</v>
      </c>
      <c r="Z54" s="13">
        <f t="shared" si="7"/>
        <v>14944.912</v>
      </c>
      <c r="AA54" s="16"/>
      <c r="AB54" s="16"/>
    </row>
    <row r="55" spans="1:30" x14ac:dyDescent="0.25">
      <c r="A55" s="10" t="s">
        <v>15</v>
      </c>
      <c r="B55" s="126">
        <f>'計算用(水力)'!B55</f>
        <v>5054.2900000000009</v>
      </c>
      <c r="C55" s="126">
        <f>'計算用(水力)'!C55</f>
        <v>14781.866</v>
      </c>
      <c r="D55" s="126">
        <f>'計算用(水力)'!D55</f>
        <v>58456.866000000002</v>
      </c>
      <c r="E55" s="126">
        <f>'計算用(水力)'!E55</f>
        <v>25059.99</v>
      </c>
      <c r="F55" s="126">
        <f>'計算用(水力)'!F55</f>
        <v>5859.0679999999993</v>
      </c>
      <c r="G55" s="126">
        <f>'計算用(水力)'!G55</f>
        <v>25850.940000000002</v>
      </c>
      <c r="H55" s="126">
        <f>'計算用(水力)'!H55</f>
        <v>9729.6859999999997</v>
      </c>
      <c r="I55" s="126">
        <f>'計算用(水力)'!I55</f>
        <v>7005.63</v>
      </c>
      <c r="J55" s="126">
        <f>'計算用(水力)'!J55</f>
        <v>18967.018</v>
      </c>
      <c r="K55" s="16"/>
      <c r="L55" s="16"/>
      <c r="Q55" s="10" t="s">
        <v>15</v>
      </c>
      <c r="R55" s="13">
        <f t="shared" si="8"/>
        <v>5054.2900000000009</v>
      </c>
      <c r="S55" s="13">
        <f t="shared" si="7"/>
        <v>14781.866</v>
      </c>
      <c r="T55" s="13">
        <f t="shared" si="7"/>
        <v>58456.866000000002</v>
      </c>
      <c r="U55" s="13">
        <f t="shared" si="7"/>
        <v>25059.99</v>
      </c>
      <c r="V55" s="13">
        <f t="shared" si="7"/>
        <v>5859.0679999999993</v>
      </c>
      <c r="W55" s="13">
        <f t="shared" si="7"/>
        <v>25850.940000000002</v>
      </c>
      <c r="X55" s="13">
        <f t="shared" si="7"/>
        <v>9729.6859999999997</v>
      </c>
      <c r="Y55" s="13">
        <f t="shared" si="7"/>
        <v>7005.63</v>
      </c>
      <c r="Z55" s="13">
        <f t="shared" si="7"/>
        <v>18967.018</v>
      </c>
      <c r="AA55" s="16"/>
      <c r="AB55" s="16"/>
    </row>
    <row r="56" spans="1:30" x14ac:dyDescent="0.25">
      <c r="A56" s="10" t="s">
        <v>16</v>
      </c>
      <c r="B56" s="126">
        <f>'計算用(水力)'!B56</f>
        <v>5165.21</v>
      </c>
      <c r="C56" s="126">
        <f>'計算用(水力)'!C56</f>
        <v>15050.112000000001</v>
      </c>
      <c r="D56" s="126">
        <f>'計算用(水力)'!D56</f>
        <v>58456.437999999995</v>
      </c>
      <c r="E56" s="126">
        <f>'計算用(水力)'!E56</f>
        <v>25059.99</v>
      </c>
      <c r="F56" s="126">
        <f>'計算用(水力)'!F56</f>
        <v>5859.0679999999993</v>
      </c>
      <c r="G56" s="126">
        <f>'計算用(水力)'!G56</f>
        <v>25850.940000000002</v>
      </c>
      <c r="H56" s="126">
        <f>'計算用(水力)'!H56</f>
        <v>9729.6859999999997</v>
      </c>
      <c r="I56" s="126">
        <f>'計算用(水力)'!I56</f>
        <v>7005.63</v>
      </c>
      <c r="J56" s="126">
        <f>'計算用(水力)'!J56</f>
        <v>18967.018</v>
      </c>
      <c r="K56" s="16"/>
      <c r="L56" s="16"/>
      <c r="Q56" s="10" t="s">
        <v>16</v>
      </c>
      <c r="R56" s="13">
        <f t="shared" si="8"/>
        <v>5165.21</v>
      </c>
      <c r="S56" s="13">
        <f t="shared" si="7"/>
        <v>15050.112000000001</v>
      </c>
      <c r="T56" s="13">
        <f t="shared" si="7"/>
        <v>58456.437999999995</v>
      </c>
      <c r="U56" s="13">
        <f t="shared" si="7"/>
        <v>25059.99</v>
      </c>
      <c r="V56" s="13">
        <f t="shared" si="7"/>
        <v>5859.0679999999993</v>
      </c>
      <c r="W56" s="13">
        <f>G56</f>
        <v>25850.940000000002</v>
      </c>
      <c r="X56" s="13">
        <f t="shared" si="7"/>
        <v>9729.6859999999997</v>
      </c>
      <c r="Y56" s="13">
        <f t="shared" si="7"/>
        <v>7005.63</v>
      </c>
      <c r="Z56" s="13">
        <f t="shared" si="7"/>
        <v>18967.018</v>
      </c>
      <c r="AA56" s="16"/>
      <c r="AB56" s="16"/>
    </row>
    <row r="57" spans="1:30" x14ac:dyDescent="0.25">
      <c r="A57" s="10" t="s">
        <v>17</v>
      </c>
      <c r="B57" s="126">
        <f>'計算用(水力)'!B57</f>
        <v>4795.4699999999993</v>
      </c>
      <c r="C57" s="126">
        <f>'計算用(水力)'!C57</f>
        <v>13325.706</v>
      </c>
      <c r="D57" s="126">
        <f>'計算用(水力)'!D57</f>
        <v>49386.400000000001</v>
      </c>
      <c r="E57" s="126">
        <f>'計算用(水力)'!E57</f>
        <v>22493.73</v>
      </c>
      <c r="F57" s="126">
        <f>'計算用(水力)'!F57</f>
        <v>5180.6379999999999</v>
      </c>
      <c r="G57" s="126">
        <f>'計算用(水力)'!G57</f>
        <v>21631.99</v>
      </c>
      <c r="H57" s="126">
        <f>'計算用(水力)'!H57</f>
        <v>8503.5080000000016</v>
      </c>
      <c r="I57" s="126">
        <f>'計算用(水力)'!I57</f>
        <v>6209.2</v>
      </c>
      <c r="J57" s="126">
        <f>'計算用(水力)'!J57</f>
        <v>16541.284</v>
      </c>
      <c r="K57" s="16"/>
      <c r="L57" s="16"/>
      <c r="Q57" s="10" t="s">
        <v>17</v>
      </c>
      <c r="R57" s="13">
        <f t="shared" si="8"/>
        <v>4795.4699999999993</v>
      </c>
      <c r="S57" s="13">
        <f t="shared" si="7"/>
        <v>13325.706</v>
      </c>
      <c r="T57" s="13">
        <f t="shared" si="7"/>
        <v>49386.400000000001</v>
      </c>
      <c r="U57" s="13">
        <f t="shared" si="7"/>
        <v>22493.73</v>
      </c>
      <c r="V57" s="13">
        <f t="shared" si="7"/>
        <v>5180.6379999999999</v>
      </c>
      <c r="W57" s="13">
        <f t="shared" si="7"/>
        <v>21631.99</v>
      </c>
      <c r="X57" s="13">
        <f t="shared" si="7"/>
        <v>8503.5080000000016</v>
      </c>
      <c r="Y57" s="13">
        <f t="shared" si="7"/>
        <v>6209.2</v>
      </c>
      <c r="Z57" s="13">
        <f t="shared" si="7"/>
        <v>16541.284</v>
      </c>
      <c r="AA57" s="16"/>
      <c r="AB57" s="16"/>
    </row>
    <row r="58" spans="1:30" x14ac:dyDescent="0.25">
      <c r="A58" s="10" t="s">
        <v>18</v>
      </c>
      <c r="B58" s="126">
        <f>'計算用(水力)'!B58</f>
        <v>4796.71</v>
      </c>
      <c r="C58" s="126">
        <f>'計算用(水力)'!C58</f>
        <v>11823.253999999999</v>
      </c>
      <c r="D58" s="126">
        <f>'計算用(水力)'!D58</f>
        <v>41641.480000000003</v>
      </c>
      <c r="E58" s="126">
        <f>'計算用(水力)'!E58</f>
        <v>19304.09</v>
      </c>
      <c r="F58" s="126">
        <f>'計算用(水力)'!F58</f>
        <v>4280.1680000000006</v>
      </c>
      <c r="G58" s="126">
        <f>'計算用(水力)'!G58</f>
        <v>17903.539999999997</v>
      </c>
      <c r="H58" s="126">
        <f>'計算用(水力)'!H58</f>
        <v>7087.0280000000002</v>
      </c>
      <c r="I58" s="126">
        <f>'計算用(水力)'!I58</f>
        <v>5250.54</v>
      </c>
      <c r="J58" s="126">
        <f>'計算用(水力)'!J58</f>
        <v>13855.031999999999</v>
      </c>
      <c r="K58" s="16"/>
      <c r="L58" s="16"/>
      <c r="Q58" s="10" t="s">
        <v>18</v>
      </c>
      <c r="R58" s="13">
        <f t="shared" si="8"/>
        <v>4796.71</v>
      </c>
      <c r="S58" s="13">
        <f t="shared" si="7"/>
        <v>11823.253999999999</v>
      </c>
      <c r="T58" s="13">
        <f t="shared" si="7"/>
        <v>41641.480000000003</v>
      </c>
      <c r="U58" s="13">
        <f t="shared" si="7"/>
        <v>19304.09</v>
      </c>
      <c r="V58" s="13">
        <f t="shared" si="7"/>
        <v>4280.1680000000006</v>
      </c>
      <c r="W58" s="13">
        <f t="shared" si="7"/>
        <v>17903.539999999997</v>
      </c>
      <c r="X58" s="13">
        <f t="shared" si="7"/>
        <v>7087.0280000000002</v>
      </c>
      <c r="Y58" s="13">
        <f t="shared" si="7"/>
        <v>5250.54</v>
      </c>
      <c r="Z58" s="13">
        <f t="shared" si="7"/>
        <v>13855.031999999999</v>
      </c>
      <c r="AA58" s="16"/>
      <c r="AB58" s="16"/>
    </row>
    <row r="59" spans="1:30" x14ac:dyDescent="0.25">
      <c r="A59" s="10" t="s">
        <v>19</v>
      </c>
      <c r="B59" s="126">
        <f>'計算用(水力)'!B59</f>
        <v>5499.2</v>
      </c>
      <c r="C59" s="126">
        <f>'計算用(水力)'!C59</f>
        <v>13296.031999999999</v>
      </c>
      <c r="D59" s="126">
        <f>'計算用(水力)'!D59</f>
        <v>42908.483999999997</v>
      </c>
      <c r="E59" s="126">
        <f>'計算用(水力)'!E59</f>
        <v>19220.97</v>
      </c>
      <c r="F59" s="126">
        <f>'計算用(水力)'!F59</f>
        <v>4631.7179999999998</v>
      </c>
      <c r="G59" s="126">
        <f>'計算用(水力)'!G59</f>
        <v>17667.050000000003</v>
      </c>
      <c r="H59" s="126">
        <f>'計算用(水力)'!H59</f>
        <v>7441.5259999999998</v>
      </c>
      <c r="I59" s="126">
        <f>'計算用(水力)'!I59</f>
        <v>4985.0600000000004</v>
      </c>
      <c r="J59" s="126">
        <f>'計算用(水力)'!J59</f>
        <v>14262.492</v>
      </c>
      <c r="K59" s="16"/>
      <c r="L59" s="16"/>
      <c r="Q59" s="10" t="s">
        <v>19</v>
      </c>
      <c r="R59" s="13">
        <f t="shared" si="8"/>
        <v>5499.2</v>
      </c>
      <c r="S59" s="13">
        <f t="shared" si="7"/>
        <v>13296.031999999999</v>
      </c>
      <c r="T59" s="13">
        <f t="shared" si="7"/>
        <v>42908.483999999997</v>
      </c>
      <c r="U59" s="13">
        <f t="shared" si="7"/>
        <v>19220.97</v>
      </c>
      <c r="V59" s="13">
        <f t="shared" si="7"/>
        <v>4631.7179999999998</v>
      </c>
      <c r="W59" s="13">
        <f t="shared" si="7"/>
        <v>17667.050000000003</v>
      </c>
      <c r="X59" s="13">
        <f t="shared" si="7"/>
        <v>7441.5259999999998</v>
      </c>
      <c r="Y59" s="13">
        <f t="shared" si="7"/>
        <v>4985.0600000000004</v>
      </c>
      <c r="Z59" s="13">
        <f t="shared" si="7"/>
        <v>14262.492</v>
      </c>
      <c r="AA59" s="16"/>
      <c r="AB59" s="16"/>
    </row>
    <row r="60" spans="1:30" x14ac:dyDescent="0.25">
      <c r="A60" s="10" t="s">
        <v>20</v>
      </c>
      <c r="B60" s="126">
        <f>'計算用(水力)'!B60</f>
        <v>5941.65</v>
      </c>
      <c r="C60" s="126">
        <f>'計算用(水力)'!C60</f>
        <v>14882.905999999999</v>
      </c>
      <c r="D60" s="126">
        <f>'計算用(水力)'!D60</f>
        <v>47319.77</v>
      </c>
      <c r="E60" s="126">
        <f>'計算用(水力)'!E60</f>
        <v>22233.99</v>
      </c>
      <c r="F60" s="126">
        <f>'計算用(水力)'!F60</f>
        <v>5532.1880000000001</v>
      </c>
      <c r="G60" s="126">
        <f>'計算用(水力)'!G60</f>
        <v>21890.87</v>
      </c>
      <c r="H60" s="126">
        <f>'計算用(水力)'!H60</f>
        <v>9157.5540000000001</v>
      </c>
      <c r="I60" s="126">
        <f>'計算用(水力)'!I60</f>
        <v>6740.15</v>
      </c>
      <c r="J60" s="126">
        <f>'計算用(水力)'!J60</f>
        <v>17124.042000000001</v>
      </c>
      <c r="K60" s="16"/>
      <c r="L60" s="16"/>
      <c r="Q60" s="10" t="s">
        <v>20</v>
      </c>
      <c r="R60" s="13">
        <f t="shared" si="8"/>
        <v>5941.65</v>
      </c>
      <c r="S60" s="13">
        <f t="shared" si="7"/>
        <v>14882.905999999999</v>
      </c>
      <c r="T60" s="13">
        <f t="shared" si="7"/>
        <v>47319.77</v>
      </c>
      <c r="U60" s="13">
        <f t="shared" si="7"/>
        <v>22233.99</v>
      </c>
      <c r="V60" s="13">
        <f t="shared" si="7"/>
        <v>5532.1880000000001</v>
      </c>
      <c r="W60" s="13">
        <f t="shared" si="7"/>
        <v>21890.87</v>
      </c>
      <c r="X60" s="13">
        <f t="shared" si="7"/>
        <v>9157.5540000000001</v>
      </c>
      <c r="Y60" s="13">
        <f t="shared" si="7"/>
        <v>6740.15</v>
      </c>
      <c r="Z60" s="13">
        <f t="shared" si="7"/>
        <v>17124.042000000001</v>
      </c>
      <c r="AA60" s="16"/>
      <c r="AB60" s="16"/>
    </row>
    <row r="61" spans="1:30" x14ac:dyDescent="0.25">
      <c r="A61" s="10" t="s">
        <v>21</v>
      </c>
      <c r="B61" s="126">
        <f>'計算用(水力)'!B61</f>
        <v>6188.14</v>
      </c>
      <c r="C61" s="126">
        <f>'計算用(水力)'!C61</f>
        <v>15447.464</v>
      </c>
      <c r="D61" s="126">
        <f>'計算用(水力)'!D61</f>
        <v>51542.244000000006</v>
      </c>
      <c r="E61" s="126">
        <f>'計算用(水力)'!E61</f>
        <v>24083.359999999997</v>
      </c>
      <c r="F61" s="126">
        <f>'計算用(水力)'!F61</f>
        <v>6007.0879999999997</v>
      </c>
      <c r="G61" s="126">
        <f>'計算用(水力)'!G61</f>
        <v>23522.980000000003</v>
      </c>
      <c r="H61" s="126">
        <f>'計算用(水力)'!H61</f>
        <v>9316.2019999999993</v>
      </c>
      <c r="I61" s="126">
        <f>'計算用(水力)'!I61</f>
        <v>6740.15</v>
      </c>
      <c r="J61" s="126">
        <f>'計算用(水力)'!J61</f>
        <v>17947.671999999999</v>
      </c>
      <c r="K61" s="16"/>
      <c r="L61" s="16"/>
      <c r="Q61" s="10" t="s">
        <v>21</v>
      </c>
      <c r="R61" s="13">
        <f t="shared" si="8"/>
        <v>6188.14</v>
      </c>
      <c r="S61" s="13">
        <f t="shared" si="7"/>
        <v>15447.464</v>
      </c>
      <c r="T61" s="13">
        <f t="shared" si="7"/>
        <v>51542.244000000006</v>
      </c>
      <c r="U61" s="13">
        <f t="shared" si="7"/>
        <v>24083.359999999997</v>
      </c>
      <c r="V61" s="13">
        <f t="shared" si="7"/>
        <v>6007.0879999999997</v>
      </c>
      <c r="W61" s="13">
        <f t="shared" si="7"/>
        <v>23522.980000000003</v>
      </c>
      <c r="X61" s="13">
        <f t="shared" si="7"/>
        <v>9316.2019999999993</v>
      </c>
      <c r="Y61" s="13">
        <f t="shared" si="7"/>
        <v>6740.15</v>
      </c>
      <c r="Z61" s="13">
        <f t="shared" si="7"/>
        <v>17947.671999999999</v>
      </c>
      <c r="AA61" s="16"/>
      <c r="AB61" s="16"/>
    </row>
    <row r="62" spans="1:30" x14ac:dyDescent="0.25">
      <c r="A62" s="10" t="s">
        <v>22</v>
      </c>
      <c r="B62" s="126">
        <f>'計算用(水力)'!B62</f>
        <v>6163.4900000000007</v>
      </c>
      <c r="C62" s="126">
        <f>'計算用(水力)'!C62</f>
        <v>15378.876</v>
      </c>
      <c r="D62" s="126">
        <f>'計算用(水力)'!D62</f>
        <v>51545.24</v>
      </c>
      <c r="E62" s="126">
        <f>'計算用(水力)'!E62</f>
        <v>24083.359999999997</v>
      </c>
      <c r="F62" s="126">
        <f>'計算用(水力)'!F62</f>
        <v>6007.0879999999997</v>
      </c>
      <c r="G62" s="126">
        <f>'計算用(水力)'!G62</f>
        <v>23522.980000000003</v>
      </c>
      <c r="H62" s="126">
        <f>'計算用(水力)'!H62</f>
        <v>9316.2939999999999</v>
      </c>
      <c r="I62" s="126">
        <f>'計算用(水力)'!I62</f>
        <v>6740.15</v>
      </c>
      <c r="J62" s="126">
        <f>'計算用(水力)'!J62</f>
        <v>17947.671999999999</v>
      </c>
      <c r="K62" s="16"/>
      <c r="L62" s="16"/>
      <c r="Q62" s="10" t="s">
        <v>22</v>
      </c>
      <c r="R62" s="13">
        <f t="shared" si="8"/>
        <v>6163.4900000000007</v>
      </c>
      <c r="S62" s="13">
        <f t="shared" si="7"/>
        <v>15378.876</v>
      </c>
      <c r="T62" s="13">
        <f t="shared" si="7"/>
        <v>51545.24</v>
      </c>
      <c r="U62" s="13">
        <f t="shared" si="7"/>
        <v>24083.359999999997</v>
      </c>
      <c r="V62" s="13">
        <f t="shared" si="7"/>
        <v>6007.0879999999997</v>
      </c>
      <c r="W62" s="13">
        <f t="shared" si="7"/>
        <v>23522.980000000003</v>
      </c>
      <c r="X62" s="13">
        <f t="shared" si="7"/>
        <v>9316.2939999999999</v>
      </c>
      <c r="Y62" s="13">
        <f t="shared" si="7"/>
        <v>6740.15</v>
      </c>
      <c r="Z62" s="13">
        <f t="shared" si="7"/>
        <v>17947.671999999999</v>
      </c>
      <c r="AA62" s="16"/>
      <c r="AB62" s="16"/>
    </row>
    <row r="63" spans="1:30" x14ac:dyDescent="0.25">
      <c r="A63" s="10" t="s">
        <v>23</v>
      </c>
      <c r="B63" s="126">
        <f>'計算用(水力)'!B63</f>
        <v>5596.57</v>
      </c>
      <c r="C63" s="126">
        <f>'計算用(水力)'!C63</f>
        <v>14184.276</v>
      </c>
      <c r="D63" s="126">
        <f>'計算用(水力)'!D63</f>
        <v>45362.928</v>
      </c>
      <c r="E63" s="126">
        <f>'計算用(水力)'!E63</f>
        <v>20945.66</v>
      </c>
      <c r="F63" s="126">
        <f>'計算用(水力)'!F63</f>
        <v>5137.4579999999996</v>
      </c>
      <c r="G63" s="126">
        <f>'計算用(水力)'!G63</f>
        <v>19580.420000000002</v>
      </c>
      <c r="H63" s="126">
        <f>'計算用(水力)'!H63</f>
        <v>7909.8679999999995</v>
      </c>
      <c r="I63" s="126">
        <f>'計算用(水力)'!I63</f>
        <v>5560.2599999999993</v>
      </c>
      <c r="J63" s="126">
        <f>'計算用(水力)'!J63</f>
        <v>14833.806</v>
      </c>
      <c r="K63" s="16"/>
      <c r="L63" s="16"/>
      <c r="Q63" s="10" t="s">
        <v>23</v>
      </c>
      <c r="R63" s="13">
        <f t="shared" si="8"/>
        <v>5596.57</v>
      </c>
      <c r="S63" s="13">
        <f t="shared" si="7"/>
        <v>14184.276</v>
      </c>
      <c r="T63" s="13">
        <f t="shared" si="7"/>
        <v>45362.928</v>
      </c>
      <c r="U63" s="13">
        <f t="shared" si="7"/>
        <v>20945.66</v>
      </c>
      <c r="V63" s="13">
        <f t="shared" si="7"/>
        <v>5137.4579999999996</v>
      </c>
      <c r="W63" s="13">
        <f t="shared" si="7"/>
        <v>19580.420000000002</v>
      </c>
      <c r="X63" s="13">
        <f t="shared" si="7"/>
        <v>7909.8679999999995</v>
      </c>
      <c r="Y63" s="13">
        <f t="shared" si="7"/>
        <v>5560.2599999999993</v>
      </c>
      <c r="Z63" s="13">
        <f t="shared" si="7"/>
        <v>14833.806</v>
      </c>
      <c r="AA63" s="16"/>
      <c r="AB63" s="16"/>
    </row>
    <row r="64" spans="1:30" x14ac:dyDescent="0.25">
      <c r="L64" s="16"/>
      <c r="AB64" s="16"/>
    </row>
    <row r="65" spans="1:31" x14ac:dyDescent="0.25">
      <c r="A65" s="1" t="s">
        <v>56</v>
      </c>
      <c r="K65" s="28" t="s">
        <v>38</v>
      </c>
      <c r="Q65" s="1" t="s">
        <v>56</v>
      </c>
      <c r="AA65" s="28" t="s">
        <v>38</v>
      </c>
    </row>
    <row r="66" spans="1:31" x14ac:dyDescent="0.25">
      <c r="A66" s="10" t="s">
        <v>12</v>
      </c>
      <c r="B66" s="13" t="e">
        <f>B52-B38</f>
        <v>#REF!</v>
      </c>
      <c r="C66" s="13" t="e">
        <f t="shared" ref="B66:J77" si="9">C52-C38</f>
        <v>#REF!</v>
      </c>
      <c r="D66" s="13" t="e">
        <f t="shared" si="9"/>
        <v>#REF!</v>
      </c>
      <c r="E66" s="13" t="e">
        <f t="shared" si="9"/>
        <v>#REF!</v>
      </c>
      <c r="F66" s="13" t="e">
        <f t="shared" si="9"/>
        <v>#REF!</v>
      </c>
      <c r="G66" s="13" t="e">
        <f t="shared" si="9"/>
        <v>#REF!</v>
      </c>
      <c r="H66" s="13" t="e">
        <f t="shared" si="9"/>
        <v>#REF!</v>
      </c>
      <c r="I66" s="13" t="e">
        <f t="shared" si="9"/>
        <v>#REF!</v>
      </c>
      <c r="J66" s="30" t="e">
        <f t="shared" si="9"/>
        <v>#REF!</v>
      </c>
      <c r="K66" s="29" t="e">
        <f>SUM($B66:$J66)</f>
        <v>#REF!</v>
      </c>
      <c r="L66" s="16"/>
      <c r="Q66" s="10" t="s">
        <v>12</v>
      </c>
      <c r="R66" s="13" t="e">
        <f>R52-R38</f>
        <v>#REF!</v>
      </c>
      <c r="S66" s="13" t="e">
        <f t="shared" ref="S66:Z66" si="10">S52-S38</f>
        <v>#REF!</v>
      </c>
      <c r="T66" s="13" t="e">
        <f t="shared" si="10"/>
        <v>#REF!</v>
      </c>
      <c r="U66" s="13" t="e">
        <f t="shared" si="10"/>
        <v>#REF!</v>
      </c>
      <c r="V66" s="13" t="e">
        <f t="shared" si="10"/>
        <v>#REF!</v>
      </c>
      <c r="W66" s="13" t="e">
        <f t="shared" si="10"/>
        <v>#REF!</v>
      </c>
      <c r="X66" s="13" t="e">
        <f t="shared" si="10"/>
        <v>#REF!</v>
      </c>
      <c r="Y66" s="13" t="e">
        <f t="shared" si="10"/>
        <v>#REF!</v>
      </c>
      <c r="Z66" s="30" t="e">
        <f t="shared" si="10"/>
        <v>#REF!</v>
      </c>
      <c r="AA66" s="29" t="e">
        <f>SUM($R66:$Z66)</f>
        <v>#REF!</v>
      </c>
      <c r="AB66" s="16"/>
    </row>
    <row r="67" spans="1:31" x14ac:dyDescent="0.25">
      <c r="A67" s="10" t="s">
        <v>13</v>
      </c>
      <c r="B67" s="13" t="e">
        <f t="shared" si="9"/>
        <v>#REF!</v>
      </c>
      <c r="C67" s="13" t="e">
        <f t="shared" si="9"/>
        <v>#REF!</v>
      </c>
      <c r="D67" s="13" t="e">
        <f t="shared" si="9"/>
        <v>#REF!</v>
      </c>
      <c r="E67" s="13" t="e">
        <f t="shared" si="9"/>
        <v>#REF!</v>
      </c>
      <c r="F67" s="13" t="e">
        <f t="shared" si="9"/>
        <v>#REF!</v>
      </c>
      <c r="G67" s="13" t="e">
        <f t="shared" si="9"/>
        <v>#REF!</v>
      </c>
      <c r="H67" s="13" t="e">
        <f t="shared" si="9"/>
        <v>#REF!</v>
      </c>
      <c r="I67" s="13" t="e">
        <f t="shared" si="9"/>
        <v>#REF!</v>
      </c>
      <c r="J67" s="30" t="e">
        <f t="shared" si="9"/>
        <v>#REF!</v>
      </c>
      <c r="K67" s="29" t="e">
        <f t="shared" ref="K67:K77" si="11">SUM($B67:$J67)</f>
        <v>#REF!</v>
      </c>
      <c r="L67" s="16"/>
      <c r="Q67" s="10" t="s">
        <v>13</v>
      </c>
      <c r="R67" s="13" t="e">
        <f t="shared" ref="R67:Z77" si="12">R53-R39</f>
        <v>#REF!</v>
      </c>
      <c r="S67" s="13" t="e">
        <f t="shared" si="12"/>
        <v>#REF!</v>
      </c>
      <c r="T67" s="13" t="e">
        <f t="shared" si="12"/>
        <v>#REF!</v>
      </c>
      <c r="U67" s="13" t="e">
        <f t="shared" si="12"/>
        <v>#REF!</v>
      </c>
      <c r="V67" s="13" t="e">
        <f t="shared" si="12"/>
        <v>#REF!</v>
      </c>
      <c r="W67" s="13" t="e">
        <f t="shared" si="12"/>
        <v>#REF!</v>
      </c>
      <c r="X67" s="13" t="e">
        <f t="shared" si="12"/>
        <v>#REF!</v>
      </c>
      <c r="Y67" s="13" t="e">
        <f t="shared" si="12"/>
        <v>#REF!</v>
      </c>
      <c r="Z67" s="30" t="e">
        <f t="shared" si="12"/>
        <v>#REF!</v>
      </c>
      <c r="AA67" s="29" t="e">
        <f t="shared" ref="AA67:AA76" si="13">SUM($R67:$Z67)</f>
        <v>#REF!</v>
      </c>
      <c r="AB67" s="16"/>
    </row>
    <row r="68" spans="1:31" x14ac:dyDescent="0.25">
      <c r="A68" s="10" t="s">
        <v>14</v>
      </c>
      <c r="B68" s="13" t="e">
        <f t="shared" si="9"/>
        <v>#REF!</v>
      </c>
      <c r="C68" s="13" t="e">
        <f t="shared" si="9"/>
        <v>#REF!</v>
      </c>
      <c r="D68" s="13" t="e">
        <f t="shared" si="9"/>
        <v>#REF!</v>
      </c>
      <c r="E68" s="13" t="e">
        <f t="shared" si="9"/>
        <v>#REF!</v>
      </c>
      <c r="F68" s="13" t="e">
        <f t="shared" si="9"/>
        <v>#REF!</v>
      </c>
      <c r="G68" s="13" t="e">
        <f t="shared" si="9"/>
        <v>#REF!</v>
      </c>
      <c r="H68" s="13" t="e">
        <f t="shared" si="9"/>
        <v>#REF!</v>
      </c>
      <c r="I68" s="13" t="e">
        <f t="shared" si="9"/>
        <v>#REF!</v>
      </c>
      <c r="J68" s="30" t="e">
        <f t="shared" si="9"/>
        <v>#REF!</v>
      </c>
      <c r="K68" s="29" t="e">
        <f t="shared" si="11"/>
        <v>#REF!</v>
      </c>
      <c r="L68" s="16"/>
      <c r="Q68" s="10" t="s">
        <v>14</v>
      </c>
      <c r="R68" s="13" t="e">
        <f t="shared" si="12"/>
        <v>#REF!</v>
      </c>
      <c r="S68" s="13" t="e">
        <f t="shared" si="12"/>
        <v>#REF!</v>
      </c>
      <c r="T68" s="13" t="e">
        <f t="shared" si="12"/>
        <v>#REF!</v>
      </c>
      <c r="U68" s="13" t="e">
        <f t="shared" si="12"/>
        <v>#REF!</v>
      </c>
      <c r="V68" s="13" t="e">
        <f t="shared" si="12"/>
        <v>#REF!</v>
      </c>
      <c r="W68" s="13" t="e">
        <f t="shared" si="12"/>
        <v>#REF!</v>
      </c>
      <c r="X68" s="13" t="e">
        <f t="shared" si="12"/>
        <v>#REF!</v>
      </c>
      <c r="Y68" s="13" t="e">
        <f t="shared" si="12"/>
        <v>#REF!</v>
      </c>
      <c r="Z68" s="30" t="e">
        <f t="shared" si="12"/>
        <v>#REF!</v>
      </c>
      <c r="AA68" s="29" t="e">
        <f t="shared" si="13"/>
        <v>#REF!</v>
      </c>
      <c r="AB68" s="16"/>
    </row>
    <row r="69" spans="1:31" x14ac:dyDescent="0.25">
      <c r="A69" s="10" t="s">
        <v>15</v>
      </c>
      <c r="B69" s="13" t="e">
        <f t="shared" si="9"/>
        <v>#REF!</v>
      </c>
      <c r="C69" s="13" t="e">
        <f t="shared" si="9"/>
        <v>#REF!</v>
      </c>
      <c r="D69" s="13" t="e">
        <f t="shared" si="9"/>
        <v>#REF!</v>
      </c>
      <c r="E69" s="13" t="e">
        <f t="shared" si="9"/>
        <v>#REF!</v>
      </c>
      <c r="F69" s="13" t="e">
        <f t="shared" si="9"/>
        <v>#REF!</v>
      </c>
      <c r="G69" s="13" t="e">
        <f t="shared" si="9"/>
        <v>#REF!</v>
      </c>
      <c r="H69" s="13" t="e">
        <f t="shared" si="9"/>
        <v>#REF!</v>
      </c>
      <c r="I69" s="13" t="e">
        <f t="shared" si="9"/>
        <v>#REF!</v>
      </c>
      <c r="J69" s="30" t="e">
        <f t="shared" si="9"/>
        <v>#REF!</v>
      </c>
      <c r="K69" s="29" t="e">
        <f t="shared" si="11"/>
        <v>#REF!</v>
      </c>
      <c r="L69" s="16"/>
      <c r="Q69" s="10" t="s">
        <v>15</v>
      </c>
      <c r="R69" s="13" t="e">
        <f t="shared" si="12"/>
        <v>#REF!</v>
      </c>
      <c r="S69" s="13" t="e">
        <f t="shared" si="12"/>
        <v>#REF!</v>
      </c>
      <c r="T69" s="13" t="e">
        <f t="shared" si="12"/>
        <v>#REF!</v>
      </c>
      <c r="U69" s="13" t="e">
        <f t="shared" si="12"/>
        <v>#REF!</v>
      </c>
      <c r="V69" s="13" t="e">
        <f t="shared" si="12"/>
        <v>#REF!</v>
      </c>
      <c r="W69" s="13" t="e">
        <f t="shared" si="12"/>
        <v>#REF!</v>
      </c>
      <c r="X69" s="13" t="e">
        <f t="shared" si="12"/>
        <v>#REF!</v>
      </c>
      <c r="Y69" s="13" t="e">
        <f t="shared" si="12"/>
        <v>#REF!</v>
      </c>
      <c r="Z69" s="30" t="e">
        <f t="shared" si="12"/>
        <v>#REF!</v>
      </c>
      <c r="AA69" s="29" t="e">
        <f t="shared" si="13"/>
        <v>#REF!</v>
      </c>
      <c r="AB69" s="16"/>
    </row>
    <row r="70" spans="1:31" x14ac:dyDescent="0.25">
      <c r="A70" s="10" t="s">
        <v>16</v>
      </c>
      <c r="B70" s="13" t="e">
        <f t="shared" si="9"/>
        <v>#REF!</v>
      </c>
      <c r="C70" s="13" t="e">
        <f t="shared" si="9"/>
        <v>#REF!</v>
      </c>
      <c r="D70" s="13" t="e">
        <f t="shared" si="9"/>
        <v>#REF!</v>
      </c>
      <c r="E70" s="13" t="e">
        <f t="shared" si="9"/>
        <v>#REF!</v>
      </c>
      <c r="F70" s="13" t="e">
        <f t="shared" si="9"/>
        <v>#REF!</v>
      </c>
      <c r="G70" s="13" t="e">
        <f t="shared" si="9"/>
        <v>#REF!</v>
      </c>
      <c r="H70" s="13" t="e">
        <f t="shared" si="9"/>
        <v>#REF!</v>
      </c>
      <c r="I70" s="13" t="e">
        <f t="shared" si="9"/>
        <v>#REF!</v>
      </c>
      <c r="J70" s="30" t="e">
        <f t="shared" si="9"/>
        <v>#REF!</v>
      </c>
      <c r="K70" s="29" t="e">
        <f t="shared" si="11"/>
        <v>#REF!</v>
      </c>
      <c r="L70" s="16"/>
      <c r="Q70" s="10" t="s">
        <v>16</v>
      </c>
      <c r="R70" s="13" t="e">
        <f t="shared" si="12"/>
        <v>#REF!</v>
      </c>
      <c r="S70" s="13" t="e">
        <f t="shared" si="12"/>
        <v>#REF!</v>
      </c>
      <c r="T70" s="13" t="e">
        <f t="shared" si="12"/>
        <v>#REF!</v>
      </c>
      <c r="U70" s="13" t="e">
        <f t="shared" si="12"/>
        <v>#REF!</v>
      </c>
      <c r="V70" s="13" t="e">
        <f t="shared" si="12"/>
        <v>#REF!</v>
      </c>
      <c r="W70" s="13" t="e">
        <f>W56-W42</f>
        <v>#REF!</v>
      </c>
      <c r="X70" s="13" t="e">
        <f t="shared" si="12"/>
        <v>#REF!</v>
      </c>
      <c r="Y70" s="13" t="e">
        <f t="shared" si="12"/>
        <v>#REF!</v>
      </c>
      <c r="Z70" s="30" t="e">
        <f t="shared" si="12"/>
        <v>#REF!</v>
      </c>
      <c r="AA70" s="29" t="e">
        <f t="shared" si="13"/>
        <v>#REF!</v>
      </c>
      <c r="AB70" s="16"/>
    </row>
    <row r="71" spans="1:31" x14ac:dyDescent="0.25">
      <c r="A71" s="10" t="s">
        <v>17</v>
      </c>
      <c r="B71" s="13" t="e">
        <f t="shared" si="9"/>
        <v>#REF!</v>
      </c>
      <c r="C71" s="13" t="e">
        <f t="shared" si="9"/>
        <v>#REF!</v>
      </c>
      <c r="D71" s="13" t="e">
        <f t="shared" si="9"/>
        <v>#REF!</v>
      </c>
      <c r="E71" s="13" t="e">
        <f t="shared" si="9"/>
        <v>#REF!</v>
      </c>
      <c r="F71" s="13" t="e">
        <f t="shared" si="9"/>
        <v>#REF!</v>
      </c>
      <c r="G71" s="13" t="e">
        <f t="shared" si="9"/>
        <v>#REF!</v>
      </c>
      <c r="H71" s="13" t="e">
        <f t="shared" si="9"/>
        <v>#REF!</v>
      </c>
      <c r="I71" s="13" t="e">
        <f t="shared" si="9"/>
        <v>#REF!</v>
      </c>
      <c r="J71" s="30" t="e">
        <f t="shared" si="9"/>
        <v>#REF!</v>
      </c>
      <c r="K71" s="29" t="e">
        <f t="shared" si="11"/>
        <v>#REF!</v>
      </c>
      <c r="L71" s="16"/>
      <c r="Q71" s="10" t="s">
        <v>17</v>
      </c>
      <c r="R71" s="13" t="e">
        <f t="shared" si="12"/>
        <v>#REF!</v>
      </c>
      <c r="S71" s="13" t="e">
        <f t="shared" si="12"/>
        <v>#REF!</v>
      </c>
      <c r="T71" s="13" t="e">
        <f t="shared" si="12"/>
        <v>#REF!</v>
      </c>
      <c r="U71" s="13" t="e">
        <f t="shared" si="12"/>
        <v>#REF!</v>
      </c>
      <c r="V71" s="13" t="e">
        <f t="shared" si="12"/>
        <v>#REF!</v>
      </c>
      <c r="W71" s="13" t="e">
        <f t="shared" si="12"/>
        <v>#REF!</v>
      </c>
      <c r="X71" s="13" t="e">
        <f t="shared" si="12"/>
        <v>#REF!</v>
      </c>
      <c r="Y71" s="13" t="e">
        <f t="shared" si="12"/>
        <v>#REF!</v>
      </c>
      <c r="Z71" s="30" t="e">
        <f t="shared" si="12"/>
        <v>#REF!</v>
      </c>
      <c r="AA71" s="29" t="e">
        <f>SUM($R71:$Z71)</f>
        <v>#REF!</v>
      </c>
      <c r="AB71" s="16"/>
    </row>
    <row r="72" spans="1:31" x14ac:dyDescent="0.25">
      <c r="A72" s="10" t="s">
        <v>18</v>
      </c>
      <c r="B72" s="13" t="e">
        <f t="shared" si="9"/>
        <v>#REF!</v>
      </c>
      <c r="C72" s="13" t="e">
        <f t="shared" si="9"/>
        <v>#REF!</v>
      </c>
      <c r="D72" s="13" t="e">
        <f t="shared" si="9"/>
        <v>#REF!</v>
      </c>
      <c r="E72" s="13" t="e">
        <f t="shared" si="9"/>
        <v>#REF!</v>
      </c>
      <c r="F72" s="13" t="e">
        <f t="shared" si="9"/>
        <v>#REF!</v>
      </c>
      <c r="G72" s="13" t="e">
        <f t="shared" si="9"/>
        <v>#REF!</v>
      </c>
      <c r="H72" s="13" t="e">
        <f t="shared" si="9"/>
        <v>#REF!</v>
      </c>
      <c r="I72" s="13" t="e">
        <f t="shared" si="9"/>
        <v>#REF!</v>
      </c>
      <c r="J72" s="30" t="e">
        <f t="shared" si="9"/>
        <v>#REF!</v>
      </c>
      <c r="K72" s="29" t="e">
        <f t="shared" si="11"/>
        <v>#REF!</v>
      </c>
      <c r="L72" s="16"/>
      <c r="Q72" s="10" t="s">
        <v>18</v>
      </c>
      <c r="R72" s="13" t="e">
        <f t="shared" si="12"/>
        <v>#REF!</v>
      </c>
      <c r="S72" s="13" t="e">
        <f t="shared" si="12"/>
        <v>#REF!</v>
      </c>
      <c r="T72" s="13" t="e">
        <f t="shared" si="12"/>
        <v>#REF!</v>
      </c>
      <c r="U72" s="13" t="e">
        <f t="shared" si="12"/>
        <v>#REF!</v>
      </c>
      <c r="V72" s="13" t="e">
        <f t="shared" si="12"/>
        <v>#REF!</v>
      </c>
      <c r="W72" s="13" t="e">
        <f t="shared" si="12"/>
        <v>#REF!</v>
      </c>
      <c r="X72" s="13" t="e">
        <f t="shared" si="12"/>
        <v>#REF!</v>
      </c>
      <c r="Y72" s="13" t="e">
        <f t="shared" si="12"/>
        <v>#REF!</v>
      </c>
      <c r="Z72" s="30" t="e">
        <f t="shared" si="12"/>
        <v>#REF!</v>
      </c>
      <c r="AA72" s="29" t="e">
        <f t="shared" si="13"/>
        <v>#REF!</v>
      </c>
      <c r="AB72" s="16"/>
    </row>
    <row r="73" spans="1:31" x14ac:dyDescent="0.25">
      <c r="A73" s="10" t="s">
        <v>19</v>
      </c>
      <c r="B73" s="13" t="e">
        <f t="shared" si="9"/>
        <v>#REF!</v>
      </c>
      <c r="C73" s="13" t="e">
        <f t="shared" si="9"/>
        <v>#REF!</v>
      </c>
      <c r="D73" s="13" t="e">
        <f t="shared" si="9"/>
        <v>#REF!</v>
      </c>
      <c r="E73" s="13" t="e">
        <f t="shared" si="9"/>
        <v>#REF!</v>
      </c>
      <c r="F73" s="13" t="e">
        <f t="shared" si="9"/>
        <v>#REF!</v>
      </c>
      <c r="G73" s="13" t="e">
        <f t="shared" si="9"/>
        <v>#REF!</v>
      </c>
      <c r="H73" s="13" t="e">
        <f t="shared" si="9"/>
        <v>#REF!</v>
      </c>
      <c r="I73" s="13" t="e">
        <f t="shared" si="9"/>
        <v>#REF!</v>
      </c>
      <c r="J73" s="30" t="e">
        <f t="shared" si="9"/>
        <v>#REF!</v>
      </c>
      <c r="K73" s="29" t="e">
        <f t="shared" si="11"/>
        <v>#REF!</v>
      </c>
      <c r="L73" s="16"/>
      <c r="Q73" s="10" t="s">
        <v>19</v>
      </c>
      <c r="R73" s="13" t="e">
        <f t="shared" si="12"/>
        <v>#REF!</v>
      </c>
      <c r="S73" s="13" t="e">
        <f t="shared" si="12"/>
        <v>#REF!</v>
      </c>
      <c r="T73" s="13" t="e">
        <f t="shared" si="12"/>
        <v>#REF!</v>
      </c>
      <c r="U73" s="13" t="e">
        <f t="shared" si="12"/>
        <v>#REF!</v>
      </c>
      <c r="V73" s="13" t="e">
        <f t="shared" si="12"/>
        <v>#REF!</v>
      </c>
      <c r="W73" s="13" t="e">
        <f t="shared" si="12"/>
        <v>#REF!</v>
      </c>
      <c r="X73" s="13" t="e">
        <f t="shared" si="12"/>
        <v>#REF!</v>
      </c>
      <c r="Y73" s="13" t="e">
        <f t="shared" si="12"/>
        <v>#REF!</v>
      </c>
      <c r="Z73" s="30" t="e">
        <f t="shared" si="12"/>
        <v>#REF!</v>
      </c>
      <c r="AA73" s="29" t="e">
        <f t="shared" si="13"/>
        <v>#REF!</v>
      </c>
      <c r="AB73" s="16"/>
    </row>
    <row r="74" spans="1:31" x14ac:dyDescent="0.25">
      <c r="A74" s="10" t="s">
        <v>20</v>
      </c>
      <c r="B74" s="13" t="e">
        <f t="shared" si="9"/>
        <v>#REF!</v>
      </c>
      <c r="C74" s="13" t="e">
        <f t="shared" si="9"/>
        <v>#REF!</v>
      </c>
      <c r="D74" s="13" t="e">
        <f t="shared" si="9"/>
        <v>#REF!</v>
      </c>
      <c r="E74" s="13" t="e">
        <f t="shared" si="9"/>
        <v>#REF!</v>
      </c>
      <c r="F74" s="13" t="e">
        <f t="shared" si="9"/>
        <v>#REF!</v>
      </c>
      <c r="G74" s="13" t="e">
        <f t="shared" si="9"/>
        <v>#REF!</v>
      </c>
      <c r="H74" s="13" t="e">
        <f t="shared" si="9"/>
        <v>#REF!</v>
      </c>
      <c r="I74" s="13" t="e">
        <f t="shared" si="9"/>
        <v>#REF!</v>
      </c>
      <c r="J74" s="30" t="e">
        <f t="shared" si="9"/>
        <v>#REF!</v>
      </c>
      <c r="K74" s="29" t="e">
        <f t="shared" si="11"/>
        <v>#REF!</v>
      </c>
      <c r="L74" s="16"/>
      <c r="Q74" s="10" t="s">
        <v>20</v>
      </c>
      <c r="R74" s="13" t="e">
        <f t="shared" si="12"/>
        <v>#REF!</v>
      </c>
      <c r="S74" s="13" t="e">
        <f t="shared" si="12"/>
        <v>#REF!</v>
      </c>
      <c r="T74" s="13" t="e">
        <f t="shared" si="12"/>
        <v>#REF!</v>
      </c>
      <c r="U74" s="13" t="e">
        <f t="shared" si="12"/>
        <v>#REF!</v>
      </c>
      <c r="V74" s="13" t="e">
        <f t="shared" si="12"/>
        <v>#REF!</v>
      </c>
      <c r="W74" s="13" t="e">
        <f t="shared" si="12"/>
        <v>#REF!</v>
      </c>
      <c r="X74" s="13" t="e">
        <f t="shared" si="12"/>
        <v>#REF!</v>
      </c>
      <c r="Y74" s="13" t="e">
        <f t="shared" si="12"/>
        <v>#REF!</v>
      </c>
      <c r="Z74" s="30" t="e">
        <f t="shared" si="12"/>
        <v>#REF!</v>
      </c>
      <c r="AA74" s="29" t="e">
        <f t="shared" si="13"/>
        <v>#REF!</v>
      </c>
      <c r="AB74" s="16"/>
    </row>
    <row r="75" spans="1:31" x14ac:dyDescent="0.25">
      <c r="A75" s="10" t="s">
        <v>21</v>
      </c>
      <c r="B75" s="13" t="e">
        <f t="shared" si="9"/>
        <v>#REF!</v>
      </c>
      <c r="C75" s="13" t="e">
        <f t="shared" si="9"/>
        <v>#REF!</v>
      </c>
      <c r="D75" s="13" t="e">
        <f t="shared" si="9"/>
        <v>#REF!</v>
      </c>
      <c r="E75" s="13" t="e">
        <f t="shared" si="9"/>
        <v>#REF!</v>
      </c>
      <c r="F75" s="13" t="e">
        <f t="shared" si="9"/>
        <v>#REF!</v>
      </c>
      <c r="G75" s="13" t="e">
        <f t="shared" si="9"/>
        <v>#REF!</v>
      </c>
      <c r="H75" s="13" t="e">
        <f t="shared" si="9"/>
        <v>#REF!</v>
      </c>
      <c r="I75" s="13" t="e">
        <f t="shared" si="9"/>
        <v>#REF!</v>
      </c>
      <c r="J75" s="30" t="e">
        <f t="shared" si="9"/>
        <v>#REF!</v>
      </c>
      <c r="K75" s="29" t="e">
        <f t="shared" si="11"/>
        <v>#REF!</v>
      </c>
      <c r="L75" s="16"/>
      <c r="Q75" s="10" t="s">
        <v>21</v>
      </c>
      <c r="R75" s="13" t="e">
        <f t="shared" si="12"/>
        <v>#REF!</v>
      </c>
      <c r="S75" s="13" t="e">
        <f t="shared" si="12"/>
        <v>#REF!</v>
      </c>
      <c r="T75" s="13" t="e">
        <f t="shared" si="12"/>
        <v>#REF!</v>
      </c>
      <c r="U75" s="13" t="e">
        <f t="shared" si="12"/>
        <v>#REF!</v>
      </c>
      <c r="V75" s="13" t="e">
        <f t="shared" si="12"/>
        <v>#REF!</v>
      </c>
      <c r="W75" s="13" t="e">
        <f t="shared" si="12"/>
        <v>#REF!</v>
      </c>
      <c r="X75" s="13" t="e">
        <f t="shared" si="12"/>
        <v>#REF!</v>
      </c>
      <c r="Y75" s="13" t="e">
        <f t="shared" si="12"/>
        <v>#REF!</v>
      </c>
      <c r="Z75" s="30" t="e">
        <f t="shared" si="12"/>
        <v>#REF!</v>
      </c>
      <c r="AA75" s="29" t="e">
        <f t="shared" si="13"/>
        <v>#REF!</v>
      </c>
      <c r="AB75" s="16"/>
    </row>
    <row r="76" spans="1:31" x14ac:dyDescent="0.25">
      <c r="A76" s="10" t="s">
        <v>22</v>
      </c>
      <c r="B76" s="13" t="e">
        <f t="shared" si="9"/>
        <v>#REF!</v>
      </c>
      <c r="C76" s="13" t="e">
        <f t="shared" si="9"/>
        <v>#REF!</v>
      </c>
      <c r="D76" s="13" t="e">
        <f t="shared" si="9"/>
        <v>#REF!</v>
      </c>
      <c r="E76" s="13" t="e">
        <f t="shared" si="9"/>
        <v>#REF!</v>
      </c>
      <c r="F76" s="13" t="e">
        <f t="shared" si="9"/>
        <v>#REF!</v>
      </c>
      <c r="G76" s="13" t="e">
        <f t="shared" si="9"/>
        <v>#REF!</v>
      </c>
      <c r="H76" s="13" t="e">
        <f t="shared" si="9"/>
        <v>#REF!</v>
      </c>
      <c r="I76" s="13" t="e">
        <f t="shared" si="9"/>
        <v>#REF!</v>
      </c>
      <c r="J76" s="30" t="e">
        <f t="shared" si="9"/>
        <v>#REF!</v>
      </c>
      <c r="K76" s="29" t="e">
        <f t="shared" si="11"/>
        <v>#REF!</v>
      </c>
      <c r="L76" s="16"/>
      <c r="Q76" s="10" t="s">
        <v>22</v>
      </c>
      <c r="R76" s="13" t="e">
        <f t="shared" si="12"/>
        <v>#REF!</v>
      </c>
      <c r="S76" s="13" t="e">
        <f t="shared" si="12"/>
        <v>#REF!</v>
      </c>
      <c r="T76" s="13" t="e">
        <f t="shared" si="12"/>
        <v>#REF!</v>
      </c>
      <c r="U76" s="13" t="e">
        <f t="shared" si="12"/>
        <v>#REF!</v>
      </c>
      <c r="V76" s="13" t="e">
        <f t="shared" si="12"/>
        <v>#REF!</v>
      </c>
      <c r="W76" s="13" t="e">
        <f t="shared" si="12"/>
        <v>#REF!</v>
      </c>
      <c r="X76" s="13" t="e">
        <f t="shared" si="12"/>
        <v>#REF!</v>
      </c>
      <c r="Y76" s="13" t="e">
        <f t="shared" si="12"/>
        <v>#REF!</v>
      </c>
      <c r="Z76" s="30" t="e">
        <f t="shared" si="12"/>
        <v>#REF!</v>
      </c>
      <c r="AA76" s="29" t="e">
        <f t="shared" si="13"/>
        <v>#REF!</v>
      </c>
      <c r="AB76" s="16"/>
    </row>
    <row r="77" spans="1:31" x14ac:dyDescent="0.25">
      <c r="A77" s="10" t="s">
        <v>23</v>
      </c>
      <c r="B77" s="13" t="e">
        <f t="shared" si="9"/>
        <v>#REF!</v>
      </c>
      <c r="C77" s="13" t="e">
        <f t="shared" si="9"/>
        <v>#REF!</v>
      </c>
      <c r="D77" s="13" t="e">
        <f t="shared" si="9"/>
        <v>#REF!</v>
      </c>
      <c r="E77" s="13" t="e">
        <f t="shared" si="9"/>
        <v>#REF!</v>
      </c>
      <c r="F77" s="13" t="e">
        <f t="shared" si="9"/>
        <v>#REF!</v>
      </c>
      <c r="G77" s="13" t="e">
        <f t="shared" si="9"/>
        <v>#REF!</v>
      </c>
      <c r="H77" s="13" t="e">
        <f t="shared" si="9"/>
        <v>#REF!</v>
      </c>
      <c r="I77" s="13" t="e">
        <f t="shared" si="9"/>
        <v>#REF!</v>
      </c>
      <c r="J77" s="30" t="e">
        <f t="shared" si="9"/>
        <v>#REF!</v>
      </c>
      <c r="K77" s="29" t="e">
        <f t="shared" si="11"/>
        <v>#REF!</v>
      </c>
      <c r="L77" s="16"/>
      <c r="Q77" s="10" t="s">
        <v>23</v>
      </c>
      <c r="R77" s="13" t="e">
        <f t="shared" si="12"/>
        <v>#REF!</v>
      </c>
      <c r="S77" s="13" t="e">
        <f t="shared" si="12"/>
        <v>#REF!</v>
      </c>
      <c r="T77" s="13" t="e">
        <f t="shared" si="12"/>
        <v>#REF!</v>
      </c>
      <c r="U77" s="13" t="e">
        <f t="shared" si="12"/>
        <v>#REF!</v>
      </c>
      <c r="V77" s="13" t="e">
        <f t="shared" si="12"/>
        <v>#REF!</v>
      </c>
      <c r="W77" s="13" t="e">
        <f t="shared" si="12"/>
        <v>#REF!</v>
      </c>
      <c r="X77" s="13" t="e">
        <f t="shared" si="12"/>
        <v>#REF!</v>
      </c>
      <c r="Y77" s="13" t="e">
        <f t="shared" si="12"/>
        <v>#REF!</v>
      </c>
      <c r="Z77" s="30" t="e">
        <f t="shared" si="12"/>
        <v>#REF!</v>
      </c>
      <c r="AA77" s="29" t="e">
        <f>SUM($R77:$Z77)</f>
        <v>#REF!</v>
      </c>
      <c r="AB77" s="16"/>
    </row>
    <row r="79" spans="1:31" x14ac:dyDescent="0.25">
      <c r="A79" s="23" t="s">
        <v>50</v>
      </c>
      <c r="B79" s="25" t="e">
        <f>$B$17-MIN($K$38:$K$49)</f>
        <v>#REF!</v>
      </c>
      <c r="C79" s="24"/>
      <c r="D79" s="24"/>
      <c r="E79" s="24"/>
      <c r="F79" s="24"/>
      <c r="G79" s="24"/>
      <c r="H79" s="24"/>
      <c r="I79" s="24"/>
      <c r="J79" s="24"/>
      <c r="L79" s="16"/>
      <c r="M79" s="16"/>
      <c r="O79" s="20"/>
      <c r="Q79" s="23" t="s">
        <v>50</v>
      </c>
      <c r="R79" s="25" t="e">
        <f>$B$17-MIN($AA$38:$AA$49)</f>
        <v>#REF!</v>
      </c>
      <c r="S79" s="24"/>
      <c r="T79" s="24"/>
      <c r="U79" s="24"/>
      <c r="V79" s="24"/>
      <c r="W79" s="24"/>
      <c r="X79" s="24"/>
      <c r="Y79" s="24"/>
      <c r="Z79" s="24"/>
      <c r="AB79" s="16"/>
      <c r="AC79" s="16"/>
      <c r="AE79" s="20"/>
    </row>
    <row r="81" spans="1:31" x14ac:dyDescent="0.25">
      <c r="A81" s="1" t="s">
        <v>57</v>
      </c>
      <c r="B81" s="27" t="s">
        <v>38</v>
      </c>
      <c r="Q81" s="1" t="s">
        <v>57</v>
      </c>
      <c r="R81" s="27" t="s">
        <v>38</v>
      </c>
    </row>
    <row r="82" spans="1:31" x14ac:dyDescent="0.25">
      <c r="A82" s="10" t="s">
        <v>12</v>
      </c>
      <c r="B82" s="26" t="e">
        <f t="shared" ref="B82:B93" si="14">$B$79-K66</f>
        <v>#REF!</v>
      </c>
      <c r="L82" s="16"/>
      <c r="M82" s="16"/>
      <c r="O82" s="20"/>
      <c r="Q82" s="10" t="s">
        <v>12</v>
      </c>
      <c r="R82" s="26" t="e">
        <f>$R$79-AA66</f>
        <v>#REF!</v>
      </c>
      <c r="AB82" s="16"/>
      <c r="AC82" s="16"/>
      <c r="AE82" s="20"/>
    </row>
    <row r="83" spans="1:31" x14ac:dyDescent="0.25">
      <c r="A83" s="10" t="s">
        <v>13</v>
      </c>
      <c r="B83" s="13" t="e">
        <f t="shared" si="14"/>
        <v>#REF!</v>
      </c>
      <c r="L83" s="16"/>
      <c r="M83" s="16"/>
      <c r="O83" s="20"/>
      <c r="Q83" s="10" t="s">
        <v>13</v>
      </c>
      <c r="R83" s="26" t="e">
        <f t="shared" ref="R83:R92" si="15">$R$79-AA67</f>
        <v>#REF!</v>
      </c>
      <c r="AB83" s="16"/>
      <c r="AC83" s="16"/>
      <c r="AE83" s="20"/>
    </row>
    <row r="84" spans="1:31" x14ac:dyDescent="0.25">
      <c r="A84" s="10" t="s">
        <v>14</v>
      </c>
      <c r="B84" s="13" t="e">
        <f t="shared" si="14"/>
        <v>#REF!</v>
      </c>
      <c r="L84" s="16"/>
      <c r="M84" s="16"/>
      <c r="O84" s="20"/>
      <c r="Q84" s="10" t="s">
        <v>14</v>
      </c>
      <c r="R84" s="26" t="e">
        <f t="shared" si="15"/>
        <v>#REF!</v>
      </c>
      <c r="AB84" s="16"/>
      <c r="AC84" s="16"/>
      <c r="AE84" s="20"/>
    </row>
    <row r="85" spans="1:31" x14ac:dyDescent="0.25">
      <c r="A85" s="10" t="s">
        <v>15</v>
      </c>
      <c r="B85" s="13" t="e">
        <f t="shared" si="14"/>
        <v>#REF!</v>
      </c>
      <c r="L85" s="16"/>
      <c r="M85" s="16"/>
      <c r="O85" s="20"/>
      <c r="Q85" s="10" t="s">
        <v>15</v>
      </c>
      <c r="R85" s="26" t="e">
        <f t="shared" si="15"/>
        <v>#REF!</v>
      </c>
      <c r="AB85" s="16"/>
      <c r="AC85" s="16"/>
      <c r="AE85" s="20"/>
    </row>
    <row r="86" spans="1:31" x14ac:dyDescent="0.25">
      <c r="A86" s="10" t="s">
        <v>16</v>
      </c>
      <c r="B86" s="13" t="e">
        <f t="shared" si="14"/>
        <v>#REF!</v>
      </c>
      <c r="L86" s="16"/>
      <c r="M86" s="16"/>
      <c r="O86" s="20"/>
      <c r="Q86" s="10" t="s">
        <v>16</v>
      </c>
      <c r="R86" s="26" t="e">
        <f t="shared" si="15"/>
        <v>#REF!</v>
      </c>
      <c r="AB86" s="16"/>
      <c r="AC86" s="16"/>
      <c r="AE86" s="20"/>
    </row>
    <row r="87" spans="1:31" x14ac:dyDescent="0.25">
      <c r="A87" s="10" t="s">
        <v>17</v>
      </c>
      <c r="B87" s="13" t="e">
        <f t="shared" si="14"/>
        <v>#REF!</v>
      </c>
      <c r="L87" s="16"/>
      <c r="M87" s="16"/>
      <c r="O87" s="20"/>
      <c r="Q87" s="10" t="s">
        <v>17</v>
      </c>
      <c r="R87" s="26" t="e">
        <f t="shared" si="15"/>
        <v>#REF!</v>
      </c>
      <c r="AB87" s="16"/>
      <c r="AC87" s="16"/>
      <c r="AE87" s="20"/>
    </row>
    <row r="88" spans="1:31" x14ac:dyDescent="0.25">
      <c r="A88" s="10" t="s">
        <v>18</v>
      </c>
      <c r="B88" s="13" t="e">
        <f t="shared" si="14"/>
        <v>#REF!</v>
      </c>
      <c r="L88" s="16"/>
      <c r="M88" s="16"/>
      <c r="O88" s="20"/>
      <c r="Q88" s="10" t="s">
        <v>18</v>
      </c>
      <c r="R88" s="26" t="e">
        <f>$R$79-AA72</f>
        <v>#REF!</v>
      </c>
      <c r="AB88" s="16"/>
      <c r="AC88" s="16"/>
      <c r="AE88" s="20"/>
    </row>
    <row r="89" spans="1:31" x14ac:dyDescent="0.25">
      <c r="A89" s="10" t="s">
        <v>19</v>
      </c>
      <c r="B89" s="13" t="e">
        <f t="shared" si="14"/>
        <v>#REF!</v>
      </c>
      <c r="L89" s="16"/>
      <c r="M89" s="16"/>
      <c r="O89" s="20"/>
      <c r="Q89" s="10" t="s">
        <v>19</v>
      </c>
      <c r="R89" s="26" t="e">
        <f t="shared" si="15"/>
        <v>#REF!</v>
      </c>
      <c r="AB89" s="16"/>
      <c r="AC89" s="16"/>
      <c r="AE89" s="20"/>
    </row>
    <row r="90" spans="1:31" x14ac:dyDescent="0.25">
      <c r="A90" s="10" t="s">
        <v>20</v>
      </c>
      <c r="B90" s="13" t="e">
        <f t="shared" si="14"/>
        <v>#REF!</v>
      </c>
      <c r="L90" s="16"/>
      <c r="M90" s="16"/>
      <c r="O90" s="20"/>
      <c r="Q90" s="10" t="s">
        <v>20</v>
      </c>
      <c r="R90" s="26" t="e">
        <f t="shared" si="15"/>
        <v>#REF!</v>
      </c>
      <c r="AB90" s="16"/>
      <c r="AC90" s="16"/>
      <c r="AE90" s="20"/>
    </row>
    <row r="91" spans="1:31" x14ac:dyDescent="0.25">
      <c r="A91" s="10" t="s">
        <v>21</v>
      </c>
      <c r="B91" s="13" t="e">
        <f t="shared" si="14"/>
        <v>#REF!</v>
      </c>
      <c r="L91" s="16"/>
      <c r="M91" s="16"/>
      <c r="O91" s="20"/>
      <c r="Q91" s="10" t="s">
        <v>21</v>
      </c>
      <c r="R91" s="26" t="e">
        <f t="shared" si="15"/>
        <v>#REF!</v>
      </c>
      <c r="AB91" s="16"/>
      <c r="AC91" s="16"/>
      <c r="AE91" s="20"/>
    </row>
    <row r="92" spans="1:31" x14ac:dyDescent="0.25">
      <c r="A92" s="10" t="s">
        <v>22</v>
      </c>
      <c r="B92" s="13" t="e">
        <f t="shared" si="14"/>
        <v>#REF!</v>
      </c>
      <c r="L92" s="16"/>
      <c r="M92" s="16"/>
      <c r="O92" s="20"/>
      <c r="Q92" s="10" t="s">
        <v>22</v>
      </c>
      <c r="R92" s="26" t="e">
        <f t="shared" si="15"/>
        <v>#REF!</v>
      </c>
      <c r="AB92" s="16"/>
      <c r="AC92" s="16"/>
      <c r="AE92" s="20"/>
    </row>
    <row r="93" spans="1:31" x14ac:dyDescent="0.25">
      <c r="A93" s="10" t="s">
        <v>23</v>
      </c>
      <c r="B93" s="13" t="e">
        <f t="shared" si="14"/>
        <v>#REF!</v>
      </c>
      <c r="L93" s="16"/>
      <c r="M93" s="16"/>
      <c r="O93" s="20"/>
      <c r="Q93" s="10" t="s">
        <v>23</v>
      </c>
      <c r="R93" s="26" t="e">
        <f>$R$79-AA77</f>
        <v>#REF!</v>
      </c>
      <c r="AB93" s="16"/>
      <c r="AC93" s="16"/>
      <c r="AE93" s="20"/>
    </row>
    <row r="94" spans="1:31" x14ac:dyDescent="0.25">
      <c r="A94" s="15" t="s">
        <v>39</v>
      </c>
      <c r="B94" s="18" t="e">
        <f>SUM($B$82:$B$93)/$B$79</f>
        <v>#REF!</v>
      </c>
      <c r="Q94" s="15" t="s">
        <v>39</v>
      </c>
      <c r="R94" s="18" t="e">
        <f>SUM($R$82:$R$93)/$R$79</f>
        <v>#REF!</v>
      </c>
    </row>
    <row r="96" spans="1:31" x14ac:dyDescent="0.25">
      <c r="A96" s="1" t="s">
        <v>58</v>
      </c>
      <c r="B96" s="50" t="e">
        <f>(SUM($B$82:$B$93)-$D$97*$B$79)/(12-$D$97)</f>
        <v>#REF!</v>
      </c>
      <c r="D96" s="1" t="s">
        <v>41</v>
      </c>
      <c r="Q96" s="1" t="s">
        <v>58</v>
      </c>
      <c r="R96" s="50" t="e">
        <f>(SUM($R$82:$R$93)-$T$97*$R$79)/(12-$T$97)</f>
        <v>#REF!</v>
      </c>
      <c r="T96" s="1" t="s">
        <v>41</v>
      </c>
    </row>
    <row r="97" spans="1:22" x14ac:dyDescent="0.25">
      <c r="A97" s="1" t="s">
        <v>40</v>
      </c>
      <c r="D97" s="36">
        <f>'計算用(記載例太陽光)'!D97</f>
        <v>1.9</v>
      </c>
      <c r="Q97" s="1" t="s">
        <v>40</v>
      </c>
      <c r="T97" s="17">
        <f>D97</f>
        <v>1.9</v>
      </c>
    </row>
    <row r="98" spans="1:22" ht="16.5" thickBot="1" x14ac:dyDescent="0.3"/>
    <row r="99" spans="1:22" ht="16.5" thickBot="1" x14ac:dyDescent="0.3">
      <c r="A99" s="1" t="s">
        <v>59</v>
      </c>
      <c r="B99" s="21" t="e">
        <f>(MIN($K$38:$K$49)+$B$96)*1000</f>
        <v>#REF!</v>
      </c>
      <c r="Q99" s="1" t="s">
        <v>59</v>
      </c>
      <c r="R99" s="21" t="e">
        <f>(MIN($AA$38:$AA$49)+$R$96)*1000</f>
        <v>#REF!</v>
      </c>
      <c r="V99" s="16"/>
    </row>
    <row r="100" spans="1:22" ht="16.5" thickBot="1" x14ac:dyDescent="0.3"/>
    <row r="101" spans="1:22" ht="16.5" thickBot="1" x14ac:dyDescent="0.3">
      <c r="A101" s="1" t="s">
        <v>60</v>
      </c>
      <c r="B101" s="31" t="e">
        <f>B99/#REF!</f>
        <v>#REF!</v>
      </c>
      <c r="Q101" s="1" t="s">
        <v>60</v>
      </c>
      <c r="R101" s="31" t="e">
        <f>R99/#REF!</f>
        <v>#REF!</v>
      </c>
      <c r="S101" s="1" t="s">
        <v>93</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入力欄(基本情報)</vt:lpstr>
      <vt:lpstr>入力欄(差替情報)</vt:lpstr>
      <vt:lpstr>提出用（算定諸元一覧(差替元)）</vt:lpstr>
      <vt:lpstr>webにUP時は非表示にする⇒</vt:lpstr>
      <vt:lpstr>計算用(太陽光-差替元差替可能容量)</vt:lpstr>
      <vt:lpstr>計算用(風力-差替元差替可能容量)</vt:lpstr>
      <vt:lpstr>計算用(水力-差替元差替可能容量)</vt:lpstr>
      <vt:lpstr>合計</vt:lpstr>
      <vt:lpstr>入力(太陽光)</vt:lpstr>
      <vt:lpstr>入力(風力)</vt:lpstr>
      <vt:lpstr>入力(水力)</vt:lpstr>
      <vt:lpstr>計算用(太陽光)</vt:lpstr>
      <vt:lpstr>計算用(風力)</vt:lpstr>
      <vt:lpstr>計算用(水力)</vt:lpstr>
      <vt:lpstr>計算用(記載例太陽光)</vt:lpstr>
      <vt:lpstr>計算用(記載例風力)</vt:lpstr>
      <vt:lpstr>計算用(記載例水力)</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2025-02-10T00:34:13Z</dcterms:modified>
</cp:coreProperties>
</file>