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xr:revisionPtr revIDLastSave="0" documentId="13_ncr:1_{94998EA0-FBCB-43AD-A7B4-26DEDED570F8}" xr6:coauthVersionLast="36" xr6:coauthVersionMax="47" xr10:uidLastSave="{00000000-0000-0000-0000-000000000000}"/>
  <workbookProtection workbookAlgorithmName="SHA-512" workbookHashValue="tTQCWzUxVJ1EoWVOznNGAJVAzHeYGhUypybRMbnCZmBfkTAe6Qcfx2ASqH2vK9C9cuSJFzRvICJyRL587heXyQ==" workbookSaltValue="cu3QDQVGQwir1ze7EXSlbg==" workbookSpinCount="100000" lockStructure="1"/>
  <bookViews>
    <workbookView xWindow="28680" yWindow="1716" windowWidth="29040" windowHeight="15720" tabRatio="915" activeTab="2" xr2:uid="{00000000-000D-0000-FFFF-FFFF00000000}"/>
  </bookViews>
  <sheets>
    <sheet name="記載例" sheetId="8" r:id="rId1"/>
    <sheet name="各項目の解説" sheetId="7" r:id="rId2"/>
    <sheet name="入力シート" sheetId="5" r:id="rId3"/>
    <sheet name="webにUP時は非表示にする⇒" sheetId="9" state="hidden" r:id="rId4"/>
    <sheet name="合計" sheetId="10" state="hidden" r:id="rId5"/>
    <sheet name="入力(太陽光)" sheetId="11" state="hidden" r:id="rId6"/>
    <sheet name="計算用(太陽光)" sheetId="12" state="hidden" r:id="rId7"/>
    <sheet name="入力(風力)" sheetId="13" state="hidden" r:id="rId8"/>
    <sheet name="計算用(風力)" sheetId="14" state="hidden" r:id="rId9"/>
    <sheet name="入力(水力)" sheetId="15" state="hidden" r:id="rId10"/>
    <sheet name="計算用(水力)" sheetId="16" state="hidden" r:id="rId11"/>
    <sheet name="プルダウンテーブル(非表示)" sheetId="2" state="hidden" r:id="rId12"/>
  </sheets>
  <definedNames>
    <definedName name="_xlnm.Print_Area" localSheetId="1">各項目の解説!$A$1:$E$31</definedName>
    <definedName name="_xlnm.Print_Area" localSheetId="2">入力シート!$B$1:$P$37</definedName>
    <definedName name="エリア">'プルダウンテーブル(非表示)'!$A$2:$A$10</definedName>
    <definedName name="リプレース等">'プルダウンテーブル(非表示)'!$C$2:$C$5</definedName>
    <definedName name="新設">'プルダウンテーブル(非表示)'!$B$2:$B$5</definedName>
    <definedName name="電源種">'プルダウンテーブル(非表示)'!$B$1:$C$1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0" l="1"/>
  <c r="F24" i="10"/>
  <c r="G24" i="10"/>
  <c r="H24" i="10"/>
  <c r="I24" i="10"/>
  <c r="J24" i="10"/>
  <c r="K24" i="10"/>
  <c r="L24" i="10"/>
  <c r="M24" i="10"/>
  <c r="N24" i="10"/>
  <c r="O24" i="10"/>
  <c r="P24" i="10"/>
  <c r="E24" i="10"/>
  <c r="E18" i="10"/>
  <c r="E16" i="10"/>
  <c r="E15" i="10"/>
  <c r="E12" i="13" s="1"/>
  <c r="E15" i="13" s="1"/>
  <c r="E13" i="10"/>
  <c r="E10" i="11" s="1"/>
  <c r="D79" i="16"/>
  <c r="B17" i="16"/>
  <c r="J15" i="16"/>
  <c r="I15" i="16"/>
  <c r="H15" i="16"/>
  <c r="G15" i="16"/>
  <c r="F15" i="16"/>
  <c r="E15" i="16"/>
  <c r="D15" i="16"/>
  <c r="C15" i="16"/>
  <c r="B15" i="16"/>
  <c r="J14" i="16"/>
  <c r="I14" i="16"/>
  <c r="H14" i="16"/>
  <c r="G14" i="16"/>
  <c r="F14" i="16"/>
  <c r="E14" i="16"/>
  <c r="D14" i="16"/>
  <c r="C14" i="16"/>
  <c r="B14" i="16"/>
  <c r="J13" i="16"/>
  <c r="I13" i="16"/>
  <c r="H13" i="16"/>
  <c r="G13" i="16"/>
  <c r="F13" i="16"/>
  <c r="E13" i="16"/>
  <c r="D13" i="16"/>
  <c r="C13" i="16"/>
  <c r="B13" i="16"/>
  <c r="J12" i="16"/>
  <c r="I12" i="16"/>
  <c r="H12" i="16"/>
  <c r="G12" i="16"/>
  <c r="F12" i="16"/>
  <c r="E12" i="16"/>
  <c r="D12" i="16"/>
  <c r="C12" i="16"/>
  <c r="B12" i="16"/>
  <c r="J11" i="16"/>
  <c r="I11" i="16"/>
  <c r="H11" i="16"/>
  <c r="G11" i="16"/>
  <c r="F11" i="16"/>
  <c r="E11" i="16"/>
  <c r="D11" i="16"/>
  <c r="C11" i="16"/>
  <c r="B11" i="16"/>
  <c r="J10" i="16"/>
  <c r="I10" i="16"/>
  <c r="H10" i="16"/>
  <c r="G10" i="16"/>
  <c r="F10" i="16"/>
  <c r="E10" i="16"/>
  <c r="D10" i="16"/>
  <c r="C10" i="16"/>
  <c r="B10" i="16"/>
  <c r="J9" i="16"/>
  <c r="I9" i="16"/>
  <c r="H9" i="16"/>
  <c r="G9" i="16"/>
  <c r="F9" i="16"/>
  <c r="E9" i="16"/>
  <c r="D9" i="16"/>
  <c r="C9" i="16"/>
  <c r="B9" i="16"/>
  <c r="J8" i="16"/>
  <c r="I8" i="16"/>
  <c r="H8" i="16"/>
  <c r="G8" i="16"/>
  <c r="F8" i="16"/>
  <c r="E8" i="16"/>
  <c r="D8" i="16"/>
  <c r="C8" i="16"/>
  <c r="B8" i="16"/>
  <c r="J7" i="16"/>
  <c r="I7" i="16"/>
  <c r="H7" i="16"/>
  <c r="G7" i="16"/>
  <c r="F7" i="16"/>
  <c r="E7" i="16"/>
  <c r="D7" i="16"/>
  <c r="C7" i="16"/>
  <c r="B7" i="16"/>
  <c r="J6" i="16"/>
  <c r="I6" i="16"/>
  <c r="H6" i="16"/>
  <c r="G6" i="16"/>
  <c r="F6" i="16"/>
  <c r="E6" i="16"/>
  <c r="D6" i="16"/>
  <c r="C6" i="16"/>
  <c r="B6" i="16"/>
  <c r="J5" i="16"/>
  <c r="I5" i="16"/>
  <c r="H5" i="16"/>
  <c r="G5" i="16"/>
  <c r="F5" i="16"/>
  <c r="E5" i="16"/>
  <c r="D5" i="16"/>
  <c r="C5" i="16"/>
  <c r="B5" i="16"/>
  <c r="J4" i="16"/>
  <c r="I4" i="16"/>
  <c r="H4" i="16"/>
  <c r="G4" i="16"/>
  <c r="F4" i="16"/>
  <c r="E4" i="16"/>
  <c r="D4" i="16"/>
  <c r="C4" i="16"/>
  <c r="B4" i="16"/>
  <c r="M8" i="15"/>
  <c r="D79" i="14"/>
  <c r="B17" i="14"/>
  <c r="J15" i="14"/>
  <c r="I15" i="14"/>
  <c r="H15" i="14"/>
  <c r="G15" i="14"/>
  <c r="F15" i="14"/>
  <c r="E15" i="14"/>
  <c r="D15" i="14"/>
  <c r="C15" i="14"/>
  <c r="B15" i="14"/>
  <c r="J14" i="14"/>
  <c r="I14" i="14"/>
  <c r="H14" i="14"/>
  <c r="G14" i="14"/>
  <c r="F14" i="14"/>
  <c r="E14" i="14"/>
  <c r="D14" i="14"/>
  <c r="C14" i="14"/>
  <c r="B14" i="14"/>
  <c r="J13" i="14"/>
  <c r="I13" i="14"/>
  <c r="H13" i="14"/>
  <c r="G13" i="14"/>
  <c r="F13" i="14"/>
  <c r="E13" i="14"/>
  <c r="D13" i="14"/>
  <c r="C13" i="14"/>
  <c r="B13" i="14"/>
  <c r="J12" i="14"/>
  <c r="I12" i="14"/>
  <c r="H12" i="14"/>
  <c r="G12" i="14"/>
  <c r="F12" i="14"/>
  <c r="E12" i="14"/>
  <c r="D12" i="14"/>
  <c r="C12" i="14"/>
  <c r="B12" i="14"/>
  <c r="J11" i="14"/>
  <c r="I11" i="14"/>
  <c r="H11" i="14"/>
  <c r="G11" i="14"/>
  <c r="F11" i="14"/>
  <c r="E11" i="14"/>
  <c r="D11" i="14"/>
  <c r="C11" i="14"/>
  <c r="B11" i="14"/>
  <c r="J10" i="14"/>
  <c r="I10" i="14"/>
  <c r="H10" i="14"/>
  <c r="G10" i="14"/>
  <c r="F10" i="14"/>
  <c r="E10" i="14"/>
  <c r="D10" i="14"/>
  <c r="C10" i="14"/>
  <c r="B10" i="14"/>
  <c r="J9" i="14"/>
  <c r="I9" i="14"/>
  <c r="H9" i="14"/>
  <c r="G9" i="14"/>
  <c r="F9" i="14"/>
  <c r="E9" i="14"/>
  <c r="D9" i="14"/>
  <c r="C9" i="14"/>
  <c r="B9" i="14"/>
  <c r="J8" i="14"/>
  <c r="I8" i="14"/>
  <c r="H8" i="14"/>
  <c r="G8" i="14"/>
  <c r="F8" i="14"/>
  <c r="E8" i="14"/>
  <c r="D8" i="14"/>
  <c r="C8" i="14"/>
  <c r="B8" i="14"/>
  <c r="J7" i="14"/>
  <c r="I7" i="14"/>
  <c r="H7" i="14"/>
  <c r="G7" i="14"/>
  <c r="F7" i="14"/>
  <c r="E7" i="14"/>
  <c r="D7" i="14"/>
  <c r="C7" i="14"/>
  <c r="B7" i="14"/>
  <c r="J6" i="14"/>
  <c r="I6" i="14"/>
  <c r="H6" i="14"/>
  <c r="G6" i="14"/>
  <c r="F6" i="14"/>
  <c r="E6" i="14"/>
  <c r="D6" i="14"/>
  <c r="C6" i="14"/>
  <c r="B6" i="14"/>
  <c r="J5" i="14"/>
  <c r="I5" i="14"/>
  <c r="H5" i="14"/>
  <c r="G5" i="14"/>
  <c r="F5" i="14"/>
  <c r="E5" i="14"/>
  <c r="D5" i="14"/>
  <c r="C5" i="14"/>
  <c r="B5" i="14"/>
  <c r="J4" i="14"/>
  <c r="I4" i="14"/>
  <c r="H4" i="14"/>
  <c r="G4" i="14"/>
  <c r="F4" i="14"/>
  <c r="E4" i="14"/>
  <c r="D4" i="14"/>
  <c r="C4" i="14"/>
  <c r="B4" i="14"/>
  <c r="M8" i="13"/>
  <c r="T79" i="12"/>
  <c r="T79" i="16" s="1"/>
  <c r="E11" i="11"/>
  <c r="M8" i="11"/>
  <c r="E12" i="11" l="1"/>
  <c r="I23" i="11" s="1"/>
  <c r="T79" i="14"/>
  <c r="E12" i="15"/>
  <c r="E13" i="15"/>
  <c r="E13" i="11"/>
  <c r="E13" i="13"/>
  <c r="E10" i="15"/>
  <c r="E10" i="13"/>
  <c r="E11" i="15"/>
  <c r="E11" i="13"/>
  <c r="E14" i="15"/>
  <c r="E14" i="13"/>
  <c r="B34" i="14" l="1"/>
  <c r="R34" i="14"/>
  <c r="F23" i="13"/>
  <c r="N23" i="13"/>
  <c r="G23" i="13"/>
  <c r="O23" i="13"/>
  <c r="K23" i="13"/>
  <c r="T40" i="14" s="1"/>
  <c r="T54" i="14" s="1"/>
  <c r="L23" i="13"/>
  <c r="H23" i="13"/>
  <c r="P23" i="13"/>
  <c r="I23" i="13"/>
  <c r="T38" i="14" s="1"/>
  <c r="T52" i="14" s="1"/>
  <c r="E23" i="13"/>
  <c r="J23" i="13"/>
  <c r="M23" i="13"/>
  <c r="N23" i="11"/>
  <c r="O23" i="11"/>
  <c r="K23" i="11"/>
  <c r="G23" i="15"/>
  <c r="Y36" i="16" s="1"/>
  <c r="Y50" i="16" s="1"/>
  <c r="P23" i="15"/>
  <c r="Y45" i="16" s="1"/>
  <c r="Y59" i="16" s="1"/>
  <c r="M23" i="15"/>
  <c r="F23" i="15"/>
  <c r="Z35" i="16" s="1"/>
  <c r="Z49" i="16" s="1"/>
  <c r="H23" i="15"/>
  <c r="Y37" i="16" s="1"/>
  <c r="Y51" i="16" s="1"/>
  <c r="E23" i="15"/>
  <c r="Y34" i="16" s="1"/>
  <c r="Y48" i="16" s="1"/>
  <c r="L23" i="15"/>
  <c r="Y41" i="16" s="1"/>
  <c r="Y55" i="16" s="1"/>
  <c r="N23" i="15"/>
  <c r="T43" i="16" s="1"/>
  <c r="T57" i="16" s="1"/>
  <c r="I23" i="15"/>
  <c r="Y38" i="16" s="1"/>
  <c r="Y52" i="16" s="1"/>
  <c r="E15" i="15"/>
  <c r="I44" i="16" s="1"/>
  <c r="I58" i="16" s="1"/>
  <c r="K23" i="15"/>
  <c r="O23" i="15"/>
  <c r="T44" i="16" s="1"/>
  <c r="T58" i="16" s="1"/>
  <c r="J23" i="11"/>
  <c r="J23" i="15"/>
  <c r="Y39" i="16" s="1"/>
  <c r="Y53" i="16" s="1"/>
  <c r="B35" i="16"/>
  <c r="B34" i="16"/>
  <c r="M23" i="11"/>
  <c r="G23" i="11"/>
  <c r="Z36" i="12" s="1"/>
  <c r="Z50" i="12" s="1"/>
  <c r="E15" i="11"/>
  <c r="L23" i="11"/>
  <c r="H23" i="11"/>
  <c r="E23" i="11"/>
  <c r="F23" i="11"/>
  <c r="P23" i="11"/>
  <c r="T37" i="14"/>
  <c r="T51" i="14" s="1"/>
  <c r="T44" i="14"/>
  <c r="T58" i="14" s="1"/>
  <c r="T34" i="14"/>
  <c r="T48" i="14" s="1"/>
  <c r="T41" i="14"/>
  <c r="T55" i="14" s="1"/>
  <c r="T42" i="14"/>
  <c r="T56" i="14" s="1"/>
  <c r="T42" i="16"/>
  <c r="T56" i="16" s="1"/>
  <c r="R37" i="16"/>
  <c r="R36" i="14"/>
  <c r="R35" i="16"/>
  <c r="B36" i="16"/>
  <c r="R45" i="14"/>
  <c r="T35" i="14"/>
  <c r="T49" i="14" s="1"/>
  <c r="R43" i="14"/>
  <c r="R36" i="16"/>
  <c r="R39" i="16"/>
  <c r="R41" i="16"/>
  <c r="R40" i="16"/>
  <c r="B43" i="14"/>
  <c r="T38" i="16"/>
  <c r="T52" i="16" s="1"/>
  <c r="H45" i="16"/>
  <c r="H59" i="16" s="1"/>
  <c r="H44" i="16"/>
  <c r="H58" i="16" s="1"/>
  <c r="H43" i="16"/>
  <c r="H57" i="16" s="1"/>
  <c r="H42" i="16"/>
  <c r="H56" i="16" s="1"/>
  <c r="H41" i="16"/>
  <c r="H55" i="16" s="1"/>
  <c r="H40" i="16"/>
  <c r="H54" i="16" s="1"/>
  <c r="H39" i="16"/>
  <c r="H53" i="16" s="1"/>
  <c r="H38" i="16"/>
  <c r="H52" i="16" s="1"/>
  <c r="H37" i="16"/>
  <c r="H51" i="16" s="1"/>
  <c r="H36" i="16"/>
  <c r="H50" i="16" s="1"/>
  <c r="H35" i="16"/>
  <c r="H49" i="16" s="1"/>
  <c r="H34" i="16"/>
  <c r="H48" i="16" s="1"/>
  <c r="N30" i="16"/>
  <c r="O18" i="15" s="1"/>
  <c r="N22" i="16"/>
  <c r="G18" i="15" s="1"/>
  <c r="S45" i="16"/>
  <c r="S59" i="16" s="1"/>
  <c r="G45" i="16"/>
  <c r="G59" i="16" s="1"/>
  <c r="G44" i="16"/>
  <c r="G58" i="16" s="1"/>
  <c r="S43" i="16"/>
  <c r="S57" i="16" s="1"/>
  <c r="G43" i="16"/>
  <c r="G57" i="16" s="1"/>
  <c r="G42" i="16"/>
  <c r="G56" i="16" s="1"/>
  <c r="G41" i="16"/>
  <c r="G55" i="16" s="1"/>
  <c r="G40" i="16"/>
  <c r="G54" i="16" s="1"/>
  <c r="G39" i="16"/>
  <c r="G53" i="16" s="1"/>
  <c r="B83" i="16"/>
  <c r="R45" i="16"/>
  <c r="F45" i="16"/>
  <c r="F59" i="16" s="1"/>
  <c r="F44" i="16"/>
  <c r="F58" i="16" s="1"/>
  <c r="Z43" i="16"/>
  <c r="Z57" i="16" s="1"/>
  <c r="R43" i="16"/>
  <c r="F43" i="16"/>
  <c r="F57" i="16" s="1"/>
  <c r="F42" i="16"/>
  <c r="F56" i="16" s="1"/>
  <c r="F35" i="16"/>
  <c r="F49" i="16" s="1"/>
  <c r="F34" i="16"/>
  <c r="F48" i="16" s="1"/>
  <c r="N28" i="16"/>
  <c r="M18" i="15" s="1"/>
  <c r="N20" i="16"/>
  <c r="E18" i="15" s="1"/>
  <c r="E45" i="16"/>
  <c r="E59" i="16" s="1"/>
  <c r="Y44" i="16"/>
  <c r="Y58" i="16" s="1"/>
  <c r="E44" i="16"/>
  <c r="E58" i="16" s="1"/>
  <c r="Y43" i="16"/>
  <c r="Y57" i="16" s="1"/>
  <c r="E43" i="16"/>
  <c r="E57" i="16" s="1"/>
  <c r="Y42" i="16"/>
  <c r="Y56" i="16" s="1"/>
  <c r="E42" i="16"/>
  <c r="E56" i="16" s="1"/>
  <c r="E41" i="16"/>
  <c r="E55" i="16" s="1"/>
  <c r="Y40" i="16"/>
  <c r="Y54" i="16" s="1"/>
  <c r="E40" i="16"/>
  <c r="E54" i="16" s="1"/>
  <c r="E39" i="16"/>
  <c r="E53" i="16" s="1"/>
  <c r="E38" i="16"/>
  <c r="E52" i="16" s="1"/>
  <c r="E37" i="16"/>
  <c r="E51" i="16" s="1"/>
  <c r="E36" i="16"/>
  <c r="E50" i="16" s="1"/>
  <c r="Y35" i="16"/>
  <c r="Y49" i="16" s="1"/>
  <c r="E35" i="16"/>
  <c r="E49" i="16" s="1"/>
  <c r="E34" i="16"/>
  <c r="E48" i="16" s="1"/>
  <c r="N27" i="16"/>
  <c r="L18" i="15" s="1"/>
  <c r="X45" i="16"/>
  <c r="X59" i="16" s="1"/>
  <c r="X42" i="16"/>
  <c r="X56" i="16" s="1"/>
  <c r="X41" i="16"/>
  <c r="X55" i="16" s="1"/>
  <c r="X40" i="16"/>
  <c r="X54" i="16" s="1"/>
  <c r="N26" i="16"/>
  <c r="K18" i="15" s="1"/>
  <c r="W45" i="16"/>
  <c r="W59" i="16" s="1"/>
  <c r="C45" i="16"/>
  <c r="C59" i="16" s="1"/>
  <c r="W44" i="16"/>
  <c r="W58" i="16" s="1"/>
  <c r="W43" i="16"/>
  <c r="W57" i="16" s="1"/>
  <c r="W42" i="16"/>
  <c r="W56" i="16" s="1"/>
  <c r="W41" i="16"/>
  <c r="W55" i="16" s="1"/>
  <c r="C41" i="16"/>
  <c r="C55" i="16" s="1"/>
  <c r="W40" i="16"/>
  <c r="W54" i="16" s="1"/>
  <c r="W39" i="16"/>
  <c r="W53" i="16" s="1"/>
  <c r="W38" i="16"/>
  <c r="W52" i="16" s="1"/>
  <c r="C38" i="16"/>
  <c r="C52" i="16" s="1"/>
  <c r="W37" i="16"/>
  <c r="W51" i="16" s="1"/>
  <c r="W36" i="16"/>
  <c r="W50" i="16" s="1"/>
  <c r="W35" i="16"/>
  <c r="W49" i="16" s="1"/>
  <c r="W34" i="16"/>
  <c r="W48" i="16" s="1"/>
  <c r="C34" i="16"/>
  <c r="C48" i="16" s="1"/>
  <c r="N25" i="16"/>
  <c r="J18" i="15" s="1"/>
  <c r="U45" i="16"/>
  <c r="U59" i="16" s="1"/>
  <c r="U41" i="16"/>
  <c r="U55" i="16" s="1"/>
  <c r="G37" i="16"/>
  <c r="G51" i="16" s="1"/>
  <c r="N23" i="16"/>
  <c r="H18" i="15" s="1"/>
  <c r="J45" i="16"/>
  <c r="J59" i="16" s="1"/>
  <c r="G36" i="16"/>
  <c r="G50" i="16" s="1"/>
  <c r="N21" i="16"/>
  <c r="F18" i="15" s="1"/>
  <c r="U42" i="16"/>
  <c r="U56" i="16" s="1"/>
  <c r="V38" i="16"/>
  <c r="V52" i="16" s="1"/>
  <c r="G35" i="16"/>
  <c r="G49" i="16" s="1"/>
  <c r="U38" i="16"/>
  <c r="U52" i="16" s="1"/>
  <c r="V37" i="16"/>
  <c r="V51" i="16" s="1"/>
  <c r="G34" i="16"/>
  <c r="G48" i="16" s="1"/>
  <c r="U43" i="16"/>
  <c r="U57" i="16" s="1"/>
  <c r="U39" i="16"/>
  <c r="U53" i="16" s="1"/>
  <c r="U37" i="16"/>
  <c r="U51" i="16" s="1"/>
  <c r="V36" i="16"/>
  <c r="V50" i="16" s="1"/>
  <c r="V44" i="16"/>
  <c r="V58" i="16" s="1"/>
  <c r="J43" i="16"/>
  <c r="J57" i="16" s="1"/>
  <c r="V40" i="16"/>
  <c r="V54" i="16" s="1"/>
  <c r="J38" i="16"/>
  <c r="J52" i="16" s="1"/>
  <c r="S37" i="16"/>
  <c r="S51" i="16" s="1"/>
  <c r="U36" i="16"/>
  <c r="U50" i="16" s="1"/>
  <c r="V35" i="16"/>
  <c r="V49" i="16" s="1"/>
  <c r="N31" i="16"/>
  <c r="P18" i="15" s="1"/>
  <c r="U44" i="16"/>
  <c r="U58" i="16" s="1"/>
  <c r="U40" i="16"/>
  <c r="U54" i="16" s="1"/>
  <c r="I39" i="16"/>
  <c r="I53" i="16" s="1"/>
  <c r="U35" i="16"/>
  <c r="U49" i="16" s="1"/>
  <c r="N29" i="16"/>
  <c r="N18" i="15" s="1"/>
  <c r="I37" i="16"/>
  <c r="I51" i="16" s="1"/>
  <c r="V45" i="16"/>
  <c r="V59" i="16" s="1"/>
  <c r="J36" i="16"/>
  <c r="J50" i="16" s="1"/>
  <c r="J44" i="16"/>
  <c r="J58" i="16" s="1"/>
  <c r="S35" i="16"/>
  <c r="S49" i="16" s="1"/>
  <c r="U34" i="16"/>
  <c r="U48" i="16" s="1"/>
  <c r="V41" i="16"/>
  <c r="V55" i="16" s="1"/>
  <c r="N24" i="16"/>
  <c r="I18" i="15" s="1"/>
  <c r="G38" i="16"/>
  <c r="G52" i="16" s="1"/>
  <c r="B83" i="14"/>
  <c r="E16" i="13" s="1"/>
  <c r="E19" i="10" s="1"/>
  <c r="D16" i="5" s="1"/>
  <c r="E45" i="14"/>
  <c r="E59" i="14" s="1"/>
  <c r="E44" i="14"/>
  <c r="E58" i="14" s="1"/>
  <c r="Y43" i="14"/>
  <c r="Y57" i="14" s="1"/>
  <c r="E43" i="14"/>
  <c r="E57" i="14" s="1"/>
  <c r="E42" i="14"/>
  <c r="E56" i="14" s="1"/>
  <c r="E41" i="14"/>
  <c r="E55" i="14" s="1"/>
  <c r="X45" i="14"/>
  <c r="X59" i="14" s="1"/>
  <c r="X44" i="14"/>
  <c r="X58" i="14" s="1"/>
  <c r="X41" i="14"/>
  <c r="X55" i="14" s="1"/>
  <c r="W45" i="14"/>
  <c r="W59" i="14" s="1"/>
  <c r="C45" i="14"/>
  <c r="C59" i="14" s="1"/>
  <c r="W44" i="14"/>
  <c r="W58" i="14" s="1"/>
  <c r="W43" i="14"/>
  <c r="W57" i="14" s="1"/>
  <c r="C43" i="14"/>
  <c r="C57" i="14" s="1"/>
  <c r="W42" i="14"/>
  <c r="W56" i="14" s="1"/>
  <c r="C42" i="14"/>
  <c r="C56" i="14" s="1"/>
  <c r="W41" i="14"/>
  <c r="W55" i="14" s="1"/>
  <c r="C41" i="14"/>
  <c r="C55" i="14" s="1"/>
  <c r="W40" i="14"/>
  <c r="W54" i="14" s="1"/>
  <c r="V45" i="14"/>
  <c r="V59" i="14" s="1"/>
  <c r="V44" i="14"/>
  <c r="V58" i="14" s="1"/>
  <c r="J44" i="14"/>
  <c r="J58" i="14" s="1"/>
  <c r="V42" i="14"/>
  <c r="V56" i="14" s="1"/>
  <c r="J42" i="14"/>
  <c r="J56" i="14" s="1"/>
  <c r="V41" i="14"/>
  <c r="V55" i="14" s="1"/>
  <c r="V40" i="14"/>
  <c r="V54" i="14" s="1"/>
  <c r="J40" i="14"/>
  <c r="J54" i="14" s="1"/>
  <c r="U45" i="14"/>
  <c r="U59" i="14" s="1"/>
  <c r="I45" i="14"/>
  <c r="I59" i="14" s="1"/>
  <c r="U44" i="14"/>
  <c r="U58" i="14" s="1"/>
  <c r="I44" i="14"/>
  <c r="I58" i="14" s="1"/>
  <c r="U43" i="14"/>
  <c r="U57" i="14" s="1"/>
  <c r="I43" i="14"/>
  <c r="I57" i="14" s="1"/>
  <c r="U42" i="14"/>
  <c r="U56" i="14" s="1"/>
  <c r="I42" i="14"/>
  <c r="I56" i="14" s="1"/>
  <c r="U41" i="14"/>
  <c r="U55" i="14" s="1"/>
  <c r="I41" i="14"/>
  <c r="I55" i="14" s="1"/>
  <c r="U40" i="14"/>
  <c r="U54" i="14" s="1"/>
  <c r="I40" i="14"/>
  <c r="I54" i="14" s="1"/>
  <c r="H44" i="14"/>
  <c r="H58" i="14" s="1"/>
  <c r="H43" i="14"/>
  <c r="H57" i="14" s="1"/>
  <c r="H42" i="14"/>
  <c r="H56" i="14" s="1"/>
  <c r="S45" i="14"/>
  <c r="S59" i="14" s="1"/>
  <c r="G45" i="14"/>
  <c r="G59" i="14" s="1"/>
  <c r="G42" i="14"/>
  <c r="G56" i="14" s="1"/>
  <c r="U39" i="14"/>
  <c r="U53" i="14" s="1"/>
  <c r="I39" i="14"/>
  <c r="I53" i="14" s="1"/>
  <c r="U38" i="14"/>
  <c r="U52" i="14" s="1"/>
  <c r="I38" i="14"/>
  <c r="I52" i="14" s="1"/>
  <c r="U37" i="14"/>
  <c r="U51" i="14" s="1"/>
  <c r="I37" i="14"/>
  <c r="I51" i="14" s="1"/>
  <c r="U36" i="14"/>
  <c r="U50" i="14" s="1"/>
  <c r="I36" i="14"/>
  <c r="I50" i="14" s="1"/>
  <c r="U35" i="14"/>
  <c r="U49" i="14" s="1"/>
  <c r="I35" i="14"/>
  <c r="I49" i="14" s="1"/>
  <c r="U34" i="14"/>
  <c r="U48" i="14" s="1"/>
  <c r="I34" i="14"/>
  <c r="I48" i="14" s="1"/>
  <c r="N31" i="14"/>
  <c r="P18" i="13" s="1"/>
  <c r="N23" i="14"/>
  <c r="H18" i="13" s="1"/>
  <c r="F42" i="14"/>
  <c r="F56" i="14" s="1"/>
  <c r="H40" i="14"/>
  <c r="H54" i="14" s="1"/>
  <c r="T39" i="14"/>
  <c r="T53" i="14" s="1"/>
  <c r="H39" i="14"/>
  <c r="H53" i="14" s="1"/>
  <c r="H37" i="14"/>
  <c r="H51" i="14" s="1"/>
  <c r="H36" i="14"/>
  <c r="H50" i="14" s="1"/>
  <c r="H35" i="14"/>
  <c r="H49" i="14" s="1"/>
  <c r="N30" i="14"/>
  <c r="O18" i="13" s="1"/>
  <c r="N22" i="14"/>
  <c r="G18" i="13" s="1"/>
  <c r="Z44" i="14"/>
  <c r="Z58" i="14" s="1"/>
  <c r="G43" i="14"/>
  <c r="G57" i="14" s="1"/>
  <c r="G40" i="14"/>
  <c r="G54" i="14" s="1"/>
  <c r="S39" i="14"/>
  <c r="S53" i="14" s="1"/>
  <c r="G39" i="14"/>
  <c r="G53" i="14" s="1"/>
  <c r="G38" i="14"/>
  <c r="G52" i="14" s="1"/>
  <c r="G37" i="14"/>
  <c r="G51" i="14" s="1"/>
  <c r="G36" i="14"/>
  <c r="G50" i="14" s="1"/>
  <c r="G35" i="14"/>
  <c r="G49" i="14" s="1"/>
  <c r="G34" i="14"/>
  <c r="G48" i="14" s="1"/>
  <c r="N29" i="14"/>
  <c r="N18" i="13" s="1"/>
  <c r="N21" i="14"/>
  <c r="F18" i="13" s="1"/>
  <c r="R44" i="14"/>
  <c r="Z41" i="14"/>
  <c r="Z55" i="14" s="1"/>
  <c r="X40" i="14"/>
  <c r="X54" i="14" s="1"/>
  <c r="F40" i="14"/>
  <c r="F54" i="14" s="1"/>
  <c r="Z39" i="14"/>
  <c r="Z53" i="14" s="1"/>
  <c r="R39" i="14"/>
  <c r="R38" i="14"/>
  <c r="F38" i="14"/>
  <c r="F52" i="14" s="1"/>
  <c r="Z37" i="14"/>
  <c r="Z51" i="14" s="1"/>
  <c r="R37" i="14"/>
  <c r="Z36" i="14"/>
  <c r="Z50" i="14" s="1"/>
  <c r="R35" i="14"/>
  <c r="F35" i="14"/>
  <c r="F49" i="14" s="1"/>
  <c r="Z34" i="14"/>
  <c r="Z48" i="14" s="1"/>
  <c r="F34" i="14"/>
  <c r="F48" i="14" s="1"/>
  <c r="N28" i="14"/>
  <c r="M18" i="13" s="1"/>
  <c r="N20" i="14"/>
  <c r="E18" i="13" s="1"/>
  <c r="G44" i="14"/>
  <c r="G58" i="14" s="1"/>
  <c r="S41" i="14"/>
  <c r="S55" i="14" s="1"/>
  <c r="E40" i="14"/>
  <c r="E54" i="14" s="1"/>
  <c r="Y39" i="14"/>
  <c r="Y53" i="14" s="1"/>
  <c r="E39" i="14"/>
  <c r="E53" i="14" s="1"/>
  <c r="E38" i="14"/>
  <c r="E52" i="14" s="1"/>
  <c r="E37" i="14"/>
  <c r="E51" i="14" s="1"/>
  <c r="E36" i="14"/>
  <c r="E50" i="14" s="1"/>
  <c r="E35" i="14"/>
  <c r="E49" i="14" s="1"/>
  <c r="Y34" i="14"/>
  <c r="Y48" i="14" s="1"/>
  <c r="E34" i="14"/>
  <c r="E48" i="14" s="1"/>
  <c r="N27" i="14"/>
  <c r="L18" i="13" s="1"/>
  <c r="F44" i="14"/>
  <c r="F58" i="14" s="1"/>
  <c r="Z42" i="14"/>
  <c r="Z56" i="14" s="1"/>
  <c r="R41" i="14"/>
  <c r="S40" i="14"/>
  <c r="S54" i="14" s="1"/>
  <c r="X39" i="14"/>
  <c r="X53" i="14" s="1"/>
  <c r="X38" i="14"/>
  <c r="X52" i="14" s="1"/>
  <c r="X36" i="14"/>
  <c r="X50" i="14" s="1"/>
  <c r="X34" i="14"/>
  <c r="X48" i="14" s="1"/>
  <c r="N26" i="14"/>
  <c r="K18" i="13" s="1"/>
  <c r="R42" i="14"/>
  <c r="V39" i="14"/>
  <c r="V53" i="14" s="1"/>
  <c r="J38" i="14"/>
  <c r="J52" i="14" s="1"/>
  <c r="V35" i="14"/>
  <c r="V49" i="14" s="1"/>
  <c r="J34" i="14"/>
  <c r="J48" i="14" s="1"/>
  <c r="G41" i="14"/>
  <c r="G55" i="14" s="1"/>
  <c r="F41" i="14"/>
  <c r="F55" i="14" s="1"/>
  <c r="J39" i="14"/>
  <c r="J53" i="14" s="1"/>
  <c r="B38" i="14"/>
  <c r="V36" i="14"/>
  <c r="V50" i="14" s="1"/>
  <c r="J35" i="14"/>
  <c r="J49" i="14" s="1"/>
  <c r="R40" i="14"/>
  <c r="C39" i="14"/>
  <c r="C53" i="14" s="1"/>
  <c r="W37" i="14"/>
  <c r="W51" i="14" s="1"/>
  <c r="C35" i="14"/>
  <c r="C49" i="14" s="1"/>
  <c r="N25" i="14"/>
  <c r="J18" i="13" s="1"/>
  <c r="Z45" i="14"/>
  <c r="Z59" i="14" s="1"/>
  <c r="V37" i="14"/>
  <c r="V51" i="14" s="1"/>
  <c r="J36" i="14"/>
  <c r="J50" i="14" s="1"/>
  <c r="B35" i="14"/>
  <c r="N24" i="14"/>
  <c r="I18" i="13" s="1"/>
  <c r="J37" i="14"/>
  <c r="J51" i="14" s="1"/>
  <c r="C40" i="14"/>
  <c r="C54" i="14" s="1"/>
  <c r="W38" i="14"/>
  <c r="W52" i="14" s="1"/>
  <c r="W34" i="14"/>
  <c r="W48" i="14" s="1"/>
  <c r="B40" i="14"/>
  <c r="V38" i="14"/>
  <c r="V52" i="14" s="1"/>
  <c r="B36" i="14"/>
  <c r="V34" i="14"/>
  <c r="V48" i="14" s="1"/>
  <c r="W35" i="14"/>
  <c r="W49" i="14" s="1"/>
  <c r="C34" i="14"/>
  <c r="S42" i="14"/>
  <c r="S56" i="14" s="1"/>
  <c r="W39" i="14"/>
  <c r="W53" i="14" s="1"/>
  <c r="W36" i="14"/>
  <c r="W50" i="14" s="1"/>
  <c r="C38" i="14"/>
  <c r="C52" i="14" s="1"/>
  <c r="C37" i="14"/>
  <c r="C51" i="14" s="1"/>
  <c r="V45" i="12"/>
  <c r="V59" i="12" s="1"/>
  <c r="J45" i="12"/>
  <c r="J59" i="12" s="1"/>
  <c r="B45" i="12"/>
  <c r="V44" i="12"/>
  <c r="V58" i="12" s="1"/>
  <c r="J44" i="12"/>
  <c r="J58" i="12" s="1"/>
  <c r="B83" i="12"/>
  <c r="B81" i="12" s="1"/>
  <c r="E21" i="11" s="1"/>
  <c r="S45" i="12"/>
  <c r="S59" i="12" s="1"/>
  <c r="F45" i="12"/>
  <c r="F59" i="12" s="1"/>
  <c r="Y44" i="12"/>
  <c r="Y58" i="12" s="1"/>
  <c r="C44" i="12"/>
  <c r="C58" i="12" s="1"/>
  <c r="W43" i="12"/>
  <c r="W57" i="12" s="1"/>
  <c r="C43" i="12"/>
  <c r="C57" i="12" s="1"/>
  <c r="W42" i="12"/>
  <c r="W56" i="12" s="1"/>
  <c r="C42" i="12"/>
  <c r="C56" i="12" s="1"/>
  <c r="W41" i="12"/>
  <c r="W55" i="12" s="1"/>
  <c r="C41" i="12"/>
  <c r="C55" i="12" s="1"/>
  <c r="W40" i="12"/>
  <c r="W54" i="12" s="1"/>
  <c r="C40" i="12"/>
  <c r="C54" i="12" s="1"/>
  <c r="W39" i="12"/>
  <c r="W53" i="12" s="1"/>
  <c r="C39" i="12"/>
  <c r="C53" i="12" s="1"/>
  <c r="W38" i="12"/>
  <c r="W52" i="12" s="1"/>
  <c r="C38" i="12"/>
  <c r="C52" i="12" s="1"/>
  <c r="W37" i="12"/>
  <c r="W51" i="12" s="1"/>
  <c r="C37" i="12"/>
  <c r="C51" i="12" s="1"/>
  <c r="W36" i="12"/>
  <c r="W50" i="12" s="1"/>
  <c r="C36" i="12"/>
  <c r="C50" i="12" s="1"/>
  <c r="W35" i="12"/>
  <c r="W49" i="12" s="1"/>
  <c r="C35" i="12"/>
  <c r="C49" i="12" s="1"/>
  <c r="W34" i="12"/>
  <c r="W48" i="12" s="1"/>
  <c r="C34" i="12"/>
  <c r="C48" i="12" s="1"/>
  <c r="N25" i="12"/>
  <c r="J18" i="11" s="1"/>
  <c r="Z45" i="12"/>
  <c r="Z59" i="12" s="1"/>
  <c r="D45" i="12"/>
  <c r="D59" i="12" s="1"/>
  <c r="W44" i="12"/>
  <c r="W58" i="12" s="1"/>
  <c r="I44" i="12"/>
  <c r="I58" i="12" s="1"/>
  <c r="U43" i="12"/>
  <c r="U57" i="12" s="1"/>
  <c r="I43" i="12"/>
  <c r="I57" i="12" s="1"/>
  <c r="U42" i="12"/>
  <c r="U56" i="12" s="1"/>
  <c r="I42" i="12"/>
  <c r="I56" i="12" s="1"/>
  <c r="U41" i="12"/>
  <c r="U55" i="12" s="1"/>
  <c r="I41" i="12"/>
  <c r="I55" i="12" s="1"/>
  <c r="U40" i="12"/>
  <c r="U54" i="12" s="1"/>
  <c r="I40" i="12"/>
  <c r="I54" i="12" s="1"/>
  <c r="U39" i="12"/>
  <c r="U53" i="12" s="1"/>
  <c r="I39" i="12"/>
  <c r="I53" i="12" s="1"/>
  <c r="U38" i="12"/>
  <c r="U52" i="12" s="1"/>
  <c r="I38" i="12"/>
  <c r="I52" i="12" s="1"/>
  <c r="U37" i="12"/>
  <c r="U51" i="12" s="1"/>
  <c r="I37" i="12"/>
  <c r="I51" i="12" s="1"/>
  <c r="U36" i="12"/>
  <c r="U50" i="12" s="1"/>
  <c r="I36" i="12"/>
  <c r="I50" i="12" s="1"/>
  <c r="U35" i="12"/>
  <c r="U49" i="12" s="1"/>
  <c r="I35" i="12"/>
  <c r="I49" i="12" s="1"/>
  <c r="U34" i="12"/>
  <c r="U48" i="12" s="1"/>
  <c r="I34" i="12"/>
  <c r="I48" i="12" s="1"/>
  <c r="N31" i="12"/>
  <c r="P18" i="11" s="1"/>
  <c r="N23" i="12"/>
  <c r="H18" i="11" s="1"/>
  <c r="Y45" i="12"/>
  <c r="Y59" i="12" s="1"/>
  <c r="C45" i="12"/>
  <c r="C59" i="12" s="1"/>
  <c r="U44" i="12"/>
  <c r="U58" i="12" s="1"/>
  <c r="H44" i="12"/>
  <c r="H58" i="12" s="1"/>
  <c r="T43" i="12"/>
  <c r="T57" i="12" s="1"/>
  <c r="H43" i="12"/>
  <c r="H57" i="12" s="1"/>
  <c r="T42" i="12"/>
  <c r="T56" i="12" s="1"/>
  <c r="H42" i="12"/>
  <c r="H56" i="12" s="1"/>
  <c r="T41" i="12"/>
  <c r="T55" i="12" s="1"/>
  <c r="H41" i="12"/>
  <c r="H55" i="12" s="1"/>
  <c r="T40" i="12"/>
  <c r="T54" i="12" s="1"/>
  <c r="H40" i="12"/>
  <c r="H54" i="12" s="1"/>
  <c r="T39" i="12"/>
  <c r="T53" i="12" s="1"/>
  <c r="H39" i="12"/>
  <c r="H53" i="12" s="1"/>
  <c r="T38" i="12"/>
  <c r="T52" i="12" s="1"/>
  <c r="H38" i="12"/>
  <c r="H52" i="12" s="1"/>
  <c r="T37" i="12"/>
  <c r="T51" i="12" s="1"/>
  <c r="H37" i="12"/>
  <c r="H51" i="12" s="1"/>
  <c r="T36" i="12"/>
  <c r="T50" i="12" s="1"/>
  <c r="H36" i="12"/>
  <c r="H50" i="12" s="1"/>
  <c r="T35" i="12"/>
  <c r="T49" i="12" s="1"/>
  <c r="H35" i="12"/>
  <c r="H49" i="12" s="1"/>
  <c r="T34" i="12"/>
  <c r="T48" i="12" s="1"/>
  <c r="H34" i="12"/>
  <c r="H48" i="12" s="1"/>
  <c r="N30" i="12"/>
  <c r="O18" i="11" s="1"/>
  <c r="N22" i="12"/>
  <c r="G18" i="11" s="1"/>
  <c r="T45" i="12"/>
  <c r="T59" i="12" s="1"/>
  <c r="Y43" i="12"/>
  <c r="Y57" i="12" s="1"/>
  <c r="G43" i="12"/>
  <c r="G57" i="12" s="1"/>
  <c r="X42" i="12"/>
  <c r="X56" i="12" s="1"/>
  <c r="F42" i="12"/>
  <c r="F56" i="12" s="1"/>
  <c r="V41" i="12"/>
  <c r="V55" i="12" s="1"/>
  <c r="E41" i="12"/>
  <c r="E55" i="12" s="1"/>
  <c r="S40" i="12"/>
  <c r="S54" i="12" s="1"/>
  <c r="D40" i="12"/>
  <c r="D54" i="12" s="1"/>
  <c r="R39" i="12"/>
  <c r="B39" i="12"/>
  <c r="J36" i="12"/>
  <c r="J50" i="12" s="1"/>
  <c r="Y35" i="12"/>
  <c r="Y49" i="12" s="1"/>
  <c r="G35" i="12"/>
  <c r="G49" i="12" s="1"/>
  <c r="X34" i="12"/>
  <c r="X48" i="12" s="1"/>
  <c r="F34" i="12"/>
  <c r="F48" i="12" s="1"/>
  <c r="N24" i="12"/>
  <c r="I18" i="11" s="1"/>
  <c r="I45" i="12"/>
  <c r="I59" i="12" s="1"/>
  <c r="S43" i="12"/>
  <c r="S57" i="12" s="1"/>
  <c r="R42" i="12"/>
  <c r="G38" i="12"/>
  <c r="G52" i="12" s="1"/>
  <c r="F37" i="12"/>
  <c r="F51" i="12" s="1"/>
  <c r="V36" i="12"/>
  <c r="V50" i="12" s="1"/>
  <c r="S35" i="12"/>
  <c r="S49" i="12" s="1"/>
  <c r="R34" i="12"/>
  <c r="R45" i="12"/>
  <c r="G44" i="12"/>
  <c r="G58" i="12" s="1"/>
  <c r="X43" i="12"/>
  <c r="X57" i="12" s="1"/>
  <c r="F43" i="12"/>
  <c r="F57" i="12" s="1"/>
  <c r="V42" i="12"/>
  <c r="V56" i="12" s="1"/>
  <c r="E42" i="12"/>
  <c r="E56" i="12" s="1"/>
  <c r="S41" i="12"/>
  <c r="S55" i="12" s="1"/>
  <c r="D41" i="12"/>
  <c r="D55" i="12" s="1"/>
  <c r="R40" i="12"/>
  <c r="B40" i="12"/>
  <c r="Z37" i="12"/>
  <c r="Z51" i="12" s="1"/>
  <c r="J37" i="12"/>
  <c r="J51" i="12" s="1"/>
  <c r="Y36" i="12"/>
  <c r="Y50" i="12" s="1"/>
  <c r="G36" i="12"/>
  <c r="G50" i="12" s="1"/>
  <c r="X35" i="12"/>
  <c r="X49" i="12" s="1"/>
  <c r="F35" i="12"/>
  <c r="F49" i="12" s="1"/>
  <c r="V34" i="12"/>
  <c r="V48" i="12" s="1"/>
  <c r="E34" i="12"/>
  <c r="E48" i="12" s="1"/>
  <c r="N21" i="12"/>
  <c r="F18" i="11" s="1"/>
  <c r="E44" i="12"/>
  <c r="E58" i="12" s="1"/>
  <c r="J39" i="12"/>
  <c r="J53" i="12" s="1"/>
  <c r="D35" i="12"/>
  <c r="D49" i="12" s="1"/>
  <c r="J34" i="12"/>
  <c r="J48" i="12" s="1"/>
  <c r="J43" i="12"/>
  <c r="J57" i="12" s="1"/>
  <c r="G42" i="12"/>
  <c r="G56" i="12" s="1"/>
  <c r="F41" i="12"/>
  <c r="F55" i="12" s="1"/>
  <c r="S39" i="12"/>
  <c r="S53" i="12" s="1"/>
  <c r="B38" i="12"/>
  <c r="Z35" i="12"/>
  <c r="Z49" i="12" s="1"/>
  <c r="Y34" i="12"/>
  <c r="Y48" i="12" s="1"/>
  <c r="N26" i="12"/>
  <c r="K18" i="11" s="1"/>
  <c r="Z44" i="12"/>
  <c r="Z58" i="12" s="1"/>
  <c r="F44" i="12"/>
  <c r="F58" i="12" s="1"/>
  <c r="V43" i="12"/>
  <c r="V57" i="12" s="1"/>
  <c r="E43" i="12"/>
  <c r="E57" i="12" s="1"/>
  <c r="S42" i="12"/>
  <c r="S56" i="12" s="1"/>
  <c r="D42" i="12"/>
  <c r="D56" i="12" s="1"/>
  <c r="R41" i="12"/>
  <c r="B41" i="12"/>
  <c r="Z38" i="12"/>
  <c r="Z52" i="12" s="1"/>
  <c r="J38" i="12"/>
  <c r="J52" i="12" s="1"/>
  <c r="Y37" i="12"/>
  <c r="Y51" i="12" s="1"/>
  <c r="G37" i="12"/>
  <c r="G51" i="12" s="1"/>
  <c r="X36" i="12"/>
  <c r="X50" i="12" s="1"/>
  <c r="F36" i="12"/>
  <c r="F50" i="12" s="1"/>
  <c r="V35" i="12"/>
  <c r="V49" i="12" s="1"/>
  <c r="E35" i="12"/>
  <c r="E49" i="12" s="1"/>
  <c r="S34" i="12"/>
  <c r="S48" i="12" s="1"/>
  <c r="D34" i="12"/>
  <c r="D48" i="12" s="1"/>
  <c r="N20" i="12"/>
  <c r="E18" i="11" s="1"/>
  <c r="X44" i="12"/>
  <c r="X58" i="12" s="1"/>
  <c r="D43" i="12"/>
  <c r="D57" i="12" s="1"/>
  <c r="B42" i="12"/>
  <c r="Z39" i="12"/>
  <c r="Z53" i="12" s="1"/>
  <c r="Y38" i="12"/>
  <c r="Y52" i="12" s="1"/>
  <c r="X37" i="12"/>
  <c r="X51" i="12" s="1"/>
  <c r="E36" i="12"/>
  <c r="E50" i="12" s="1"/>
  <c r="B34" i="12"/>
  <c r="W45" i="12"/>
  <c r="W59" i="12" s="1"/>
  <c r="Z42" i="12"/>
  <c r="Z56" i="12" s="1"/>
  <c r="Y41" i="12"/>
  <c r="Y55" i="12" s="1"/>
  <c r="X40" i="12"/>
  <c r="X54" i="12" s="1"/>
  <c r="F40" i="12"/>
  <c r="F54" i="12" s="1"/>
  <c r="S38" i="12"/>
  <c r="S52" i="12" s="1"/>
  <c r="D38" i="12"/>
  <c r="D52" i="12" s="1"/>
  <c r="B37" i="12"/>
  <c r="Z34" i="12"/>
  <c r="Z48" i="12" s="1"/>
  <c r="E40" i="12"/>
  <c r="E54" i="12" s="1"/>
  <c r="J35" i="12"/>
  <c r="J49" i="12" s="1"/>
  <c r="H45" i="12"/>
  <c r="H59" i="12" s="1"/>
  <c r="T44" i="12"/>
  <c r="T58" i="12" s="1"/>
  <c r="D44" i="12"/>
  <c r="D58" i="12" s="1"/>
  <c r="R43" i="12"/>
  <c r="B43" i="12"/>
  <c r="Z40" i="12"/>
  <c r="Z54" i="12" s="1"/>
  <c r="J40" i="12"/>
  <c r="J54" i="12" s="1"/>
  <c r="Y39" i="12"/>
  <c r="Y53" i="12" s="1"/>
  <c r="G39" i="12"/>
  <c r="G53" i="12" s="1"/>
  <c r="X38" i="12"/>
  <c r="X52" i="12" s="1"/>
  <c r="F38" i="12"/>
  <c r="F52" i="12" s="1"/>
  <c r="V37" i="12"/>
  <c r="V51" i="12" s="1"/>
  <c r="E37" i="12"/>
  <c r="E51" i="12" s="1"/>
  <c r="S36" i="12"/>
  <c r="S50" i="12" s="1"/>
  <c r="D36" i="12"/>
  <c r="D50" i="12" s="1"/>
  <c r="R35" i="12"/>
  <c r="B35" i="12"/>
  <c r="N29" i="12"/>
  <c r="N18" i="11" s="1"/>
  <c r="R44" i="12"/>
  <c r="J42" i="12"/>
  <c r="J56" i="12" s="1"/>
  <c r="V39" i="12"/>
  <c r="V53" i="12" s="1"/>
  <c r="N27" i="12"/>
  <c r="L18" i="11" s="1"/>
  <c r="Z43" i="12"/>
  <c r="Z57" i="12" s="1"/>
  <c r="X41" i="12"/>
  <c r="X55" i="12" s="1"/>
  <c r="D39" i="12"/>
  <c r="D53" i="12" s="1"/>
  <c r="G34" i="12"/>
  <c r="G48" i="12" s="1"/>
  <c r="X45" i="12"/>
  <c r="X59" i="12" s="1"/>
  <c r="G45" i="12"/>
  <c r="G59" i="12" s="1"/>
  <c r="S44" i="12"/>
  <c r="S58" i="12" s="1"/>
  <c r="B44" i="12"/>
  <c r="Z41" i="12"/>
  <c r="Z55" i="12" s="1"/>
  <c r="J41" i="12"/>
  <c r="J55" i="12" s="1"/>
  <c r="Y40" i="12"/>
  <c r="Y54" i="12" s="1"/>
  <c r="G40" i="12"/>
  <c r="G54" i="12" s="1"/>
  <c r="X39" i="12"/>
  <c r="X53" i="12" s="1"/>
  <c r="F39" i="12"/>
  <c r="F53" i="12" s="1"/>
  <c r="V38" i="12"/>
  <c r="V52" i="12" s="1"/>
  <c r="E38" i="12"/>
  <c r="E52" i="12" s="1"/>
  <c r="S37" i="12"/>
  <c r="S51" i="12" s="1"/>
  <c r="D37" i="12"/>
  <c r="D51" i="12" s="1"/>
  <c r="R36" i="12"/>
  <c r="B36" i="12"/>
  <c r="N28" i="12"/>
  <c r="M18" i="11" s="1"/>
  <c r="E45" i="12"/>
  <c r="E59" i="12" s="1"/>
  <c r="G41" i="12"/>
  <c r="G55" i="12" s="1"/>
  <c r="E39" i="12"/>
  <c r="E53" i="12" s="1"/>
  <c r="R37" i="12"/>
  <c r="U45" i="12"/>
  <c r="U59" i="12" s="1"/>
  <c r="Y42" i="12"/>
  <c r="Y56" i="12" s="1"/>
  <c r="V40" i="12"/>
  <c r="V54" i="12" s="1"/>
  <c r="R38" i="12"/>
  <c r="B21" i="7"/>
  <c r="B22" i="7" s="1"/>
  <c r="B23" i="7" s="1"/>
  <c r="B24" i="7" s="1"/>
  <c r="B25" i="7" s="1"/>
  <c r="B26" i="7" s="1"/>
  <c r="B27" i="7" s="1"/>
  <c r="B28" i="7" s="1"/>
  <c r="C29" i="7"/>
  <c r="C28" i="7"/>
  <c r="C27" i="7"/>
  <c r="C26" i="7"/>
  <c r="C25" i="7"/>
  <c r="C24" i="7"/>
  <c r="C23" i="7"/>
  <c r="C22" i="7"/>
  <c r="C21" i="7"/>
  <c r="C20" i="7"/>
  <c r="F38" i="16" l="1"/>
  <c r="F52" i="16" s="1"/>
  <c r="F39" i="16"/>
  <c r="F53" i="16" s="1"/>
  <c r="V39" i="16"/>
  <c r="V53" i="16" s="1"/>
  <c r="F37" i="16"/>
  <c r="F51" i="16" s="1"/>
  <c r="F40" i="16"/>
  <c r="F54" i="16" s="1"/>
  <c r="F41" i="16"/>
  <c r="F55" i="16" s="1"/>
  <c r="F36" i="16"/>
  <c r="F50" i="16" s="1"/>
  <c r="Z40" i="14"/>
  <c r="Z54" i="14" s="1"/>
  <c r="J39" i="16"/>
  <c r="J53" i="16" s="1"/>
  <c r="J34" i="16"/>
  <c r="J48" i="16" s="1"/>
  <c r="Z45" i="16"/>
  <c r="Z59" i="16" s="1"/>
  <c r="Z38" i="14"/>
  <c r="Z52" i="14" s="1"/>
  <c r="T45" i="16"/>
  <c r="T59" i="16" s="1"/>
  <c r="B81" i="14"/>
  <c r="E21" i="13" s="1"/>
  <c r="I42" i="16"/>
  <c r="I56" i="16" s="1"/>
  <c r="I41" i="16"/>
  <c r="I55" i="16" s="1"/>
  <c r="I40" i="16"/>
  <c r="I54" i="16" s="1"/>
  <c r="I38" i="16"/>
  <c r="I52" i="16" s="1"/>
  <c r="I43" i="16"/>
  <c r="I57" i="16" s="1"/>
  <c r="I36" i="16"/>
  <c r="I50" i="16" s="1"/>
  <c r="I45" i="16"/>
  <c r="I59" i="16" s="1"/>
  <c r="I34" i="16"/>
  <c r="I48" i="16" s="1"/>
  <c r="I35" i="16"/>
  <c r="I49" i="16" s="1"/>
  <c r="C48" i="14"/>
  <c r="Y44" i="14"/>
  <c r="Y58" i="14" s="1"/>
  <c r="Y35" i="14"/>
  <c r="Y49" i="14" s="1"/>
  <c r="Y36" i="14"/>
  <c r="Y50" i="14" s="1"/>
  <c r="Y42" i="14"/>
  <c r="Y56" i="14" s="1"/>
  <c r="Y37" i="14"/>
  <c r="Y51" i="14" s="1"/>
  <c r="Y38" i="14"/>
  <c r="Y52" i="14" s="1"/>
  <c r="Y40" i="14"/>
  <c r="Y54" i="14" s="1"/>
  <c r="Y41" i="14"/>
  <c r="Y55" i="14" s="1"/>
  <c r="Y45" i="14"/>
  <c r="Y59" i="14" s="1"/>
  <c r="B81" i="16"/>
  <c r="E21" i="15" s="1"/>
  <c r="R81" i="16"/>
  <c r="V43" i="14"/>
  <c r="V57" i="14" s="1"/>
  <c r="V42" i="16"/>
  <c r="V56" i="16" s="1"/>
  <c r="F37" i="14"/>
  <c r="F51" i="14" s="1"/>
  <c r="V43" i="16"/>
  <c r="V57" i="16" s="1"/>
  <c r="F43" i="14"/>
  <c r="F57" i="14" s="1"/>
  <c r="F45" i="14"/>
  <c r="F59" i="14" s="1"/>
  <c r="F36" i="14"/>
  <c r="F50" i="14" s="1"/>
  <c r="F39" i="14"/>
  <c r="F53" i="14" s="1"/>
  <c r="J43" i="14"/>
  <c r="J57" i="14" s="1"/>
  <c r="J40" i="16"/>
  <c r="J54" i="16" s="1"/>
  <c r="J41" i="16"/>
  <c r="J55" i="16" s="1"/>
  <c r="Z35" i="14"/>
  <c r="Z49" i="14" s="1"/>
  <c r="Z38" i="16"/>
  <c r="Z52" i="16" s="1"/>
  <c r="J41" i="14"/>
  <c r="J55" i="14" s="1"/>
  <c r="J45" i="14"/>
  <c r="J59" i="14" s="1"/>
  <c r="J37" i="16"/>
  <c r="J51" i="16" s="1"/>
  <c r="J42" i="16"/>
  <c r="J56" i="16" s="1"/>
  <c r="J35" i="16"/>
  <c r="J49" i="16" s="1"/>
  <c r="Z39" i="16"/>
  <c r="Z53" i="16" s="1"/>
  <c r="S44" i="14"/>
  <c r="S58" i="14" s="1"/>
  <c r="S36" i="16"/>
  <c r="S50" i="16" s="1"/>
  <c r="S35" i="14"/>
  <c r="S49" i="14" s="1"/>
  <c r="X35" i="14"/>
  <c r="X49" i="14" s="1"/>
  <c r="X36" i="16"/>
  <c r="X50" i="16" s="1"/>
  <c r="X42" i="14"/>
  <c r="X56" i="14" s="1"/>
  <c r="X37" i="16"/>
  <c r="X51" i="16" s="1"/>
  <c r="X37" i="14"/>
  <c r="X51" i="14" s="1"/>
  <c r="X43" i="14"/>
  <c r="X57" i="14" s="1"/>
  <c r="X38" i="16"/>
  <c r="X52" i="16" s="1"/>
  <c r="H34" i="14"/>
  <c r="H48" i="14" s="1"/>
  <c r="H45" i="14"/>
  <c r="H59" i="14" s="1"/>
  <c r="H38" i="14"/>
  <c r="H52" i="14" s="1"/>
  <c r="H41" i="14"/>
  <c r="H55" i="14" s="1"/>
  <c r="X44" i="16"/>
  <c r="X58" i="16" s="1"/>
  <c r="X39" i="16"/>
  <c r="X53" i="16" s="1"/>
  <c r="X35" i="16"/>
  <c r="X49" i="16" s="1"/>
  <c r="X43" i="16"/>
  <c r="X57" i="16" s="1"/>
  <c r="B29" i="7"/>
  <c r="B30" i="7" s="1"/>
  <c r="S39" i="16"/>
  <c r="S53" i="16" s="1"/>
  <c r="S38" i="16"/>
  <c r="S52" i="16" s="1"/>
  <c r="S36" i="14"/>
  <c r="S50" i="14" s="1"/>
  <c r="S38" i="14"/>
  <c r="S52" i="14" s="1"/>
  <c r="S44" i="16"/>
  <c r="S58" i="16" s="1"/>
  <c r="Z36" i="16"/>
  <c r="Z50" i="16" s="1"/>
  <c r="Z40" i="16"/>
  <c r="Z54" i="16" s="1"/>
  <c r="Z43" i="14"/>
  <c r="Z57" i="14" s="1"/>
  <c r="Z44" i="16"/>
  <c r="Z58" i="16" s="1"/>
  <c r="Z37" i="16"/>
  <c r="Z51" i="16" s="1"/>
  <c r="Z41" i="16"/>
  <c r="Z55" i="16" s="1"/>
  <c r="Z42" i="16"/>
  <c r="Z56" i="16" s="1"/>
  <c r="R38" i="16"/>
  <c r="R44" i="16"/>
  <c r="R58" i="16" s="1"/>
  <c r="R42" i="16"/>
  <c r="R56" i="16" s="1"/>
  <c r="S34" i="14"/>
  <c r="S48" i="14" s="1"/>
  <c r="S40" i="16"/>
  <c r="S54" i="16" s="1"/>
  <c r="C36" i="14"/>
  <c r="C50" i="14" s="1"/>
  <c r="C44" i="14"/>
  <c r="C58" i="14" s="1"/>
  <c r="C37" i="16"/>
  <c r="C51" i="16" s="1"/>
  <c r="C42" i="16"/>
  <c r="C56" i="16" s="1"/>
  <c r="S41" i="16"/>
  <c r="S55" i="16" s="1"/>
  <c r="S37" i="14"/>
  <c r="S51" i="14" s="1"/>
  <c r="S42" i="16"/>
  <c r="S56" i="16" s="1"/>
  <c r="S43" i="14"/>
  <c r="S57" i="14" s="1"/>
  <c r="C35" i="16"/>
  <c r="C49" i="16" s="1"/>
  <c r="C39" i="16"/>
  <c r="C53" i="16" s="1"/>
  <c r="C43" i="16"/>
  <c r="C57" i="16" s="1"/>
  <c r="C36" i="16"/>
  <c r="C50" i="16" s="1"/>
  <c r="C40" i="16"/>
  <c r="C54" i="16" s="1"/>
  <c r="C44" i="16"/>
  <c r="C58" i="16" s="1"/>
  <c r="D35" i="16"/>
  <c r="D49" i="16" s="1"/>
  <c r="D36" i="16"/>
  <c r="D50" i="16" s="1"/>
  <c r="D40" i="16"/>
  <c r="D54" i="16" s="1"/>
  <c r="D43" i="16"/>
  <c r="D57" i="16" s="1"/>
  <c r="D39" i="16"/>
  <c r="D53" i="16" s="1"/>
  <c r="D44" i="16"/>
  <c r="D58" i="16" s="1"/>
  <c r="D39" i="14"/>
  <c r="D53" i="14" s="1"/>
  <c r="D35" i="14"/>
  <c r="D49" i="14" s="1"/>
  <c r="D44" i="14"/>
  <c r="D58" i="14" s="1"/>
  <c r="D37" i="14"/>
  <c r="D51" i="14" s="1"/>
  <c r="D37" i="16"/>
  <c r="D51" i="16" s="1"/>
  <c r="D41" i="16"/>
  <c r="D55" i="16" s="1"/>
  <c r="D45" i="16"/>
  <c r="D59" i="16" s="1"/>
  <c r="D34" i="16"/>
  <c r="D48" i="16" s="1"/>
  <c r="D38" i="16"/>
  <c r="D52" i="16" s="1"/>
  <c r="D42" i="16"/>
  <c r="D56" i="16" s="1"/>
  <c r="T45" i="14"/>
  <c r="T59" i="14" s="1"/>
  <c r="D43" i="14"/>
  <c r="D57" i="14" s="1"/>
  <c r="D36" i="14"/>
  <c r="D50" i="14" s="1"/>
  <c r="D40" i="14"/>
  <c r="D54" i="14" s="1"/>
  <c r="D41" i="14"/>
  <c r="D55" i="14" s="1"/>
  <c r="D45" i="14"/>
  <c r="D59" i="14" s="1"/>
  <c r="D34" i="14"/>
  <c r="D48" i="14" s="1"/>
  <c r="D38" i="14"/>
  <c r="D52" i="14" s="1"/>
  <c r="D42" i="14"/>
  <c r="D56" i="14" s="1"/>
  <c r="T36" i="14"/>
  <c r="T50" i="14" s="1"/>
  <c r="T43" i="14"/>
  <c r="T57" i="14" s="1"/>
  <c r="T39" i="16"/>
  <c r="T53" i="16" s="1"/>
  <c r="T40" i="16"/>
  <c r="T54" i="16" s="1"/>
  <c r="T37" i="16"/>
  <c r="T51" i="16" s="1"/>
  <c r="T41" i="16"/>
  <c r="T55" i="16" s="1"/>
  <c r="T35" i="16"/>
  <c r="T49" i="16" s="1"/>
  <c r="T36" i="16"/>
  <c r="T50" i="16" s="1"/>
  <c r="B37" i="14"/>
  <c r="B51" i="14" s="1"/>
  <c r="B39" i="16"/>
  <c r="B53" i="16" s="1"/>
  <c r="B39" i="14"/>
  <c r="B53" i="14" s="1"/>
  <c r="B44" i="14"/>
  <c r="B41" i="14"/>
  <c r="B55" i="14" s="1"/>
  <c r="B42" i="14"/>
  <c r="B49" i="16"/>
  <c r="B37" i="16"/>
  <c r="B45" i="14"/>
  <c r="B59" i="14" s="1"/>
  <c r="B41" i="16"/>
  <c r="B40" i="16"/>
  <c r="B42" i="16"/>
  <c r="B56" i="16" s="1"/>
  <c r="B43" i="16"/>
  <c r="B57" i="16" s="1"/>
  <c r="B38" i="16"/>
  <c r="B52" i="16" s="1"/>
  <c r="B45" i="16"/>
  <c r="B44" i="16"/>
  <c r="R54" i="14"/>
  <c r="B57" i="14"/>
  <c r="R51" i="12"/>
  <c r="AA51" i="12" s="1"/>
  <c r="AA37" i="12"/>
  <c r="AD37" i="12" s="1"/>
  <c r="H25" i="11" s="1"/>
  <c r="B52" i="12"/>
  <c r="K52" i="12" s="1"/>
  <c r="K38" i="12"/>
  <c r="N38" i="12" s="1"/>
  <c r="I20" i="11" s="1"/>
  <c r="R58" i="14"/>
  <c r="R81" i="14"/>
  <c r="E26" i="13" s="1"/>
  <c r="R50" i="16"/>
  <c r="R49" i="14"/>
  <c r="R49" i="12"/>
  <c r="AA49" i="12" s="1"/>
  <c r="AA35" i="12"/>
  <c r="AD35" i="12" s="1"/>
  <c r="F25" i="11" s="1"/>
  <c r="B58" i="12"/>
  <c r="K58" i="12" s="1"/>
  <c r="K44" i="12"/>
  <c r="N44" i="12" s="1"/>
  <c r="O20" i="11" s="1"/>
  <c r="R56" i="12"/>
  <c r="AA56" i="12" s="1"/>
  <c r="AA42" i="12"/>
  <c r="AD42" i="12" s="1"/>
  <c r="M25" i="11" s="1"/>
  <c r="R50" i="14"/>
  <c r="R53" i="16"/>
  <c r="K35" i="12"/>
  <c r="N35" i="12" s="1"/>
  <c r="F20" i="11" s="1"/>
  <c r="B49" i="12"/>
  <c r="K49" i="12" s="1"/>
  <c r="R55" i="12"/>
  <c r="AA55" i="12" s="1"/>
  <c r="AA41" i="12"/>
  <c r="AD41" i="12" s="1"/>
  <c r="L25" i="11" s="1"/>
  <c r="B49" i="14"/>
  <c r="R52" i="14"/>
  <c r="R55" i="16"/>
  <c r="B57" i="12"/>
  <c r="K57" i="12" s="1"/>
  <c r="K43" i="12"/>
  <c r="N43" i="12" s="1"/>
  <c r="N20" i="11" s="1"/>
  <c r="B51" i="12"/>
  <c r="K51" i="12" s="1"/>
  <c r="K37" i="12"/>
  <c r="N37" i="12" s="1"/>
  <c r="H20" i="11" s="1"/>
  <c r="B48" i="12"/>
  <c r="K48" i="12" s="1"/>
  <c r="K34" i="12"/>
  <c r="B54" i="12"/>
  <c r="K54" i="12" s="1"/>
  <c r="K40" i="12"/>
  <c r="N40" i="12" s="1"/>
  <c r="K20" i="11" s="1"/>
  <c r="AA39" i="14"/>
  <c r="AD39" i="14" s="1"/>
  <c r="J25" i="13" s="1"/>
  <c r="R53" i="14"/>
  <c r="AA53" i="14" s="1"/>
  <c r="R50" i="12"/>
  <c r="AA50" i="12" s="1"/>
  <c r="AA36" i="12"/>
  <c r="AD36" i="12" s="1"/>
  <c r="G25" i="11" s="1"/>
  <c r="B59" i="12"/>
  <c r="K59" i="12" s="1"/>
  <c r="K45" i="12"/>
  <c r="N45" i="12" s="1"/>
  <c r="P20" i="11" s="1"/>
  <c r="B56" i="12"/>
  <c r="K56" i="12" s="1"/>
  <c r="K42" i="12"/>
  <c r="N42" i="12" s="1"/>
  <c r="M20" i="11" s="1"/>
  <c r="R57" i="12"/>
  <c r="AA57" i="12" s="1"/>
  <c r="AA43" i="12"/>
  <c r="AD43" i="12" s="1"/>
  <c r="N25" i="11" s="1"/>
  <c r="R54" i="12"/>
  <c r="AA54" i="12" s="1"/>
  <c r="AA40" i="12"/>
  <c r="AD40" i="12" s="1"/>
  <c r="K25" i="11" s="1"/>
  <c r="R59" i="12"/>
  <c r="AA59" i="12" s="1"/>
  <c r="AA45" i="12"/>
  <c r="AD45" i="12" s="1"/>
  <c r="P25" i="11" s="1"/>
  <c r="B53" i="12"/>
  <c r="K53" i="12" s="1"/>
  <c r="K39" i="12"/>
  <c r="N39" i="12" s="1"/>
  <c r="J20" i="11" s="1"/>
  <c r="R81" i="12"/>
  <c r="E26" i="11" s="1"/>
  <c r="E16" i="11"/>
  <c r="B52" i="14"/>
  <c r="R48" i="14"/>
  <c r="R57" i="14"/>
  <c r="B50" i="16"/>
  <c r="R51" i="16"/>
  <c r="R59" i="16"/>
  <c r="AA38" i="12"/>
  <c r="AD38" i="12" s="1"/>
  <c r="I25" i="11" s="1"/>
  <c r="R52" i="12"/>
  <c r="AA52" i="12" s="1"/>
  <c r="R58" i="12"/>
  <c r="AA58" i="12" s="1"/>
  <c r="AA44" i="12"/>
  <c r="AD44" i="12" s="1"/>
  <c r="O25" i="11" s="1"/>
  <c r="R48" i="12"/>
  <c r="AA48" i="12" s="1"/>
  <c r="AA34" i="12"/>
  <c r="R53" i="12"/>
  <c r="AA53" i="12" s="1"/>
  <c r="AA39" i="12"/>
  <c r="AD39" i="12" s="1"/>
  <c r="J25" i="11" s="1"/>
  <c r="B50" i="14"/>
  <c r="R56" i="14"/>
  <c r="R55" i="14"/>
  <c r="R51" i="14"/>
  <c r="R54" i="16"/>
  <c r="B54" i="14"/>
  <c r="B50" i="12"/>
  <c r="K50" i="12" s="1"/>
  <c r="K36" i="12"/>
  <c r="N36" i="12" s="1"/>
  <c r="G20" i="11" s="1"/>
  <c r="B55" i="12"/>
  <c r="K55" i="12" s="1"/>
  <c r="K41" i="12"/>
  <c r="N41" i="12" s="1"/>
  <c r="L20" i="11" s="1"/>
  <c r="R59" i="14"/>
  <c r="R49" i="16"/>
  <c r="R57" i="16"/>
  <c r="E16" i="15"/>
  <c r="AA45" i="16" l="1"/>
  <c r="AD45" i="16" s="1"/>
  <c r="P25" i="15" s="1"/>
  <c r="AA59" i="16"/>
  <c r="AA41" i="14"/>
  <c r="AD41" i="14" s="1"/>
  <c r="L25" i="13" s="1"/>
  <c r="E22" i="10"/>
  <c r="D19" i="5" s="1"/>
  <c r="AA55" i="14"/>
  <c r="K34" i="14"/>
  <c r="N34" i="14" s="1"/>
  <c r="E20" i="13" s="1"/>
  <c r="AA54" i="14"/>
  <c r="AA40" i="14"/>
  <c r="AD40" i="14" s="1"/>
  <c r="K25" i="13" s="1"/>
  <c r="AA42" i="14"/>
  <c r="AD42" i="14" s="1"/>
  <c r="M25" i="13" s="1"/>
  <c r="AA35" i="14"/>
  <c r="AD35" i="14" s="1"/>
  <c r="F25" i="13" s="1"/>
  <c r="AA38" i="14"/>
  <c r="AD38" i="14" s="1"/>
  <c r="I25" i="13" s="1"/>
  <c r="AA56" i="14"/>
  <c r="AA44" i="14"/>
  <c r="AD44" i="14" s="1"/>
  <c r="O25" i="13" s="1"/>
  <c r="AA58" i="14"/>
  <c r="AA43" i="16"/>
  <c r="AD43" i="16" s="1"/>
  <c r="N25" i="15" s="1"/>
  <c r="AA57" i="16"/>
  <c r="AA49" i="14"/>
  <c r="AA52" i="14"/>
  <c r="AA38" i="16"/>
  <c r="AD38" i="16" s="1"/>
  <c r="I25" i="15" s="1"/>
  <c r="AA58" i="16"/>
  <c r="AA44" i="16"/>
  <c r="AD44" i="16" s="1"/>
  <c r="O25" i="15" s="1"/>
  <c r="R52" i="16"/>
  <c r="AA52" i="16" s="1"/>
  <c r="AA51" i="14"/>
  <c r="AA37" i="14"/>
  <c r="AD37" i="14" s="1"/>
  <c r="H25" i="13" s="1"/>
  <c r="AA56" i="16"/>
  <c r="AA42" i="16"/>
  <c r="AD42" i="16" s="1"/>
  <c r="M25" i="15" s="1"/>
  <c r="AA48" i="14"/>
  <c r="AA34" i="14"/>
  <c r="AD34" i="14" s="1"/>
  <c r="E25" i="13" s="1"/>
  <c r="K49" i="16"/>
  <c r="K40" i="16"/>
  <c r="N40" i="16" s="1"/>
  <c r="K20" i="15" s="1"/>
  <c r="K50" i="16"/>
  <c r="K36" i="16"/>
  <c r="N36" i="16" s="1"/>
  <c r="G20" i="15" s="1"/>
  <c r="K57" i="16"/>
  <c r="K51" i="14"/>
  <c r="K44" i="16"/>
  <c r="N44" i="16" s="1"/>
  <c r="O20" i="15" s="1"/>
  <c r="K37" i="16"/>
  <c r="N37" i="16" s="1"/>
  <c r="H20" i="15" s="1"/>
  <c r="K39" i="16"/>
  <c r="N39" i="16" s="1"/>
  <c r="J20" i="15" s="1"/>
  <c r="K53" i="16"/>
  <c r="K53" i="14"/>
  <c r="K43" i="16"/>
  <c r="N43" i="16" s="1"/>
  <c r="N20" i="15" s="1"/>
  <c r="K37" i="14"/>
  <c r="N37" i="14" s="1"/>
  <c r="H20" i="13" s="1"/>
  <c r="AA45" i="14"/>
  <c r="AD45" i="14" s="1"/>
  <c r="P25" i="13" s="1"/>
  <c r="K44" i="14"/>
  <c r="N44" i="14" s="1"/>
  <c r="O20" i="13" s="1"/>
  <c r="O21" i="10" s="1"/>
  <c r="N18" i="5" s="1"/>
  <c r="K49" i="14"/>
  <c r="K35" i="14"/>
  <c r="N35" i="14" s="1"/>
  <c r="F20" i="13" s="1"/>
  <c r="K52" i="16"/>
  <c r="K56" i="16"/>
  <c r="K50" i="14"/>
  <c r="K52" i="14"/>
  <c r="K45" i="16"/>
  <c r="N45" i="16" s="1"/>
  <c r="P20" i="15" s="1"/>
  <c r="K40" i="14"/>
  <c r="N40" i="14" s="1"/>
  <c r="K20" i="13" s="1"/>
  <c r="K38" i="14"/>
  <c r="N38" i="14" s="1"/>
  <c r="I20" i="13" s="1"/>
  <c r="AA59" i="14"/>
  <c r="K42" i="14"/>
  <c r="N42" i="14" s="1"/>
  <c r="M20" i="13" s="1"/>
  <c r="B56" i="14"/>
  <c r="K56" i="14" s="1"/>
  <c r="K57" i="14"/>
  <c r="K41" i="16"/>
  <c r="N41" i="16" s="1"/>
  <c r="L20" i="15" s="1"/>
  <c r="AA36" i="14"/>
  <c r="AD36" i="14" s="1"/>
  <c r="G25" i="13" s="1"/>
  <c r="K54" i="14"/>
  <c r="K34" i="16"/>
  <c r="N34" i="16" s="1"/>
  <c r="E20" i="15" s="1"/>
  <c r="B48" i="16"/>
  <c r="K48" i="16" s="1"/>
  <c r="AA50" i="14"/>
  <c r="K43" i="14"/>
  <c r="N43" i="14" s="1"/>
  <c r="N20" i="13" s="1"/>
  <c r="K55" i="14"/>
  <c r="K36" i="14"/>
  <c r="N36" i="14" s="1"/>
  <c r="G20" i="13" s="1"/>
  <c r="K59" i="14"/>
  <c r="AA57" i="14"/>
  <c r="AA43" i="14"/>
  <c r="AD43" i="14" s="1"/>
  <c r="N25" i="13" s="1"/>
  <c r="AA53" i="16"/>
  <c r="AA35" i="16"/>
  <c r="AD35" i="16" s="1"/>
  <c r="F25" i="15" s="1"/>
  <c r="AA39" i="16"/>
  <c r="AD39" i="16" s="1"/>
  <c r="J25" i="15" s="1"/>
  <c r="J26" i="10" s="1"/>
  <c r="AA50" i="16"/>
  <c r="AA36" i="16"/>
  <c r="AD36" i="16" s="1"/>
  <c r="G25" i="15" s="1"/>
  <c r="AA51" i="16"/>
  <c r="AA54" i="16"/>
  <c r="AA37" i="16"/>
  <c r="AD37" i="16" s="1"/>
  <c r="H25" i="15" s="1"/>
  <c r="AA40" i="16"/>
  <c r="AD40" i="16" s="1"/>
  <c r="K25" i="15" s="1"/>
  <c r="AA41" i="16"/>
  <c r="AD41" i="16" s="1"/>
  <c r="L25" i="15" s="1"/>
  <c r="AA49" i="16"/>
  <c r="AA55" i="16"/>
  <c r="K39" i="14"/>
  <c r="N39" i="14" s="1"/>
  <c r="J20" i="13" s="1"/>
  <c r="B58" i="14"/>
  <c r="K58" i="14" s="1"/>
  <c r="B51" i="16"/>
  <c r="K51" i="16" s="1"/>
  <c r="B48" i="14"/>
  <c r="K48" i="14" s="1"/>
  <c r="K41" i="14"/>
  <c r="N41" i="14" s="1"/>
  <c r="L20" i="13" s="1"/>
  <c r="B55" i="16"/>
  <c r="K55" i="16" s="1"/>
  <c r="K38" i="16"/>
  <c r="N38" i="16" s="1"/>
  <c r="I20" i="15" s="1"/>
  <c r="B54" i="16"/>
  <c r="K54" i="16" s="1"/>
  <c r="K42" i="16"/>
  <c r="N42" i="16" s="1"/>
  <c r="M20" i="15" s="1"/>
  <c r="K35" i="16"/>
  <c r="N35" i="16" s="1"/>
  <c r="F20" i="15" s="1"/>
  <c r="B59" i="16"/>
  <c r="K59" i="16" s="1"/>
  <c r="K45" i="14"/>
  <c r="N45" i="14" s="1"/>
  <c r="P20" i="13" s="1"/>
  <c r="B58" i="16"/>
  <c r="K58" i="16" s="1"/>
  <c r="AB45" i="12"/>
  <c r="R61" i="12"/>
  <c r="AD34" i="12"/>
  <c r="E25" i="11" s="1"/>
  <c r="AB43" i="12"/>
  <c r="AB42" i="12"/>
  <c r="AB41" i="12"/>
  <c r="AB40" i="12"/>
  <c r="AB39" i="12"/>
  <c r="AB38" i="12"/>
  <c r="AB37" i="12"/>
  <c r="AB36" i="12"/>
  <c r="AB35" i="12"/>
  <c r="AB34" i="12"/>
  <c r="AB44" i="12"/>
  <c r="B61" i="12"/>
  <c r="L44" i="12"/>
  <c r="L45" i="12"/>
  <c r="L37" i="12"/>
  <c r="L40" i="12"/>
  <c r="L38" i="12"/>
  <c r="L39" i="12"/>
  <c r="L41" i="12"/>
  <c r="N34" i="12"/>
  <c r="E20" i="11" s="1"/>
  <c r="L42" i="12"/>
  <c r="L34" i="12"/>
  <c r="L43" i="12"/>
  <c r="L35" i="12"/>
  <c r="L36" i="12"/>
  <c r="P26" i="10" l="1"/>
  <c r="L26" i="10"/>
  <c r="N21" i="10"/>
  <c r="M18" i="5" s="1"/>
  <c r="I26" i="10"/>
  <c r="K26" i="10"/>
  <c r="M26" i="10"/>
  <c r="F26" i="10"/>
  <c r="O26" i="10"/>
  <c r="N26" i="10"/>
  <c r="H26" i="10"/>
  <c r="G21" i="10"/>
  <c r="F18" i="5" s="1"/>
  <c r="K21" i="10"/>
  <c r="J18" i="5" s="1"/>
  <c r="H21" i="10"/>
  <c r="G18" i="5" s="1"/>
  <c r="I21" i="10"/>
  <c r="H18" i="5" s="1"/>
  <c r="J21" i="10"/>
  <c r="I18" i="5" s="1"/>
  <c r="F21" i="10"/>
  <c r="E18" i="5" s="1"/>
  <c r="P21" i="10"/>
  <c r="O18" i="5" s="1"/>
  <c r="M21" i="10"/>
  <c r="L18" i="5" s="1"/>
  <c r="AB38" i="14"/>
  <c r="AB44" i="14"/>
  <c r="AB39" i="14"/>
  <c r="AB43" i="14"/>
  <c r="G26" i="10"/>
  <c r="AB36" i="14"/>
  <c r="AB45" i="14"/>
  <c r="AB37" i="14"/>
  <c r="L21" i="10"/>
  <c r="K18" i="5" s="1"/>
  <c r="R61" i="14"/>
  <c r="R66" i="14" s="1"/>
  <c r="AB34" i="14"/>
  <c r="AB41" i="14"/>
  <c r="AB40" i="14"/>
  <c r="AB35" i="14"/>
  <c r="AB42" i="14"/>
  <c r="L41" i="14"/>
  <c r="L40" i="14"/>
  <c r="L44" i="16"/>
  <c r="L38" i="14"/>
  <c r="L36" i="16"/>
  <c r="L39" i="14"/>
  <c r="B61" i="16"/>
  <c r="B73" i="16" s="1"/>
  <c r="L41" i="16"/>
  <c r="L39" i="16"/>
  <c r="L34" i="16"/>
  <c r="L42" i="16"/>
  <c r="L37" i="16"/>
  <c r="L45" i="16"/>
  <c r="L38" i="16"/>
  <c r="L40" i="16"/>
  <c r="L35" i="16"/>
  <c r="L43" i="16"/>
  <c r="L34" i="14"/>
  <c r="L42" i="14"/>
  <c r="L43" i="14"/>
  <c r="L35" i="14"/>
  <c r="L36" i="14"/>
  <c r="L44" i="14"/>
  <c r="L37" i="14"/>
  <c r="L45" i="14"/>
  <c r="B61" i="14"/>
  <c r="B75" i="14" s="1"/>
  <c r="E21" i="10"/>
  <c r="D18" i="5" s="1"/>
  <c r="B75" i="12"/>
  <c r="B71" i="12"/>
  <c r="B67" i="12"/>
  <c r="B74" i="12"/>
  <c r="B70" i="12"/>
  <c r="B66" i="12"/>
  <c r="B73" i="12"/>
  <c r="B69" i="12"/>
  <c r="B65" i="12"/>
  <c r="B64" i="12"/>
  <c r="B72" i="12"/>
  <c r="B68" i="12"/>
  <c r="R74" i="12"/>
  <c r="R70" i="12"/>
  <c r="R66" i="12"/>
  <c r="R73" i="12"/>
  <c r="R69" i="12"/>
  <c r="R65" i="12"/>
  <c r="R72" i="12"/>
  <c r="R68" i="12"/>
  <c r="R64" i="12"/>
  <c r="R75" i="12"/>
  <c r="R71" i="12"/>
  <c r="R67" i="12"/>
  <c r="R73" i="14" l="1"/>
  <c r="R69" i="14"/>
  <c r="R74" i="14"/>
  <c r="R67" i="14"/>
  <c r="B68" i="16"/>
  <c r="R68" i="14"/>
  <c r="R72" i="14"/>
  <c r="R70" i="14"/>
  <c r="R64" i="14"/>
  <c r="R71" i="14"/>
  <c r="R65" i="14"/>
  <c r="R75" i="14"/>
  <c r="B64" i="16"/>
  <c r="B66" i="16"/>
  <c r="B70" i="16"/>
  <c r="B74" i="16"/>
  <c r="B71" i="16"/>
  <c r="B75" i="16"/>
  <c r="B72" i="16"/>
  <c r="B66" i="14"/>
  <c r="B65" i="16"/>
  <c r="B69" i="14"/>
  <c r="B69" i="16"/>
  <c r="B73" i="14"/>
  <c r="B67" i="16"/>
  <c r="B68" i="14"/>
  <c r="B74" i="14"/>
  <c r="B70" i="14"/>
  <c r="B64" i="14"/>
  <c r="B72" i="14"/>
  <c r="B71" i="14"/>
  <c r="B67" i="14"/>
  <c r="B65" i="14"/>
  <c r="R78" i="12"/>
  <c r="R82" i="12" s="1"/>
  <c r="R84" i="12" s="1"/>
  <c r="B76" i="12"/>
  <c r="B78" i="12"/>
  <c r="B82" i="12" s="1"/>
  <c r="B84" i="12" s="1"/>
  <c r="R76" i="12"/>
  <c r="R78" i="14" l="1"/>
  <c r="R82" i="14" s="1"/>
  <c r="R84" i="14" s="1"/>
  <c r="R76" i="14"/>
  <c r="B78" i="16"/>
  <c r="B82" i="16" s="1"/>
  <c r="B84" i="16" s="1"/>
  <c r="B76" i="16"/>
  <c r="B78" i="14"/>
  <c r="B82" i="14" s="1"/>
  <c r="B84" i="14" s="1"/>
  <c r="B76" i="14"/>
  <c r="X34" i="16" l="1"/>
  <c r="X48" i="16" s="1"/>
  <c r="V34" i="16"/>
  <c r="V48" i="16" s="1"/>
  <c r="S34" i="16"/>
  <c r="S48" i="16" s="1"/>
  <c r="Z34" i="16"/>
  <c r="Z48" i="16" s="1"/>
  <c r="E26" i="15"/>
  <c r="E27" i="10" s="1"/>
  <c r="D22" i="5" s="1"/>
  <c r="T34" i="16"/>
  <c r="T48" i="16" s="1"/>
  <c r="R34" i="16"/>
  <c r="AA34" i="16" l="1"/>
  <c r="R48" i="16"/>
  <c r="AA48" i="16" s="1"/>
  <c r="AB42" i="16" l="1"/>
  <c r="AD34" i="16"/>
  <c r="E25" i="15" s="1"/>
  <c r="E26" i="10" s="1"/>
  <c r="AB34" i="16"/>
  <c r="AB45" i="16"/>
  <c r="AB43" i="16"/>
  <c r="AB44" i="16"/>
  <c r="AB37" i="16"/>
  <c r="AB35" i="16"/>
  <c r="R61" i="16"/>
  <c r="AB41" i="16"/>
  <c r="AB40" i="16"/>
  <c r="AB38" i="16"/>
  <c r="AB36" i="16"/>
  <c r="AB39" i="16"/>
  <c r="R70" i="16" l="1"/>
  <c r="R75" i="16"/>
  <c r="R68" i="16"/>
  <c r="R73" i="16"/>
  <c r="R67" i="16"/>
  <c r="R66" i="16"/>
  <c r="R71" i="16"/>
  <c r="R74" i="16"/>
  <c r="R64" i="16"/>
  <c r="R69" i="16"/>
  <c r="R65" i="16"/>
  <c r="R72" i="16"/>
  <c r="R76" i="16" l="1"/>
  <c r="R78" i="16"/>
  <c r="R82" i="16" s="1"/>
  <c r="R8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16DBD84F-F8F1-40C7-BB98-C2FCB9B4BF78}">
      <text/>
    </comment>
  </commentList>
</comments>
</file>

<file path=xl/sharedStrings.xml><?xml version="1.0" encoding="utf-8"?>
<sst xmlns="http://schemas.openxmlformats.org/spreadsheetml/2006/main" count="1011" uniqueCount="165">
  <si>
    <t>エリア</t>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</si>
  <si>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</si>
  <si>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</si>
  <si>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</si>
  <si>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</si>
  <si>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</si>
  <si>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</si>
  <si>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</si>
  <si>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</si>
  <si>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</si>
  <si>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新設</t>
    <rPh sb="0" eb="2">
      <t>シンセツ</t>
    </rPh>
    <phoneticPr fontId="2"/>
  </si>
  <si>
    <t>項目</t>
  </si>
  <si>
    <t>事業者入力</t>
  </si>
  <si>
    <t>単位</t>
  </si>
  <si>
    <t>電源等識別番号</t>
  </si>
  <si>
    <t>容量を提供する
電源等の区分</t>
  </si>
  <si>
    <t>エリア名</t>
  </si>
  <si>
    <t>kW</t>
  </si>
  <si>
    <t>各月の供給力の最大値</t>
  </si>
  <si>
    <t>4月</t>
  </si>
  <si>
    <t>5月</t>
  </si>
  <si>
    <t>6月</t>
  </si>
  <si>
    <t>7月</t>
  </si>
  <si>
    <t>8月</t>
  </si>
  <si>
    <t>9月</t>
  </si>
  <si>
    <t>10月</t>
  </si>
  <si>
    <t>11月</t>
  </si>
  <si>
    <t>12月</t>
  </si>
  <si>
    <t>1月</t>
  </si>
  <si>
    <t>2月</t>
  </si>
  <si>
    <t>3月</t>
  </si>
  <si>
    <t>期待容量</t>
  </si>
  <si>
    <t>提供する各月の供給力</t>
  </si>
  <si>
    <t>応札容量</t>
  </si>
  <si>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</si>
  <si>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</si>
  <si>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</si>
  <si>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太陽光</t>
  </si>
  <si>
    <t>（記載要領）</t>
    <rPh sb="1" eb="3">
      <t>キサイ</t>
    </rPh>
    <rPh sb="3" eb="5">
      <t>ヨウリョウ</t>
    </rPh>
    <phoneticPr fontId="2"/>
  </si>
  <si>
    <t>対象電源種</t>
    <rPh sb="0" eb="2">
      <t>タイショウ</t>
    </rPh>
    <rPh sb="2" eb="4">
      <t>デンゲン</t>
    </rPh>
    <rPh sb="4" eb="5">
      <t>シュ</t>
    </rPh>
    <phoneticPr fontId="2"/>
  </si>
  <si>
    <t>調整係数</t>
    <rPh sb="0" eb="2">
      <t>チョウセイ</t>
    </rPh>
    <rPh sb="2" eb="4">
      <t>ケイスウ</t>
    </rPh>
    <phoneticPr fontId="2"/>
  </si>
  <si>
    <t>%</t>
    <phoneticPr fontId="2"/>
  </si>
  <si>
    <t>変動電源</t>
    <rPh sb="0" eb="2">
      <t>ヘンドウ</t>
    </rPh>
    <rPh sb="2" eb="4">
      <t>デンゲン</t>
    </rPh>
    <phoneticPr fontId="2"/>
  </si>
  <si>
    <t>本オークションに参加可能な設備容量
(送電端)</t>
    <rPh sb="0" eb="1">
      <t>ホン</t>
    </rPh>
    <rPh sb="8" eb="12">
      <t>サンカカノウ</t>
    </rPh>
    <rPh sb="13" eb="17">
      <t>セツビヨウリョウ</t>
    </rPh>
    <rPh sb="19" eb="22">
      <t>ソウデンタン</t>
    </rPh>
    <phoneticPr fontId="2"/>
  </si>
  <si>
    <t>各月の供給力の最大値</t>
    <phoneticPr fontId="2"/>
  </si>
  <si>
    <t>・容量を提供する電源等の区分については、変動電源で固定です。</t>
    <rPh sb="20" eb="22">
      <t>ヘンドウ</t>
    </rPh>
    <rPh sb="22" eb="24">
      <t>デンゲン</t>
    </rPh>
    <rPh sb="25" eb="27">
      <t>コテイ</t>
    </rPh>
    <phoneticPr fontId="2"/>
  </si>
  <si>
    <t>・応札容量については、自動計算されます。※応札時、この値を容量市場システムで応札容量に入力してください。</t>
    <rPh sb="1" eb="5">
      <t>オウサツヨウリョウ</t>
    </rPh>
    <phoneticPr fontId="2"/>
  </si>
  <si>
    <t>No.</t>
  </si>
  <si>
    <t>記載内容</t>
    <rPh sb="0" eb="2">
      <t>キサイ</t>
    </rPh>
    <rPh sb="2" eb="4">
      <t>ナイヨウ</t>
    </rPh>
    <phoneticPr fontId="15"/>
  </si>
  <si>
    <t>入力不要（自動計算・設定されます）</t>
    <phoneticPr fontId="15"/>
  </si>
  <si>
    <t>容量市場システムの「期待容量情報一覧画面」の「期待容量情報一覧」に表示される電源等識別番号を入力してください</t>
    <phoneticPr fontId="15"/>
  </si>
  <si>
    <t>北海道、東北、東京、中部、北陸、関西、中国、四国、九州から電源が電力を提供する属地エリアを選択してください</t>
    <rPh sb="29" eb="31">
      <t>デンゲン</t>
    </rPh>
    <rPh sb="32" eb="34">
      <t>デンリョク</t>
    </rPh>
    <rPh sb="35" eb="37">
      <t>テイキョウ</t>
    </rPh>
    <rPh sb="39" eb="41">
      <t>ゾクチ</t>
    </rPh>
    <rPh sb="45" eb="47">
      <t>センタク</t>
    </rPh>
    <phoneticPr fontId="15"/>
  </si>
  <si>
    <t>新設</t>
  </si>
  <si>
    <t>期待容量・応札容量の考え方</t>
    <phoneticPr fontId="15"/>
  </si>
  <si>
    <t>制度適用期間</t>
    <rPh sb="0" eb="2">
      <t>セイド</t>
    </rPh>
    <rPh sb="2" eb="4">
      <t>テキヨウ</t>
    </rPh>
    <rPh sb="4" eb="6">
      <t>キカン</t>
    </rPh>
    <phoneticPr fontId="2"/>
  </si>
  <si>
    <t>年間</t>
    <rPh sb="0" eb="2">
      <t>ネンカン</t>
    </rPh>
    <phoneticPr fontId="2"/>
  </si>
  <si>
    <t>制度を適用する期間を20年以上の値で入力してください（原則20年間だが20年以上も入力可能）</t>
    <rPh sb="12" eb="15">
      <t>ネンイジョウ</t>
    </rPh>
    <rPh sb="16" eb="17">
      <t>アタイ</t>
    </rPh>
    <phoneticPr fontId="2"/>
  </si>
  <si>
    <t>電源種別</t>
    <rPh sb="0" eb="2">
      <t>デンゲン</t>
    </rPh>
    <rPh sb="2" eb="4">
      <t>シュベツ</t>
    </rPh>
    <phoneticPr fontId="2"/>
  </si>
  <si>
    <t>・制度適用期間は20以上の整数を記載してください。</t>
    <rPh sb="10" eb="12">
      <t>イジョウ</t>
    </rPh>
    <rPh sb="13" eb="15">
      <t>セイスウ</t>
    </rPh>
    <rPh sb="16" eb="18">
      <t>キサイ</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</si>
  <si>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</si>
  <si>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　　</t>
    <phoneticPr fontId="2"/>
  </si>
  <si>
    <t>計算用(太陽光)</t>
    <rPh sb="4" eb="7">
      <t>タイヨウコウ</t>
    </rPh>
    <phoneticPr fontId="2"/>
  </si>
  <si>
    <t>計算用(風力)</t>
    <rPh sb="4" eb="6">
      <t>フウリョク</t>
    </rPh>
    <phoneticPr fontId="2"/>
  </si>
  <si>
    <t>計算用(水力)</t>
    <rPh sb="4" eb="6">
      <t>スイリョク</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</si>
  <si>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</si>
  <si>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</si>
  <si>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</si>
  <si>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</si>
  <si>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</si>
  <si>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合計</t>
    <rPh sb="0" eb="2">
      <t>ゴウケイ</t>
    </rPh>
    <phoneticPr fontId="2"/>
  </si>
  <si>
    <t>入力(太陽光)</t>
    <rPh sb="3" eb="6">
      <t>タイヨウコウ</t>
    </rPh>
    <phoneticPr fontId="2"/>
  </si>
  <si>
    <t>入力(風力)</t>
    <rPh sb="3" eb="5">
      <t>フウリョク</t>
    </rPh>
    <phoneticPr fontId="2"/>
  </si>
  <si>
    <t>入力(水力)</t>
    <rPh sb="3" eb="5">
      <t>スイリョク</t>
    </rPh>
    <phoneticPr fontId="2"/>
  </si>
  <si>
    <t>様式2</t>
    <rPh sb="0" eb="2">
      <t>ヨウシキ</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</si>
  <si>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</si>
  <si>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</si>
  <si>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&lt;会社名&gt;</t>
    <rPh sb="1" eb="3">
      <t>カイシャ</t>
    </rPh>
    <rPh sb="3" eb="4">
      <t>メイ</t>
    </rPh>
    <phoneticPr fontId="2"/>
  </si>
  <si>
    <t>項目</t>
    <rPh sb="0" eb="2">
      <t>コウモク</t>
    </rPh>
    <phoneticPr fontId="2"/>
  </si>
  <si>
    <t>事業者入力</t>
    <rPh sb="0" eb="3">
      <t>ジギョウシャ</t>
    </rPh>
    <rPh sb="3" eb="5">
      <t>ニュウリョク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</si>
  <si>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</si>
  <si>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</si>
  <si>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</si>
  <si>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</si>
  <si>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</si>
  <si>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</si>
  <si>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kW</t>
    <phoneticPr fontId="2"/>
  </si>
  <si>
    <t>送電可能電力</t>
    <rPh sb="0" eb="2">
      <t>ソウデン</t>
    </rPh>
    <rPh sb="2" eb="4">
      <t>カノウ</t>
    </rPh>
    <rPh sb="4" eb="6">
      <t>デンリョク</t>
    </rPh>
    <phoneticPr fontId="2"/>
  </si>
  <si>
    <t>各月の供給力の最大値</t>
    <rPh sb="0" eb="2">
      <t>カクツキ</t>
    </rPh>
    <rPh sb="3" eb="6">
      <t>キョウキュウリョク</t>
    </rPh>
    <rPh sb="7" eb="9">
      <t>サイダイ</t>
    </rPh>
    <rPh sb="9" eb="10">
      <t>アタイ</t>
    </rPh>
    <phoneticPr fontId="2"/>
  </si>
  <si>
    <t>4月</t>
    <rPh sb="1" eb="2">
      <t>ガツ</t>
    </rPh>
    <phoneticPr fontId="2"/>
  </si>
  <si>
    <t>期待容量</t>
    <rPh sb="0" eb="2">
      <t>キタイ</t>
    </rPh>
    <rPh sb="2" eb="4">
      <t>ヨウリョウ</t>
    </rPh>
    <phoneticPr fontId="2"/>
  </si>
  <si>
    <t>提供できる各月の
送電可能電力</t>
    <rPh sb="0" eb="2">
      <t>テイキョウ</t>
    </rPh>
    <rPh sb="5" eb="7">
      <t>カクツキ</t>
    </rPh>
    <rPh sb="9" eb="11">
      <t>ソウデン</t>
    </rPh>
    <rPh sb="11" eb="13">
      <t>カノウ</t>
    </rPh>
    <rPh sb="13" eb="15">
      <t>デンリョク</t>
    </rPh>
    <phoneticPr fontId="2"/>
  </si>
  <si>
    <t>アセスメント対象容量</t>
    <rPh sb="6" eb="8">
      <t>タイショウ</t>
    </rPh>
    <rPh sb="8" eb="10">
      <t>ヨウリョウ</t>
    </rPh>
    <phoneticPr fontId="2"/>
  </si>
  <si>
    <t>応札容量</t>
    <rPh sb="0" eb="2">
      <t>オウサツ</t>
    </rPh>
    <rPh sb="2" eb="4">
      <t>ヨウリョウ</t>
    </rPh>
    <phoneticPr fontId="2"/>
  </si>
  <si>
    <t>調整係数(年間)</t>
    <rPh sb="0" eb="2">
      <t>チョウセイ</t>
    </rPh>
    <rPh sb="2" eb="4">
      <t>ケイスウ</t>
    </rPh>
    <rPh sb="5" eb="7">
      <t>ネンカン</t>
    </rPh>
    <phoneticPr fontId="2"/>
  </si>
  <si>
    <t>％</t>
    <phoneticPr fontId="2"/>
  </si>
  <si>
    <t>調整係数(月別)</t>
    <rPh sb="0" eb="2">
      <t>チョウセイ</t>
    </rPh>
    <rPh sb="2" eb="4">
      <t>ケイスウ</t>
    </rPh>
    <rPh sb="5" eb="7">
      <t>ツキベツ</t>
    </rPh>
    <phoneticPr fontId="2"/>
  </si>
  <si>
    <t>(参考)
アセスメント対象容量</t>
    <rPh sb="1" eb="3">
      <t>サンコウ</t>
    </rPh>
    <rPh sb="11" eb="13">
      <t>タイショウ</t>
    </rPh>
    <rPh sb="13" eb="15">
      <t>ヨウリョウ</t>
    </rPh>
    <phoneticPr fontId="2"/>
  </si>
  <si>
    <t>(MW)</t>
    <phoneticPr fontId="2"/>
  </si>
  <si>
    <t>：手入力(他ファイルよりマクロ貼り付け可能)</t>
    <rPh sb="1" eb="2">
      <t>テ</t>
    </rPh>
    <rPh sb="2" eb="4">
      <t>ニュウリョク</t>
    </rPh>
    <rPh sb="5" eb="6">
      <t>ホカ</t>
    </rPh>
    <rPh sb="15" eb="16">
      <t>ハ</t>
    </rPh>
    <rPh sb="17" eb="18">
      <t>ツ</t>
    </rPh>
    <rPh sb="19" eb="21">
      <t>カノウ</t>
    </rPh>
    <phoneticPr fontId="2"/>
  </si>
  <si>
    <t>＜考え方、入力手順＞</t>
    <rPh sb="1" eb="2">
      <t>カンガ</t>
    </rPh>
    <rPh sb="3" eb="4">
      <t>カタ</t>
    </rPh>
    <rPh sb="5" eb="7">
      <t>ニュウリョク</t>
    </rPh>
    <rPh sb="7" eb="9">
      <t>テジュン</t>
    </rPh>
    <phoneticPr fontId="2"/>
  </si>
  <si>
    <t>北海道</t>
    <rPh sb="0" eb="3">
      <t>ホッカイドウ</t>
    </rPh>
    <phoneticPr fontId="25"/>
  </si>
  <si>
    <t>東北</t>
    <rPh sb="0" eb="2">
      <t>トウホク</t>
    </rPh>
    <phoneticPr fontId="25"/>
  </si>
  <si>
    <t>東京</t>
    <rPh sb="0" eb="2">
      <t>トウキョウ</t>
    </rPh>
    <phoneticPr fontId="25"/>
  </si>
  <si>
    <t>中部</t>
    <rPh sb="0" eb="2">
      <t>チュウブ</t>
    </rPh>
    <phoneticPr fontId="25"/>
  </si>
  <si>
    <t>北陸</t>
    <rPh sb="0" eb="2">
      <t>ホクリク</t>
    </rPh>
    <phoneticPr fontId="25"/>
  </si>
  <si>
    <t>関西</t>
    <rPh sb="0" eb="2">
      <t>カンサイ</t>
    </rPh>
    <phoneticPr fontId="25"/>
  </si>
  <si>
    <t>中国</t>
    <rPh sb="0" eb="2">
      <t>チュウゴク</t>
    </rPh>
    <phoneticPr fontId="25"/>
  </si>
  <si>
    <t>四国</t>
    <rPh sb="0" eb="2">
      <t>シコク</t>
    </rPh>
    <phoneticPr fontId="25"/>
  </si>
  <si>
    <t>九州</t>
    <rPh sb="0" eb="2">
      <t>キュウシュウ</t>
    </rPh>
    <phoneticPr fontId="25"/>
  </si>
  <si>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</si>
  <si>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①必要供給力(安定電源)</t>
    <rPh sb="1" eb="3">
      <t>ヒツヨウ</t>
    </rPh>
    <rPh sb="3" eb="6">
      <t>キョウキュウリョク</t>
    </rPh>
    <rPh sb="7" eb="9">
      <t>アンテイ</t>
    </rPh>
    <rPh sb="9" eb="11">
      <t>デンゲン</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</si>
  <si>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</si>
  <si>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</si>
  <si>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再エネの供給力算定ファイルの各シートの下記の値を入力する。</t>
    <rPh sb="0" eb="1">
      <t>サイ</t>
    </rPh>
    <rPh sb="4" eb="7">
      <t>キョウキュウリョク</t>
    </rPh>
    <rPh sb="7" eb="9">
      <t>サンテイ</t>
    </rPh>
    <rPh sb="14" eb="15">
      <t>カク</t>
    </rPh>
    <rPh sb="19" eb="21">
      <t>カキ</t>
    </rPh>
    <rPh sb="22" eb="23">
      <t>アタイ</t>
    </rPh>
    <rPh sb="24" eb="26">
      <t>ニュウリョク</t>
    </rPh>
    <phoneticPr fontId="2"/>
  </si>
  <si>
    <t>②再エネ除きの容量市場調達量</t>
    <rPh sb="1" eb="2">
      <t>サイ</t>
    </rPh>
    <rPh sb="4" eb="5">
      <t>ノゾ</t>
    </rPh>
    <rPh sb="7" eb="9">
      <t>ヨウリョウ</t>
    </rPh>
    <rPh sb="9" eb="11">
      <t>シジョウ</t>
    </rPh>
    <rPh sb="11" eb="13">
      <t>チョウタツ</t>
    </rPh>
    <rPh sb="13" eb="14">
      <t>リョウ</t>
    </rPh>
    <phoneticPr fontId="2"/>
  </si>
  <si>
    <t>③再エネ各月kW</t>
    <rPh sb="1" eb="2">
      <t>サイ</t>
    </rPh>
    <rPh sb="4" eb="6">
      <t>カクツキ</t>
    </rPh>
    <phoneticPr fontId="2"/>
  </si>
  <si>
    <t>太陽光調整係数</t>
    <rPh sb="0" eb="3">
      <t>タイヨウコウ</t>
    </rPh>
    <rPh sb="3" eb="5">
      <t>チョウセイ</t>
    </rPh>
    <rPh sb="5" eb="7">
      <t>ケイスウ</t>
    </rPh>
    <phoneticPr fontId="2"/>
  </si>
  <si>
    <t>表示用(kW)</t>
    <rPh sb="0" eb="3">
      <t>ヒョウジヨウ</t>
    </rPh>
    <phoneticPr fontId="2"/>
  </si>
  <si>
    <t>＜応札容量算定用＞</t>
    <rPh sb="1" eb="3">
      <t>オウサツ</t>
    </rPh>
    <rPh sb="3" eb="5">
      <t>ヨウリョウ</t>
    </rPh>
    <rPh sb="5" eb="7">
      <t>サンテイ</t>
    </rPh>
    <rPh sb="7" eb="8">
      <t>ヨウ</t>
    </rPh>
    <phoneticPr fontId="2"/>
  </si>
  <si>
    <t>再エネ各月kW価値</t>
    <rPh sb="0" eb="1">
      <t>サイ</t>
    </rPh>
    <rPh sb="3" eb="5">
      <t>カクツキ</t>
    </rPh>
    <rPh sb="7" eb="9">
      <t>カチ</t>
    </rPh>
    <phoneticPr fontId="2"/>
  </si>
  <si>
    <t>エリア合計</t>
    <rPh sb="3" eb="5">
      <t>ゴウケイ</t>
    </rPh>
    <phoneticPr fontId="2"/>
  </si>
  <si>
    <t>最小値</t>
    <rPh sb="0" eb="2">
      <t>サイショウ</t>
    </rPh>
    <rPh sb="2" eb="3">
      <t>アタイ</t>
    </rPh>
    <phoneticPr fontId="2"/>
  </si>
  <si>
    <t>④必要供給力(再エネ除き)</t>
    <rPh sb="1" eb="3">
      <t>ヒツヨウ</t>
    </rPh>
    <rPh sb="3" eb="6">
      <t>キョウキュウリョク</t>
    </rPh>
    <rPh sb="7" eb="8">
      <t>サイ</t>
    </rPh>
    <rPh sb="10" eb="11">
      <t>ノゾ</t>
    </rPh>
    <phoneticPr fontId="2"/>
  </si>
  <si>
    <t>⑤再エネ最小期待量除き設備量</t>
    <rPh sb="1" eb="2">
      <t>サイ</t>
    </rPh>
    <rPh sb="4" eb="6">
      <t>サイショウ</t>
    </rPh>
    <rPh sb="6" eb="8">
      <t>キタイ</t>
    </rPh>
    <rPh sb="8" eb="9">
      <t>リョウ</t>
    </rPh>
    <rPh sb="9" eb="10">
      <t>ノゾ</t>
    </rPh>
    <rPh sb="11" eb="13">
      <t>セツビ</t>
    </rPh>
    <rPh sb="13" eb="14">
      <t>リョウ</t>
    </rPh>
    <phoneticPr fontId="2"/>
  </si>
  <si>
    <t>⑥停止可能量(最小期待量から増分)</t>
    <rPh sb="1" eb="3">
      <t>テイシ</t>
    </rPh>
    <rPh sb="3" eb="6">
      <t>カノウリョウ</t>
    </rPh>
    <rPh sb="7" eb="9">
      <t>サイショウ</t>
    </rPh>
    <rPh sb="9" eb="11">
      <t>キタイ</t>
    </rPh>
    <rPh sb="11" eb="12">
      <t>リョウ</t>
    </rPh>
    <rPh sb="14" eb="16">
      <t>ゾウブン</t>
    </rPh>
    <phoneticPr fontId="2"/>
  </si>
  <si>
    <t>月換算</t>
    <rPh sb="0" eb="1">
      <t>ツキ</t>
    </rPh>
    <rPh sb="1" eb="3">
      <t>カンサン</t>
    </rPh>
    <phoneticPr fontId="2"/>
  </si>
  <si>
    <t>⑦カウント可能な設備量</t>
    <rPh sb="5" eb="7">
      <t>カノウ</t>
    </rPh>
    <rPh sb="8" eb="10">
      <t>セツビ</t>
    </rPh>
    <rPh sb="10" eb="11">
      <t>リョウ</t>
    </rPh>
    <phoneticPr fontId="2"/>
  </si>
  <si>
    <t>(参考)基準値</t>
    <rPh sb="1" eb="3">
      <t>サンコウ</t>
    </rPh>
    <rPh sb="4" eb="6">
      <t>キジュン</t>
    </rPh>
    <rPh sb="6" eb="7">
      <t>アタイ</t>
    </rPh>
    <phoneticPr fontId="2"/>
  </si>
  <si>
    <t>　（最小期待量からの増分）</t>
    <rPh sb="2" eb="4">
      <t>サイショウ</t>
    </rPh>
    <rPh sb="4" eb="6">
      <t>キタイ</t>
    </rPh>
    <rPh sb="6" eb="7">
      <t>リョウ</t>
    </rPh>
    <rPh sb="10" eb="12">
      <t>ゾウブン</t>
    </rPh>
    <phoneticPr fontId="2"/>
  </si>
  <si>
    <t>⑧期待容量(単位：kW)</t>
    <rPh sb="1" eb="3">
      <t>キタイ</t>
    </rPh>
    <rPh sb="3" eb="5">
      <t>ヨウリョウ</t>
    </rPh>
    <rPh sb="6" eb="8">
      <t>タンイ</t>
    </rPh>
    <phoneticPr fontId="2"/>
  </si>
  <si>
    <t>（参考）計算式での計算結果</t>
    <rPh sb="1" eb="3">
      <t>サンコウ</t>
    </rPh>
    <rPh sb="4" eb="7">
      <t>ケイサンシキ</t>
    </rPh>
    <rPh sb="9" eb="13">
      <t>ケイサンケッカ</t>
    </rPh>
    <phoneticPr fontId="2"/>
  </si>
  <si>
    <t>⑨調整係数(%)</t>
    <rPh sb="1" eb="3">
      <t>チョウセイ</t>
    </rPh>
    <rPh sb="3" eb="5">
      <t>ケイスウ</t>
    </rPh>
    <phoneticPr fontId="2"/>
  </si>
  <si>
    <t xml:space="preserve"> ← 使わない</t>
    <rPh sb="3" eb="4">
      <t>ツカ</t>
    </rPh>
    <phoneticPr fontId="2"/>
  </si>
  <si>
    <t>太陽光調整係数（年間）</t>
    <rPh sb="0" eb="3">
      <t>タイヨウコウ</t>
    </rPh>
    <rPh sb="3" eb="7">
      <t>チョウセイケイスウ</t>
    </rPh>
    <rPh sb="8" eb="10">
      <t>ネンカン</t>
    </rPh>
    <phoneticPr fontId="2"/>
  </si>
  <si>
    <t>風力調整係数</t>
    <rPh sb="0" eb="2">
      <t>フウリョク</t>
    </rPh>
    <rPh sb="2" eb="4">
      <t>チョウセイ</t>
    </rPh>
    <rPh sb="4" eb="6">
      <t>ケイスウ</t>
    </rPh>
    <phoneticPr fontId="2"/>
  </si>
  <si>
    <t>表示用</t>
    <rPh sb="0" eb="3">
      <t>ヒョウジヨウ</t>
    </rPh>
    <phoneticPr fontId="2"/>
  </si>
  <si>
    <t>風力調整係数（年間）</t>
    <rPh sb="0" eb="2">
      <t>フウリョク</t>
    </rPh>
    <rPh sb="2" eb="6">
      <t>チョウセイケイスウ</t>
    </rPh>
    <rPh sb="7" eb="9">
      <t>ネンカン</t>
    </rPh>
    <phoneticPr fontId="2"/>
  </si>
  <si>
    <t>水力調整係数</t>
    <rPh sb="0" eb="2">
      <t>スイリョク</t>
    </rPh>
    <rPh sb="2" eb="4">
      <t>チョウセイ</t>
    </rPh>
    <rPh sb="4" eb="6">
      <t>ケイスウ</t>
    </rPh>
    <phoneticPr fontId="2"/>
  </si>
  <si>
    <t>水力調整係数（年間）</t>
    <rPh sb="0" eb="2">
      <t>スイリョク</t>
    </rPh>
    <rPh sb="2" eb="6">
      <t>チョウセイケイスウ</t>
    </rPh>
    <rPh sb="7" eb="9">
      <t>ネンカン</t>
    </rPh>
    <phoneticPr fontId="2"/>
  </si>
  <si>
    <t>提供する各月の
供給力</t>
    <rPh sb="0" eb="2">
      <t>テイキョウ</t>
    </rPh>
    <rPh sb="4" eb="6">
      <t>カクツキ</t>
    </rPh>
    <rPh sb="8" eb="11">
      <t>キョウキュウリョク</t>
    </rPh>
    <phoneticPr fontId="2"/>
  </si>
  <si>
    <t>※公表時は非表示</t>
    <rPh sb="1" eb="4">
      <t>コウヒョウジ</t>
    </rPh>
    <rPh sb="5" eb="8">
      <t>ヒヒョウジ</t>
    </rPh>
    <phoneticPr fontId="2"/>
  </si>
  <si>
    <t>新設またはリプレース等を選択してください</t>
    <rPh sb="0" eb="2">
      <t>シンセツ</t>
    </rPh>
    <rPh sb="10" eb="11">
      <t>トウ</t>
    </rPh>
    <rPh sb="12" eb="14">
      <t>センタク</t>
    </rPh>
    <phoneticPr fontId="15"/>
  </si>
  <si>
    <t>リプレース等</t>
    <rPh sb="5" eb="6">
      <t>トウ</t>
    </rPh>
    <phoneticPr fontId="2"/>
  </si>
  <si>
    <t>入力不要（「変動電源」が自動設定されます）
※入力シート上部の対象電源種に記載されている電源に当てはまる電源のためのフォーマットです。当てはまらない場合は、広域機関HPより対象電源に当てはまる期待容量等算定諸元一覧をダウンロードしてください</t>
    <rPh sb="6" eb="8">
      <t>ヘンドウ</t>
    </rPh>
    <rPh sb="23" eb="25">
      <t>ニュウリョク</t>
    </rPh>
    <rPh sb="28" eb="30">
      <t>ジョウブ</t>
    </rPh>
    <rPh sb="31" eb="33">
      <t>タイショウ</t>
    </rPh>
    <rPh sb="33" eb="35">
      <t>デンゲン</t>
    </rPh>
    <rPh sb="35" eb="36">
      <t>シュ</t>
    </rPh>
    <rPh sb="37" eb="39">
      <t>キサイ</t>
    </rPh>
    <rPh sb="44" eb="46">
      <t>デンゲン</t>
    </rPh>
    <rPh sb="47" eb="48">
      <t>ア</t>
    </rPh>
    <rPh sb="52" eb="54">
      <t>デンゲン</t>
    </rPh>
    <rPh sb="67" eb="68">
      <t>ア</t>
    </rPh>
    <rPh sb="74" eb="76">
      <t>バアイ</t>
    </rPh>
    <rPh sb="78" eb="80">
      <t>コウイキ</t>
    </rPh>
    <rPh sb="80" eb="82">
      <t>キカン</t>
    </rPh>
    <rPh sb="86" eb="88">
      <t>タイショウ</t>
    </rPh>
    <rPh sb="88" eb="90">
      <t>デンゲン</t>
    </rPh>
    <rPh sb="91" eb="92">
      <t>ア</t>
    </rPh>
    <rPh sb="96" eb="107">
      <t>キタイヨウリョウトウサンテイショゲンイチラン</t>
    </rPh>
    <phoneticPr fontId="15"/>
  </si>
  <si>
    <t>本オークションに参加可能な設備容量(送電端)以下の整数値を入力してください
※補修等に伴う出力減少分は、差し引かないでください
※小数以下は四捨五入して応札容量を計算します。この値が、各月のアセスメント対象容量となります</t>
    <phoneticPr fontId="15"/>
  </si>
  <si>
    <t>期待容量等算定諸元一覧（対象応札年度：2025年度）</t>
    <rPh sb="0" eb="2">
      <t>キタイ</t>
    </rPh>
    <rPh sb="2" eb="4">
      <t>ヨウリョウ</t>
    </rPh>
    <rPh sb="4" eb="5">
      <t>ナド</t>
    </rPh>
    <rPh sb="5" eb="7">
      <t>サンテイ</t>
    </rPh>
    <rPh sb="7" eb="9">
      <t>ショゲン</t>
    </rPh>
    <rPh sb="9" eb="11">
      <t>イチラン</t>
    </rPh>
    <rPh sb="12" eb="14">
      <t>タイショウ</t>
    </rPh>
    <rPh sb="14" eb="16">
      <t>オウサツ</t>
    </rPh>
    <rPh sb="16" eb="18">
      <t>ネンド</t>
    </rPh>
    <rPh sb="23" eb="25">
      <t>ネンド</t>
    </rPh>
    <phoneticPr fontId="3"/>
  </si>
  <si>
    <t>【新設・リプレース等】：太陽光、風力、水力（安定的に供給力を提供できるものは除く）</t>
    <phoneticPr fontId="2"/>
  </si>
  <si>
    <t>新設・リプレース等</t>
    <rPh sb="0" eb="2">
      <t>シンセツ</t>
    </rPh>
    <rPh sb="8" eb="9">
      <t>トウ</t>
    </rPh>
    <phoneticPr fontId="2"/>
  </si>
  <si>
    <t>・電源等識別番号については、電源等情報に登録した後に、容量市場システムで付番された番号を記載してください。</t>
  </si>
  <si>
    <t>・新設・リプレース等及び電源種別については、電源等情報に登録した内容を記載してください。</t>
    <rPh sb="9" eb="10">
      <t>トウ</t>
    </rPh>
    <rPh sb="10" eb="11">
      <t>オヨ</t>
    </rPh>
    <phoneticPr fontId="2"/>
  </si>
  <si>
    <t>・エリア名については、電源等情報に登録した「エリア名」を記載してください。</t>
  </si>
  <si>
    <t>・本オークションに参加可能な設備容量(送電端)については、電源等情報登録様式に記載した値としてください。</t>
    <rPh sb="34" eb="38">
      <t>トウロクヨウシキ</t>
    </rPh>
    <rPh sb="39" eb="41">
      <t>キサイ</t>
    </rPh>
    <rPh sb="43" eb="44">
      <t>アタイ</t>
    </rPh>
    <phoneticPr fontId="2"/>
  </si>
  <si>
    <t>・調整係数については、自動計算されます。</t>
  </si>
  <si>
    <t>・提供する各月の供給力については、本オークションに参加可能な設備容量(送電端)を上限に、運用リスク分等を差し引いて任意に記載してください。※この値がアセスメント対象容量となります。</t>
    <rPh sb="17" eb="18">
      <t>ホン</t>
    </rPh>
    <rPh sb="25" eb="27">
      <t>サンカ</t>
    </rPh>
    <rPh sb="27" eb="29">
      <t>カノウ</t>
    </rPh>
    <rPh sb="30" eb="32">
      <t>セツビ</t>
    </rPh>
    <rPh sb="32" eb="34">
      <t>ヨウリョウ</t>
    </rPh>
    <rPh sb="35" eb="37">
      <t>ソウデン</t>
    </rPh>
    <rPh sb="37" eb="38">
      <t>タン</t>
    </rPh>
    <rPh sb="72" eb="73">
      <t>アタイ</t>
    </rPh>
    <rPh sb="80" eb="84">
      <t>タイショウヨウリョウ</t>
    </rPh>
    <phoneticPr fontId="2"/>
  </si>
  <si>
    <t>水力</t>
    <phoneticPr fontId="2"/>
  </si>
  <si>
    <t>風力（陸上風力）</t>
    <rPh sb="3" eb="7">
      <t>リクジョウフウリョク</t>
    </rPh>
    <phoneticPr fontId="2"/>
  </si>
  <si>
    <t>風力（洋上風力）</t>
    <rPh sb="3" eb="7">
      <t>ヨウジョウフウリョク</t>
    </rPh>
    <phoneticPr fontId="2"/>
  </si>
  <si>
    <t>設備容量（送電端）から自家消費(ベース分)、自己託送、特定供給、特定送配電事業者に供出する容量、FIT/FIPに供出する容量を差し引いたものを入力してください</t>
    <rPh sb="5" eb="7">
      <t>ソウデン</t>
    </rPh>
    <rPh sb="11" eb="13">
      <t>ジカ</t>
    </rPh>
    <rPh sb="13" eb="15">
      <t>ショウヒ</t>
    </rPh>
    <rPh sb="19" eb="20">
      <t>ブン</t>
    </rPh>
    <rPh sb="22" eb="24">
      <t>ジコ</t>
    </rPh>
    <rPh sb="24" eb="26">
      <t>タクソウ</t>
    </rPh>
    <rPh sb="27" eb="29">
      <t>トクテイ</t>
    </rPh>
    <rPh sb="29" eb="31">
      <t>キョウキュウ</t>
    </rPh>
    <rPh sb="32" eb="34">
      <t>トクテイ</t>
    </rPh>
    <rPh sb="34" eb="35">
      <t>ソウ</t>
    </rPh>
    <rPh sb="35" eb="37">
      <t>ハイデン</t>
    </rPh>
    <rPh sb="37" eb="40">
      <t>ジギョウシャ</t>
    </rPh>
    <rPh sb="41" eb="43">
      <t>キョウシュツ</t>
    </rPh>
    <rPh sb="45" eb="47">
      <t>ヨウリョウ</t>
    </rPh>
    <rPh sb="56" eb="58">
      <t>キョウシュツ</t>
    </rPh>
    <rPh sb="60" eb="62">
      <t>ヨウリョウ</t>
    </rPh>
    <rPh sb="63" eb="64">
      <t>サ</t>
    </rPh>
    <rPh sb="65" eb="66">
      <t>ヒ</t>
    </rPh>
    <rPh sb="71" eb="73">
      <t>ニュウリョク</t>
    </rPh>
    <phoneticPr fontId="15"/>
  </si>
  <si>
    <t>期待容量等算定諸元一覧</t>
    <rPh sb="0" eb="2">
      <t>キタイ</t>
    </rPh>
    <rPh sb="2" eb="4">
      <t>ヨウリョウ</t>
    </rPh>
    <rPh sb="4" eb="5">
      <t>ナド</t>
    </rPh>
    <rPh sb="5" eb="7">
      <t>サンテイ</t>
    </rPh>
    <rPh sb="7" eb="9">
      <t>ショゲン</t>
    </rPh>
    <rPh sb="9" eb="11">
      <t>イチラン</t>
    </rPh>
    <phoneticPr fontId="2"/>
  </si>
  <si>
    <t>会社名：</t>
    <rPh sb="0" eb="2">
      <t>カイシャ</t>
    </rPh>
    <rPh sb="2" eb="3">
      <t>メイ</t>
    </rPh>
    <phoneticPr fontId="2"/>
  </si>
  <si>
    <r>
      <t>1．以下の項目については、期待容量の</t>
    </r>
    <r>
      <rPr>
        <sz val="11"/>
        <color rgb="FFFF0000"/>
        <rFont val="Meiryo UI"/>
        <family val="3"/>
        <charset val="128"/>
      </rPr>
      <t>登録期間中(2025/12/10～12/16)</t>
    </r>
    <r>
      <rPr>
        <sz val="11"/>
        <rFont val="Meiryo UI"/>
        <family val="3"/>
        <charset val="128"/>
      </rPr>
      <t>に容量市場システムに登録してください。</t>
    </r>
    <phoneticPr fontId="2"/>
  </si>
  <si>
    <r>
      <t>2．以下の項目については、応札容量算定に用いた</t>
    </r>
    <r>
      <rPr>
        <sz val="11"/>
        <color rgb="FFFF0000"/>
        <rFont val="Meiryo UI"/>
        <family val="3"/>
        <charset val="128"/>
      </rPr>
      <t>期待容量等算定諸元一覧登録受付期間中(2026/1/27～2/3)</t>
    </r>
    <r>
      <rPr>
        <sz val="11"/>
        <rFont val="Meiryo UI"/>
        <family val="3"/>
        <charset val="128"/>
      </rPr>
      <t>に容量市場システムに登録してください。</t>
    </r>
    <rPh sb="40" eb="41">
      <t>チュウ</t>
    </rPh>
    <phoneticPr fontId="2"/>
  </si>
  <si>
    <r>
      <t>・期待容量については、自動計算されます。　※</t>
    </r>
    <r>
      <rPr>
        <u/>
        <sz val="11"/>
        <rFont val="Meiryo UI"/>
        <family val="3"/>
        <charset val="128"/>
      </rPr>
      <t>この値が長期脱炭素電源オークションに応札する際の応札容量の上限値になります。</t>
    </r>
    <rPh sb="26" eb="31">
      <t>チョウキダツタンソ</t>
    </rPh>
    <rPh sb="31" eb="33">
      <t>デンゲン</t>
    </rPh>
    <phoneticPr fontId="2"/>
  </si>
  <si>
    <t>広域エネルギー株式会社</t>
    <phoneticPr fontId="2"/>
  </si>
  <si>
    <t>当該の電源が発電する方式を以下の例に従ってプルダウンから選択してください
新設：太陽光、風力（陸上風力）、風力（洋上風力）、水力
リプレース等：陽光、風力（陸上風力）、風力（洋上風力）、水力</t>
    <rPh sb="0" eb="2">
      <t>トウガイ</t>
    </rPh>
    <rPh sb="3" eb="5">
      <t>デンゲン</t>
    </rPh>
    <rPh sb="6" eb="8">
      <t>ハツデン</t>
    </rPh>
    <rPh sb="10" eb="12">
      <t>ホウシキ</t>
    </rPh>
    <rPh sb="13" eb="15">
      <t>イカ</t>
    </rPh>
    <rPh sb="16" eb="17">
      <t>レイ</t>
    </rPh>
    <rPh sb="18" eb="19">
      <t>シタガ</t>
    </rPh>
    <rPh sb="40" eb="43">
      <t>タイヨウコウ</t>
    </rPh>
    <rPh sb="44" eb="46">
      <t>フウリョク</t>
    </rPh>
    <rPh sb="47" eb="49">
      <t>リクジョウ</t>
    </rPh>
    <rPh sb="49" eb="51">
      <t>フウリョク</t>
    </rPh>
    <rPh sb="56" eb="58">
      <t>ヨウジョウ</t>
    </rPh>
    <rPh sb="62" eb="64">
      <t>スイリョク</t>
    </rPh>
    <rPh sb="70" eb="71">
      <t>トウ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</si>
</sst>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000000"/>
    <numFmt numFmtId="177" formatCode="#,##0_ "/>
    <numFmt numFmtId="178" formatCode="0.0%"/>
    <numFmt numFmtId="179" formatCode="#,##0_ ;[Red]\-#,##0\ "/>
    <numFmt numFmtId="180" formatCode="#,##0_);[Red]\(#,##0\)"/>
    <numFmt numFmtId="181" formatCode="#,##0.00000;[Red]\-#,##0.00000"/>
    <numFmt numFmtId="182" formatCode="0.000&quot;ヶ月&quot;"/>
    <numFmt numFmtId="183" formatCode="#,##0.000_ "/>
    <numFmt numFmtId="184" formatCode="0.0&quot;ヶ月&quot;"/>
    <numFmt numFmtId="185" formatCode="#,##0.0000;[Red]\-#,##0.0000"/>
    <numFmt numFmtId="186" formatCode="#,##0.00000000000000_ ;[Red]\-#,##0.00000000000000\ "/>
  </numFmts>
  <fonts count="28" x14ac:knownFonts="1">
    <font>
      <sz val="11"/>
      <color theme="1"/>
      <name val="游ゴシック"/>
      <family val="2"/>
      <scheme val="minor"/>
    </font>
    <font>
      <sz val="11"/>
      <color theme="1"/>
      <name val="Meiryo UI"/>
      <family val="2"/>
      <charset val="128"/>
    </font>
    <font>
      <sz val="6"/>
      <name val="游ゴシック"/>
      <family val="3"/>
      <charset val="128"/>
      <scheme val="minor"/>
    </font>
    <font>
      <b/>
      <u/>
      <sz val="11"/>
      <color theme="1"/>
      <name val="Meiryo UI"/>
      <family val="3"/>
      <charset val="128"/>
    </font>
    <font>
      <sz val="11"/>
      <color theme="1"/>
      <name val="Meiryo UI"/>
      <family val="3"/>
      <charset val="128"/>
    </font>
    <font>
      <sz val="11"/>
      <name val="Meiryo UI"/>
      <family val="3"/>
      <charset val="128"/>
    </font>
    <font>
      <sz val="11"/>
      <color rgb="FF000000"/>
      <name val="Meiryo UI"/>
      <family val="3"/>
      <charset val="128"/>
    </font>
    <font>
      <sz val="10"/>
      <color rgb="FF000000"/>
      <name val="Meiryo UI"/>
      <family val="3"/>
      <charset val="128"/>
    </font>
    <font>
      <sz val="12"/>
      <color theme="1"/>
      <name val="Meiryo UI"/>
      <family val="3"/>
      <charset val="128"/>
    </font>
    <font>
      <sz val="11"/>
      <color theme="0"/>
      <name val="Meiryo UI"/>
      <family val="3"/>
      <charset val="128"/>
    </font>
    <font>
      <sz val="10"/>
      <color theme="1"/>
      <name val="Meiryo UI"/>
      <family val="3"/>
      <charset val="128"/>
    </font>
    <font>
      <sz val="11"/>
      <color rgb="FFFF0000"/>
      <name val="Meiryo UI"/>
      <family val="3"/>
      <charset val="128"/>
    </font>
    <font>
      <sz val="11"/>
      <color theme="1"/>
      <name val="ＭＳ Ｐゴシック"/>
      <family val="2"/>
      <charset val="128"/>
    </font>
    <font>
      <u/>
      <sz val="11"/>
      <color theme="10"/>
      <name val="ＭＳ Ｐゴシック"/>
      <family val="2"/>
      <charset val="128"/>
    </font>
    <font>
      <u/>
      <sz val="11"/>
      <name val="Meiryo UI"/>
      <family val="3"/>
      <charset val="128"/>
    </font>
    <font>
      <sz val="6"/>
      <name val="Meiryo UI"/>
      <family val="2"/>
      <charset val="128"/>
    </font>
    <font>
      <b/>
      <sz val="14"/>
      <color theme="1"/>
      <name val="Meiryo UI"/>
      <family val="3"/>
      <charset val="128"/>
    </font>
    <font>
      <sz val="10.5"/>
      <color rgb="FF000000"/>
      <name val="Meiryo UI"/>
      <family val="3"/>
      <charset val="128"/>
    </font>
    <font>
      <sz val="10.5"/>
      <color theme="1"/>
      <name val="Meiryo UI"/>
      <family val="3"/>
      <charset val="128"/>
    </font>
    <font>
      <sz val="10.5"/>
      <name val="Meiryo UI"/>
      <family val="3"/>
      <charset val="128"/>
    </font>
    <font>
      <sz val="11"/>
      <color theme="1"/>
      <name val="游ゴシック"/>
      <family val="2"/>
      <scheme val="minor"/>
    </font>
    <font>
      <b/>
      <sz val="11"/>
      <color theme="1"/>
      <name val="Meiryo UI"/>
      <family val="3"/>
      <charset val="128"/>
    </font>
    <font>
      <b/>
      <sz val="11"/>
      <color rgb="FFFF0000"/>
      <name val="Meiryo UI"/>
      <family val="3"/>
      <charset val="128"/>
    </font>
    <font>
      <sz val="12"/>
      <name val="Meiryo UI"/>
      <family val="3"/>
      <charset val="128"/>
    </font>
    <font>
      <u/>
      <sz val="11"/>
      <color theme="10"/>
      <name val="游ゴシック"/>
      <family val="2"/>
      <scheme val="minor"/>
    </font>
    <font>
      <sz val="6"/>
      <name val="游ゴシック"/>
      <family val="2"/>
      <charset val="128"/>
      <scheme val="minor"/>
    </font>
    <font>
      <sz val="11"/>
      <color theme="0" tint="-0.34998626667073579"/>
      <name val="Meiryo UI"/>
      <family val="3"/>
      <charset val="128"/>
    </font>
    <font>
      <strike/>
      <sz val="12"/>
      <color rgb="FFFF0000"/>
      <name val="Meiryo UI"/>
      <family val="3"/>
      <charset val="128"/>
    </font>
  </fonts>
  <fills count="15">
    <fill>
      <patternFill patternType="none"/>
    </fill>
    <fill>
      <patternFill patternType="gray125"/>
    </fill>
    <fill>
      <patternFill patternType="solid">
        <fgColor rgb="FFD9D9D9"/>
        <bgColor rgb="FF000000"/>
      </patternFill>
    </fill>
    <fill>
      <patternFill patternType="solid">
        <fgColor rgb="FFFFFF66"/>
        <bgColor rgb="FF000000"/>
      </patternFill>
    </fill>
    <fill>
      <patternFill patternType="solid">
        <fgColor rgb="FFFFFF66"/>
        <bgColor indexed="64"/>
      </patternFill>
    </fill>
    <fill>
      <patternFill patternType="solid">
        <fgColor theme="5" tint="0.59999389629810485"/>
        <bgColor indexed="64"/>
      </patternFill>
    </fill>
    <fill>
      <patternFill patternType="solid">
        <fgColor rgb="FFFF00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5" tint="0.59996337778862885"/>
        <bgColor indexed="64"/>
      </patternFill>
    </fill>
    <fill>
      <patternFill patternType="solid">
        <fgColor theme="0" tint="-0.14999847407452621"/>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s>
  <cellStyleXfs count="7">
    <xf numFmtId="0" fontId="0" fillId="0" borderId="0"/>
    <xf numFmtId="0" fontId="12" fillId="0" borderId="0">
      <alignment vertical="center"/>
    </xf>
    <xf numFmtId="0" fontId="13" fillId="0" borderId="0" applyNumberFormat="0" applyFill="0" applyBorder="0" applyAlignment="0" applyProtection="0">
      <alignment vertical="center"/>
    </xf>
    <xf numFmtId="0" fontId="1"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24" fillId="0" borderId="0" applyNumberFormat="0" applyFill="0" applyBorder="0" applyAlignment="0" applyProtection="0"/>
  </cellStyleXfs>
  <cellXfs count="268">
    <xf numFmtId="0" fontId="0" fillId="0" borderId="0" xfId="0"/>
    <xf numFmtId="0" fontId="4" fillId="0" borderId="0" xfId="0" applyFont="1"/>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6" xfId="0" applyFont="1" applyBorder="1"/>
    <xf numFmtId="0" fontId="6" fillId="0" borderId="6" xfId="0" applyFont="1" applyBorder="1" applyAlignment="1">
      <alignment horizontal="center" vertical="center"/>
    </xf>
    <xf numFmtId="0" fontId="6" fillId="2" borderId="6" xfId="0" applyFont="1" applyFill="1" applyBorder="1" applyAlignment="1">
      <alignment horizontal="center" vertical="center"/>
    </xf>
    <xf numFmtId="0" fontId="8" fillId="5" borderId="0" xfId="0" applyFont="1" applyFill="1" applyAlignment="1">
      <alignment horizontal="centerContinuous"/>
    </xf>
    <xf numFmtId="0" fontId="10" fillId="5" borderId="0" xfId="0" applyFont="1" applyFill="1" applyAlignment="1">
      <alignment horizontal="centerContinuous" vertical="center"/>
    </xf>
    <xf numFmtId="0" fontId="9" fillId="6" borderId="0" xfId="0" applyFont="1" applyFill="1" applyAlignment="1">
      <alignment horizontal="center" vertical="center"/>
    </xf>
    <xf numFmtId="0" fontId="5" fillId="0" borderId="0" xfId="0" applyFont="1"/>
    <xf numFmtId="0" fontId="11" fillId="0" borderId="0" xfId="0" applyFont="1"/>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0" borderId="0" xfId="0" applyFont="1" applyAlignment="1">
      <alignment vertical="center" wrapText="1"/>
    </xf>
    <xf numFmtId="177" fontId="10" fillId="0" borderId="1" xfId="0" applyNumberFormat="1" applyFont="1" applyBorder="1" applyAlignment="1" applyProtection="1">
      <alignment horizontal="center" vertical="center" shrinkToFit="1"/>
      <protection hidden="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10" fillId="4" borderId="0" xfId="0" applyFont="1" applyFill="1" applyAlignment="1">
      <alignment horizontal="center" vertical="center"/>
    </xf>
    <xf numFmtId="0" fontId="4" fillId="0" borderId="0" xfId="0" applyFont="1" applyAlignment="1">
      <alignment horizontal="left" vertical="center"/>
    </xf>
    <xf numFmtId="0" fontId="4" fillId="0" borderId="0" xfId="3" applyFont="1">
      <alignment vertical="center"/>
    </xf>
    <xf numFmtId="0" fontId="4" fillId="0" borderId="11" xfId="3" applyFont="1" applyBorder="1">
      <alignment vertical="center"/>
    </xf>
    <xf numFmtId="0" fontId="4" fillId="0" borderId="12" xfId="3" applyFont="1" applyBorder="1">
      <alignment vertical="center"/>
    </xf>
    <xf numFmtId="0" fontId="4" fillId="0" borderId="13" xfId="3" applyFont="1" applyBorder="1">
      <alignment vertical="center"/>
    </xf>
    <xf numFmtId="0" fontId="4" fillId="0" borderId="14" xfId="3" applyFont="1" applyBorder="1">
      <alignment vertical="center"/>
    </xf>
    <xf numFmtId="0" fontId="4" fillId="0" borderId="10" xfId="3" applyFont="1" applyBorder="1">
      <alignment vertical="center"/>
    </xf>
    <xf numFmtId="0" fontId="17" fillId="7" borderId="1" xfId="3" applyFont="1" applyFill="1" applyBorder="1" applyAlignment="1">
      <alignment horizontal="center" vertical="center" wrapText="1"/>
    </xf>
    <xf numFmtId="0" fontId="18" fillId="0" borderId="1" xfId="3" applyFont="1" applyBorder="1" applyAlignment="1">
      <alignment horizontal="center" vertical="center" wrapText="1"/>
    </xf>
    <xf numFmtId="0" fontId="18" fillId="0" borderId="1" xfId="3" applyFont="1" applyBorder="1" applyAlignment="1">
      <alignment vertical="center" wrapText="1"/>
    </xf>
    <xf numFmtId="0" fontId="17" fillId="7" borderId="2" xfId="3" applyFont="1" applyFill="1" applyBorder="1" applyAlignment="1">
      <alignment horizontal="center" vertical="center" wrapText="1"/>
    </xf>
    <xf numFmtId="0" fontId="18" fillId="0" borderId="2" xfId="3" applyFont="1" applyBorder="1" applyAlignment="1">
      <alignment horizontal="center" vertical="center" wrapText="1"/>
    </xf>
    <xf numFmtId="0" fontId="4" fillId="0" borderId="2" xfId="3" applyFont="1" applyBorder="1" applyAlignment="1">
      <alignment horizontal="center" vertical="center" wrapText="1"/>
    </xf>
    <xf numFmtId="0" fontId="4" fillId="0" borderId="15" xfId="3" applyFont="1" applyBorder="1">
      <alignment vertical="center"/>
    </xf>
    <xf numFmtId="0" fontId="4" fillId="0" borderId="7" xfId="3" applyFont="1" applyBorder="1">
      <alignment vertical="center"/>
    </xf>
    <xf numFmtId="0" fontId="4" fillId="0" borderId="6" xfId="3" applyFont="1" applyBorder="1">
      <alignment vertical="center"/>
    </xf>
    <xf numFmtId="0" fontId="19" fillId="0" borderId="1" xfId="3" applyFont="1" applyBorder="1" applyAlignment="1">
      <alignment horizontal="center" vertical="center" wrapText="1"/>
    </xf>
    <xf numFmtId="0" fontId="19" fillId="0" borderId="2" xfId="3" applyFont="1" applyBorder="1" applyAlignment="1">
      <alignment horizontal="center" vertical="center" wrapText="1"/>
    </xf>
    <xf numFmtId="0" fontId="4" fillId="0" borderId="0" xfId="0" applyFont="1" applyAlignment="1">
      <alignment horizontal="center"/>
    </xf>
    <xf numFmtId="0" fontId="11" fillId="0" borderId="0" xfId="0" applyFont="1" applyAlignment="1">
      <alignment horizontal="right"/>
    </xf>
    <xf numFmtId="0" fontId="21" fillId="0" borderId="0" xfId="0" applyFont="1"/>
    <xf numFmtId="0" fontId="8" fillId="4" borderId="0" xfId="0" applyFont="1" applyFill="1" applyAlignment="1">
      <alignment horizontal="centerContinuous"/>
    </xf>
    <xf numFmtId="0" fontId="9" fillId="6" borderId="0" xfId="0" applyFont="1" applyFill="1" applyAlignment="1">
      <alignment horizontal="center"/>
    </xf>
    <xf numFmtId="0" fontId="8" fillId="0" borderId="0" xfId="0" applyFont="1"/>
    <xf numFmtId="0" fontId="8" fillId="0" borderId="0" xfId="0" applyFont="1" applyAlignment="1">
      <alignment horizontal="center" vertical="center"/>
    </xf>
    <xf numFmtId="0" fontId="8" fillId="0" borderId="0" xfId="0" applyFont="1" applyAlignment="1" applyProtection="1">
      <alignment vertical="center"/>
      <protection locked="0"/>
    </xf>
    <xf numFmtId="0" fontId="4" fillId="8" borderId="1" xfId="0" applyFont="1" applyFill="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0" fontId="8" fillId="0" borderId="0" xfId="0" applyFont="1" applyAlignment="1">
      <alignment vertical="center"/>
    </xf>
    <xf numFmtId="0" fontId="4" fillId="0" borderId="8" xfId="0" applyFont="1" applyBorder="1" applyAlignment="1">
      <alignment horizontal="center" vertical="center"/>
    </xf>
    <xf numFmtId="178" fontId="10" fillId="0" borderId="1" xfId="5" applyNumberFormat="1" applyFont="1" applyFill="1" applyBorder="1" applyAlignment="1" applyProtection="1">
      <alignment horizontal="center" vertical="center" shrinkToFit="1"/>
      <protection hidden="1"/>
    </xf>
    <xf numFmtId="177" fontId="10" fillId="10" borderId="1" xfId="0" applyNumberFormat="1" applyFont="1" applyFill="1" applyBorder="1" applyAlignment="1" applyProtection="1">
      <alignment horizontal="center" vertical="center" shrinkToFit="1"/>
      <protection hidden="1"/>
    </xf>
    <xf numFmtId="177" fontId="10" fillId="9" borderId="1" xfId="0" applyNumberFormat="1" applyFont="1" applyFill="1" applyBorder="1" applyAlignment="1">
      <alignment horizontal="center" vertical="center" shrinkToFit="1"/>
    </xf>
    <xf numFmtId="177" fontId="10" fillId="0" borderId="1" xfId="0" applyNumberFormat="1" applyFont="1" applyBorder="1" applyAlignment="1">
      <alignment horizontal="center" vertical="center" shrinkToFit="1"/>
    </xf>
    <xf numFmtId="0" fontId="4" fillId="0" borderId="0" xfId="0" applyFont="1" applyAlignment="1">
      <alignment horizontal="right" vertical="center"/>
    </xf>
    <xf numFmtId="0" fontId="4" fillId="11" borderId="0" xfId="0" applyFont="1" applyFill="1"/>
    <xf numFmtId="0" fontId="4" fillId="0" borderId="19" xfId="0" applyFont="1" applyBorder="1" applyAlignment="1">
      <alignment horizontal="center" vertical="center"/>
    </xf>
    <xf numFmtId="0" fontId="24" fillId="0" borderId="0" xfId="6"/>
    <xf numFmtId="177" fontId="11" fillId="11" borderId="19" xfId="0" applyNumberFormat="1" applyFont="1" applyFill="1" applyBorder="1" applyAlignment="1">
      <alignment horizontal="center" vertical="center"/>
    </xf>
    <xf numFmtId="177" fontId="4" fillId="0" borderId="0" xfId="0" applyNumberFormat="1" applyFont="1"/>
    <xf numFmtId="0" fontId="4" fillId="0" borderId="0" xfId="0" applyFont="1" applyAlignment="1">
      <alignment horizontal="center" vertical="center"/>
    </xf>
    <xf numFmtId="180" fontId="11" fillId="11" borderId="19" xfId="0" applyNumberFormat="1" applyFont="1" applyFill="1" applyBorder="1"/>
    <xf numFmtId="0" fontId="4" fillId="0" borderId="0" xfId="0" applyFont="1" applyAlignment="1">
      <alignment horizontal="left"/>
    </xf>
    <xf numFmtId="178" fontId="11" fillId="11" borderId="19" xfId="0" applyNumberFormat="1" applyFont="1" applyFill="1" applyBorder="1" applyAlignment="1">
      <alignment horizontal="center" vertical="center"/>
    </xf>
    <xf numFmtId="178" fontId="5" fillId="0" borderId="19" xfId="0" applyNumberFormat="1" applyFont="1" applyBorder="1" applyAlignment="1">
      <alignment horizontal="center" vertical="center"/>
    </xf>
    <xf numFmtId="178" fontId="4" fillId="0" borderId="0" xfId="0" applyNumberFormat="1" applyFont="1"/>
    <xf numFmtId="181" fontId="5" fillId="0" borderId="19" xfId="4" applyNumberFormat="1" applyFont="1" applyFill="1" applyBorder="1" applyAlignment="1">
      <alignment horizontal="center" vertical="center"/>
    </xf>
    <xf numFmtId="181" fontId="5" fillId="0" borderId="20" xfId="4" applyNumberFormat="1" applyFont="1" applyFill="1" applyBorder="1" applyAlignment="1">
      <alignment horizontal="center" vertical="center"/>
    </xf>
    <xf numFmtId="181" fontId="4" fillId="0" borderId="4" xfId="4" applyNumberFormat="1" applyFont="1" applyBorder="1" applyAlignment="1">
      <alignment horizontal="center" vertical="center"/>
    </xf>
    <xf numFmtId="181" fontId="4" fillId="0" borderId="1" xfId="4" applyNumberFormat="1" applyFont="1" applyBorder="1" applyAlignment="1">
      <alignment horizontal="center" vertical="center"/>
    </xf>
    <xf numFmtId="38" fontId="4" fillId="0" borderId="1" xfId="4" applyFont="1" applyBorder="1" applyAlignment="1">
      <alignment horizontal="center" vertical="center"/>
    </xf>
    <xf numFmtId="181" fontId="4" fillId="0" borderId="0" xfId="0" applyNumberFormat="1" applyFont="1"/>
    <xf numFmtId="177" fontId="4" fillId="0" borderId="19" xfId="0" applyNumberFormat="1" applyFont="1" applyBorder="1" applyAlignment="1">
      <alignment horizontal="center" vertical="center"/>
    </xf>
    <xf numFmtId="177" fontId="4" fillId="0" borderId="20" xfId="0" applyNumberFormat="1" applyFont="1" applyBorder="1" applyAlignment="1">
      <alignment horizontal="center" vertical="center"/>
    </xf>
    <xf numFmtId="177" fontId="4" fillId="0" borderId="4" xfId="0" applyNumberFormat="1" applyFont="1" applyBorder="1" applyAlignment="1">
      <alignment horizontal="center" vertical="center"/>
    </xf>
    <xf numFmtId="177" fontId="4" fillId="0" borderId="1" xfId="0" applyNumberFormat="1" applyFont="1" applyBorder="1"/>
    <xf numFmtId="180" fontId="4" fillId="0" borderId="0" xfId="0" applyNumberFormat="1" applyFont="1"/>
    <xf numFmtId="0" fontId="4" fillId="0" borderId="1" xfId="0" applyFont="1" applyBorder="1" applyAlignment="1">
      <alignment vertical="center"/>
    </xf>
    <xf numFmtId="177" fontId="4" fillId="0" borderId="21" xfId="0" applyNumberFormat="1" applyFont="1" applyBorder="1" applyAlignment="1">
      <alignment horizontal="center" vertical="center"/>
    </xf>
    <xf numFmtId="0" fontId="4" fillId="0" borderId="0" xfId="0" applyFont="1" applyAlignment="1">
      <alignment horizontal="right"/>
    </xf>
    <xf numFmtId="182" fontId="4" fillId="0" borderId="19" xfId="0" applyNumberFormat="1" applyFont="1" applyBorder="1"/>
    <xf numFmtId="183" fontId="4" fillId="0" borderId="19" xfId="0" applyNumberFormat="1" applyFont="1" applyBorder="1" applyAlignment="1">
      <alignment horizontal="center" vertical="center"/>
    </xf>
    <xf numFmtId="184" fontId="11" fillId="11" borderId="0" xfId="0" applyNumberFormat="1" applyFont="1" applyFill="1" applyAlignment="1">
      <alignment horizontal="center" vertical="center"/>
    </xf>
    <xf numFmtId="0" fontId="4" fillId="0" borderId="22" xfId="0" applyFont="1" applyBorder="1"/>
    <xf numFmtId="38" fontId="4" fillId="0" borderId="22" xfId="4" applyFont="1" applyBorder="1" applyAlignment="1"/>
    <xf numFmtId="0" fontId="26" fillId="0" borderId="0" xfId="0" applyFont="1" applyAlignment="1">
      <alignment horizontal="right"/>
    </xf>
    <xf numFmtId="183" fontId="26" fillId="0" borderId="0" xfId="0" applyNumberFormat="1" applyFont="1" applyAlignment="1">
      <alignment shrinkToFit="1"/>
    </xf>
    <xf numFmtId="38" fontId="4" fillId="0" borderId="0" xfId="4" applyFont="1" applyBorder="1" applyAlignment="1">
      <alignment horizontal="right" vertical="center" shrinkToFit="1"/>
    </xf>
    <xf numFmtId="178" fontId="4" fillId="0" borderId="22" xfId="5" applyNumberFormat="1" applyFont="1" applyBorder="1" applyAlignment="1"/>
    <xf numFmtId="0" fontId="4" fillId="0" borderId="23" xfId="0" applyFont="1" applyBorder="1"/>
    <xf numFmtId="178" fontId="26" fillId="0" borderId="0" xfId="0" applyNumberFormat="1" applyFont="1" applyAlignment="1">
      <alignment horizontal="center" vertical="center"/>
    </xf>
    <xf numFmtId="178" fontId="4" fillId="0" borderId="0" xfId="0" applyNumberFormat="1" applyFont="1" applyAlignment="1">
      <alignment horizontal="right"/>
    </xf>
    <xf numFmtId="178" fontId="4" fillId="10" borderId="0" xfId="5" applyNumberFormat="1" applyFont="1" applyFill="1" applyAlignment="1">
      <alignment horizontal="center"/>
    </xf>
    <xf numFmtId="0" fontId="4" fillId="0" borderId="9" xfId="0" applyFont="1" applyBorder="1" applyAlignment="1">
      <alignment horizontal="center" vertical="center"/>
    </xf>
    <xf numFmtId="177" fontId="10" fillId="12" borderId="1" xfId="0" applyNumberFormat="1" applyFont="1" applyFill="1" applyBorder="1" applyAlignment="1">
      <alignment horizontal="center" vertical="center" shrinkToFit="1"/>
    </xf>
    <xf numFmtId="177" fontId="5" fillId="0" borderId="19" xfId="0" applyNumberFormat="1" applyFont="1" applyBorder="1" applyAlignment="1">
      <alignment horizontal="center" vertical="center"/>
    </xf>
    <xf numFmtId="180" fontId="5" fillId="0" borderId="19" xfId="0" applyNumberFormat="1" applyFont="1" applyBorder="1"/>
    <xf numFmtId="181" fontId="5" fillId="0" borderId="19" xfId="4" applyNumberFormat="1" applyFont="1" applyFill="1" applyBorder="1" applyAlignment="1"/>
    <xf numFmtId="181" fontId="5" fillId="0" borderId="20" xfId="4" applyNumberFormat="1" applyFont="1" applyFill="1" applyBorder="1" applyAlignment="1"/>
    <xf numFmtId="181" fontId="4" fillId="0" borderId="4" xfId="4" applyNumberFormat="1" applyFont="1" applyBorder="1" applyAlignment="1"/>
    <xf numFmtId="181" fontId="4" fillId="0" borderId="1" xfId="4" applyNumberFormat="1" applyFont="1" applyBorder="1" applyAlignment="1"/>
    <xf numFmtId="177" fontId="4" fillId="0" borderId="1" xfId="0" applyNumberFormat="1" applyFont="1" applyBorder="1" applyAlignment="1">
      <alignment horizontal="center" vertical="center"/>
    </xf>
    <xf numFmtId="182" fontId="4" fillId="0" borderId="19" xfId="0" applyNumberFormat="1" applyFont="1" applyBorder="1" applyAlignment="1">
      <alignment horizontal="center" vertical="center"/>
    </xf>
    <xf numFmtId="184" fontId="5" fillId="0" borderId="0" xfId="0" applyNumberFormat="1" applyFont="1" applyAlignment="1">
      <alignment horizontal="center" vertical="center"/>
    </xf>
    <xf numFmtId="183" fontId="26" fillId="0" borderId="0" xfId="0" applyNumberFormat="1" applyFont="1" applyAlignment="1">
      <alignment horizontal="center" vertical="center" shrinkToFit="1"/>
    </xf>
    <xf numFmtId="178" fontId="4" fillId="0" borderId="0" xfId="0" applyNumberFormat="1" applyFont="1" applyAlignment="1">
      <alignment horizontal="right" vertical="center"/>
    </xf>
    <xf numFmtId="180" fontId="5" fillId="0" borderId="19" xfId="0" applyNumberFormat="1" applyFont="1" applyBorder="1" applyAlignment="1">
      <alignment horizontal="center" vertical="center"/>
    </xf>
    <xf numFmtId="185" fontId="5" fillId="0" borderId="19" xfId="4" applyNumberFormat="1" applyFont="1" applyFill="1" applyBorder="1" applyAlignment="1">
      <alignment horizontal="center" vertical="center"/>
    </xf>
    <xf numFmtId="185" fontId="5" fillId="0" borderId="20" xfId="4" applyNumberFormat="1" applyFont="1" applyFill="1" applyBorder="1" applyAlignment="1">
      <alignment horizontal="center" vertical="center"/>
    </xf>
    <xf numFmtId="185" fontId="4" fillId="0" borderId="4" xfId="4" applyNumberFormat="1" applyFont="1" applyBorder="1" applyAlignment="1">
      <alignment horizontal="center" vertical="center"/>
    </xf>
    <xf numFmtId="185" fontId="4" fillId="0" borderId="1" xfId="4" applyNumberFormat="1" applyFont="1" applyBorder="1" applyAlignment="1">
      <alignment horizontal="center" vertical="center"/>
    </xf>
    <xf numFmtId="183" fontId="4" fillId="0" borderId="0" xfId="0" applyNumberFormat="1" applyFont="1"/>
    <xf numFmtId="186" fontId="4" fillId="0" borderId="0" xfId="0" applyNumberFormat="1" applyFont="1"/>
    <xf numFmtId="177" fontId="26" fillId="0" borderId="0" xfId="0" applyNumberFormat="1" applyFont="1" applyAlignment="1">
      <alignment horizontal="center" vertical="center" shrinkToFit="1"/>
    </xf>
    <xf numFmtId="177" fontId="7" fillId="13" borderId="9" xfId="0" applyNumberFormat="1" applyFont="1" applyFill="1" applyBorder="1" applyAlignment="1" applyProtection="1">
      <alignment vertical="center" shrinkToFit="1"/>
      <protection locked="0"/>
    </xf>
    <xf numFmtId="40" fontId="4" fillId="0" borderId="22" xfId="4" applyNumberFormat="1" applyFont="1" applyBorder="1" applyAlignment="1"/>
    <xf numFmtId="0" fontId="4" fillId="0" borderId="0" xfId="0" applyFont="1" applyProtection="1">
      <protection hidden="1"/>
    </xf>
    <xf numFmtId="0" fontId="6" fillId="2" borderId="4" xfId="0" applyFont="1" applyFill="1" applyBorder="1" applyAlignment="1" applyProtection="1">
      <alignment horizontal="center" vertical="center"/>
      <protection hidden="1"/>
    </xf>
    <xf numFmtId="0" fontId="6" fillId="0" borderId="6" xfId="0" applyFont="1" applyBorder="1" applyProtection="1">
      <protection hidden="1"/>
    </xf>
    <xf numFmtId="0" fontId="6" fillId="0" borderId="6" xfId="0" applyFont="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177" fontId="7" fillId="5" borderId="9" xfId="0" applyNumberFormat="1" applyFont="1" applyFill="1" applyBorder="1" applyAlignment="1" applyProtection="1">
      <alignment vertical="center" shrinkToFit="1"/>
      <protection hidden="1"/>
    </xf>
    <xf numFmtId="177" fontId="7" fillId="5" borderId="6" xfId="0" applyNumberFormat="1" applyFont="1" applyFill="1" applyBorder="1" applyAlignment="1" applyProtection="1">
      <alignment vertical="center" shrinkToFit="1"/>
      <protection hidden="1"/>
    </xf>
    <xf numFmtId="0" fontId="19" fillId="0" borderId="1" xfId="3" applyFont="1" applyBorder="1" applyAlignment="1">
      <alignment vertical="center" wrapText="1"/>
    </xf>
    <xf numFmtId="0" fontId="4" fillId="0" borderId="1" xfId="3" applyFont="1" applyBorder="1">
      <alignment vertical="center"/>
    </xf>
    <xf numFmtId="0" fontId="4" fillId="0" borderId="1" xfId="3" applyFont="1" applyBorder="1" applyAlignment="1">
      <alignment vertical="center" wrapText="1"/>
    </xf>
    <xf numFmtId="0" fontId="5" fillId="0" borderId="1" xfId="3" applyFont="1" applyBorder="1">
      <alignment vertical="center"/>
    </xf>
    <xf numFmtId="0" fontId="4" fillId="0" borderId="0" xfId="0" applyFont="1" applyFill="1"/>
    <xf numFmtId="0" fontId="4" fillId="0" borderId="1"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0" borderId="0" xfId="0" applyFont="1" applyFill="1"/>
    <xf numFmtId="0" fontId="18" fillId="0" borderId="1" xfId="3" applyFont="1" applyFill="1" applyBorder="1" applyAlignment="1">
      <alignment vertical="center" wrapText="1"/>
    </xf>
    <xf numFmtId="177" fontId="6" fillId="0" borderId="2" xfId="0" applyNumberFormat="1" applyFont="1" applyBorder="1" applyAlignment="1" applyProtection="1">
      <alignment horizontal="center" vertical="center"/>
      <protection hidden="1"/>
    </xf>
    <xf numFmtId="177" fontId="6" fillId="0" borderId="3" xfId="0" applyNumberFormat="1" applyFont="1" applyBorder="1" applyAlignment="1" applyProtection="1">
      <alignment horizontal="center" vertical="center"/>
      <protection hidden="1"/>
    </xf>
    <xf numFmtId="177" fontId="6" fillId="0" borderId="4" xfId="0" applyNumberFormat="1" applyFont="1" applyBorder="1" applyAlignment="1" applyProtection="1">
      <alignment horizontal="center" vertical="center"/>
      <protection hidden="1"/>
    </xf>
    <xf numFmtId="178" fontId="4" fillId="0" borderId="2" xfId="0" applyNumberFormat="1" applyFont="1" applyBorder="1" applyAlignment="1" applyProtection="1">
      <alignment horizontal="center" vertical="center"/>
      <protection hidden="1"/>
    </xf>
    <xf numFmtId="178" fontId="4" fillId="0" borderId="3" xfId="0" applyNumberFormat="1" applyFont="1" applyBorder="1" applyAlignment="1" applyProtection="1">
      <alignment horizontal="center" vertical="center"/>
      <protection hidden="1"/>
    </xf>
    <xf numFmtId="178" fontId="4" fillId="0" borderId="4" xfId="0" applyNumberFormat="1" applyFont="1" applyBorder="1" applyAlignment="1" applyProtection="1">
      <alignment horizontal="center" vertical="center"/>
      <protection hidden="1"/>
    </xf>
    <xf numFmtId="177" fontId="6" fillId="5" borderId="2" xfId="0" applyNumberFormat="1" applyFont="1" applyFill="1" applyBorder="1" applyAlignment="1" applyProtection="1">
      <alignment horizontal="center" vertical="center"/>
      <protection hidden="1"/>
    </xf>
    <xf numFmtId="177" fontId="6" fillId="5" borderId="3" xfId="0" applyNumberFormat="1" applyFont="1" applyFill="1" applyBorder="1" applyAlignment="1" applyProtection="1">
      <alignment horizontal="center" vertical="center"/>
      <protection hidden="1"/>
    </xf>
    <xf numFmtId="177" fontId="6" fillId="5" borderId="4" xfId="0" applyNumberFormat="1" applyFont="1" applyFill="1" applyBorder="1" applyAlignment="1" applyProtection="1">
      <alignment horizontal="center" vertical="center"/>
      <protection hidden="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177" fontId="6" fillId="3" borderId="2" xfId="0" applyNumberFormat="1" applyFont="1" applyFill="1" applyBorder="1" applyAlignment="1" applyProtection="1">
      <alignment horizontal="center" vertical="center"/>
      <protection hidden="1"/>
    </xf>
    <xf numFmtId="177" fontId="6" fillId="3" borderId="3" xfId="0" applyNumberFormat="1" applyFont="1" applyFill="1" applyBorder="1" applyAlignment="1" applyProtection="1">
      <alignment horizontal="center" vertical="center"/>
      <protection hidden="1"/>
    </xf>
    <xf numFmtId="177" fontId="6" fillId="3" borderId="4" xfId="0" applyNumberFormat="1" applyFont="1" applyFill="1" applyBorder="1" applyAlignment="1" applyProtection="1">
      <alignment horizontal="center" vertical="center"/>
      <protection hidden="1"/>
    </xf>
    <xf numFmtId="0" fontId="4" fillId="0" borderId="0" xfId="0" applyFont="1" applyFill="1" applyAlignment="1">
      <alignment horizontal="center"/>
    </xf>
    <xf numFmtId="0" fontId="4" fillId="0" borderId="1" xfId="0" applyFont="1" applyFill="1" applyBorder="1" applyAlignment="1">
      <alignment horizontal="left" vertical="center" wrapText="1"/>
    </xf>
    <xf numFmtId="0" fontId="8" fillId="4" borderId="7" xfId="0" applyFont="1" applyFill="1" applyBorder="1" applyAlignment="1" applyProtection="1">
      <alignment horizontal="right" vertical="center"/>
      <protection locked="0"/>
    </xf>
    <xf numFmtId="0" fontId="6" fillId="2" borderId="2"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176" fontId="6" fillId="3" borderId="2" xfId="0" applyNumberFormat="1" applyFont="1" applyFill="1" applyBorder="1" applyAlignment="1" applyProtection="1">
      <alignment horizontal="center" vertical="center"/>
      <protection hidden="1"/>
    </xf>
    <xf numFmtId="176" fontId="6" fillId="3" borderId="3" xfId="0" applyNumberFormat="1" applyFont="1" applyFill="1" applyBorder="1" applyAlignment="1" applyProtection="1">
      <alignment horizontal="center" vertical="center"/>
      <protection hidden="1"/>
    </xf>
    <xf numFmtId="176" fontId="6" fillId="3" borderId="4" xfId="0" applyNumberFormat="1" applyFont="1" applyFill="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center"/>
      <protection hidden="1"/>
    </xf>
    <xf numFmtId="0" fontId="4" fillId="4" borderId="3" xfId="0" applyFont="1" applyFill="1" applyBorder="1" applyAlignment="1" applyProtection="1">
      <alignment horizontal="center" vertical="center"/>
      <protection hidden="1"/>
    </xf>
    <xf numFmtId="0" fontId="4" fillId="4" borderId="4" xfId="0" applyFont="1" applyFill="1" applyBorder="1" applyAlignment="1" applyProtection="1">
      <alignment horizontal="center" vertical="center"/>
      <protection hidden="1"/>
    </xf>
    <xf numFmtId="0" fontId="16" fillId="0" borderId="7" xfId="3" applyFont="1" applyBorder="1" applyAlignment="1">
      <alignment horizontal="center" vertical="center"/>
    </xf>
    <xf numFmtId="177" fontId="6" fillId="3" borderId="2" xfId="0" applyNumberFormat="1" applyFont="1" applyFill="1" applyBorder="1" applyAlignment="1" applyProtection="1">
      <alignment horizontal="center" vertical="center"/>
      <protection locked="0"/>
    </xf>
    <xf numFmtId="177" fontId="6" fillId="3" borderId="3" xfId="0" applyNumberFormat="1" applyFont="1" applyFill="1" applyBorder="1" applyAlignment="1" applyProtection="1">
      <alignment horizontal="center" vertical="center"/>
      <protection locked="0"/>
    </xf>
    <xf numFmtId="177" fontId="6" fillId="3" borderId="4" xfId="0" applyNumberFormat="1" applyFont="1" applyFill="1" applyBorder="1" applyAlignment="1" applyProtection="1">
      <alignment horizontal="center" vertical="center"/>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176" fontId="6" fillId="3" borderId="2" xfId="0" applyNumberFormat="1" applyFont="1" applyFill="1" applyBorder="1" applyAlignment="1" applyProtection="1">
      <alignment horizontal="center" vertical="center"/>
      <protection locked="0"/>
    </xf>
    <xf numFmtId="176" fontId="6" fillId="3" borderId="3" xfId="0" applyNumberFormat="1" applyFont="1" applyFill="1" applyBorder="1" applyAlignment="1" applyProtection="1">
      <alignment horizontal="center" vertical="center"/>
      <protection locked="0"/>
    </xf>
    <xf numFmtId="176" fontId="6" fillId="3" borderId="4" xfId="0" applyNumberFormat="1"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77" fontId="6" fillId="5" borderId="2" xfId="0" applyNumberFormat="1" applyFont="1" applyFill="1" applyBorder="1" applyAlignment="1" applyProtection="1">
      <alignment horizontal="center" vertical="center"/>
      <protection locked="0"/>
    </xf>
    <xf numFmtId="177" fontId="6" fillId="5" borderId="3" xfId="0" applyNumberFormat="1" applyFont="1" applyFill="1" applyBorder="1" applyAlignment="1" applyProtection="1">
      <alignment horizontal="center" vertical="center"/>
      <protection locked="0"/>
    </xf>
    <xf numFmtId="177" fontId="6" fillId="5" borderId="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23" fillId="0" borderId="0" xfId="0" applyFont="1" applyAlignment="1">
      <alignment horizontal="center" vertical="center"/>
    </xf>
    <xf numFmtId="0" fontId="8" fillId="0" borderId="0" xfId="0" applyFont="1" applyAlignment="1">
      <alignment horizontal="center" vertical="center"/>
    </xf>
    <xf numFmtId="0" fontId="8" fillId="8" borderId="7" xfId="0" applyFont="1" applyFill="1" applyBorder="1" applyAlignment="1" applyProtection="1">
      <alignment horizontal="right" vertical="center"/>
      <protection locked="0"/>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176" fontId="5" fillId="4" borderId="2" xfId="0" quotePrefix="1" applyNumberFormat="1" applyFont="1" applyFill="1" applyBorder="1" applyAlignment="1" applyProtection="1">
      <alignment horizontal="center" vertical="center"/>
      <protection locked="0"/>
    </xf>
    <xf numFmtId="176" fontId="5" fillId="4" borderId="3" xfId="0" applyNumberFormat="1" applyFont="1" applyFill="1" applyBorder="1" applyAlignment="1" applyProtection="1">
      <alignment horizontal="center" vertical="center"/>
      <protection locked="0"/>
    </xf>
    <xf numFmtId="176" fontId="5" fillId="4" borderId="4" xfId="0" applyNumberFormat="1" applyFont="1" applyFill="1" applyBorder="1" applyAlignment="1" applyProtection="1">
      <alignment horizontal="center" vertical="center"/>
      <protection locked="0"/>
    </xf>
    <xf numFmtId="0" fontId="4" fillId="8" borderId="1" xfId="0" applyFont="1" applyFill="1" applyBorder="1" applyAlignment="1">
      <alignment horizontal="center" vertical="center" wrapText="1"/>
    </xf>
    <xf numFmtId="0" fontId="4" fillId="8" borderId="16" xfId="0" applyFont="1" applyFill="1" applyBorder="1" applyAlignment="1" applyProtection="1">
      <alignment horizontal="center" vertical="center"/>
      <protection locked="0"/>
    </xf>
    <xf numFmtId="0" fontId="4" fillId="8" borderId="17" xfId="0" applyFont="1" applyFill="1" applyBorder="1" applyAlignment="1" applyProtection="1">
      <alignment horizontal="center" vertical="center"/>
      <protection locked="0"/>
    </xf>
    <xf numFmtId="0" fontId="4" fillId="8" borderId="18" xfId="0" applyFont="1" applyFill="1" applyBorder="1" applyAlignment="1" applyProtection="1">
      <alignment horizontal="center" vertical="center"/>
      <protection locked="0"/>
    </xf>
    <xf numFmtId="0" fontId="4" fillId="10" borderId="2" xfId="0" applyFont="1" applyFill="1" applyBorder="1" applyAlignment="1" applyProtection="1">
      <alignment horizontal="center" vertical="center"/>
      <protection hidden="1"/>
    </xf>
    <xf numFmtId="0" fontId="4" fillId="10" borderId="3" xfId="0" applyFont="1" applyFill="1" applyBorder="1" applyAlignment="1" applyProtection="1">
      <alignment horizontal="center" vertical="center"/>
      <protection hidden="1"/>
    </xf>
    <xf numFmtId="0" fontId="4" fillId="10" borderId="4" xfId="0" applyFont="1" applyFill="1" applyBorder="1" applyAlignment="1" applyProtection="1">
      <alignment horizontal="center" vertical="center"/>
      <protection hidden="1"/>
    </xf>
    <xf numFmtId="0" fontId="5"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4" fillId="10" borderId="2" xfId="0" applyFont="1" applyFill="1" applyBorder="1" applyAlignment="1" applyProtection="1">
      <alignment horizontal="center" vertical="center"/>
      <protection locked="0"/>
    </xf>
    <xf numFmtId="0" fontId="4" fillId="10" borderId="3"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0" fontId="5" fillId="8" borderId="16" xfId="0" applyFont="1" applyFill="1" applyBorder="1" applyAlignment="1" applyProtection="1">
      <alignment horizontal="center" vertical="center"/>
      <protection hidden="1"/>
    </xf>
    <xf numFmtId="0" fontId="5" fillId="8" borderId="17" xfId="0" applyFont="1" applyFill="1" applyBorder="1" applyAlignment="1" applyProtection="1">
      <alignment horizontal="center" vertical="center"/>
      <protection hidden="1"/>
    </xf>
    <xf numFmtId="0" fontId="5" fillId="8" borderId="18" xfId="0" applyFont="1" applyFill="1" applyBorder="1" applyAlignment="1" applyProtection="1">
      <alignment horizontal="center" vertical="center"/>
      <protection hidden="1"/>
    </xf>
    <xf numFmtId="0" fontId="5" fillId="10" borderId="2" xfId="0" applyFont="1" applyFill="1" applyBorder="1" applyAlignment="1" applyProtection="1">
      <alignment horizontal="center" vertical="center"/>
      <protection hidden="1"/>
    </xf>
    <xf numFmtId="0" fontId="5" fillId="10" borderId="3" xfId="0" applyFont="1" applyFill="1" applyBorder="1" applyAlignment="1" applyProtection="1">
      <alignment horizontal="center" vertical="center"/>
      <protection hidden="1"/>
    </xf>
    <xf numFmtId="0" fontId="5" fillId="10" borderId="4" xfId="0" applyFont="1" applyFill="1" applyBorder="1" applyAlignment="1" applyProtection="1">
      <alignment horizontal="center" vertical="center"/>
      <protection hidden="1"/>
    </xf>
    <xf numFmtId="178" fontId="5" fillId="8" borderId="2" xfId="5" quotePrefix="1" applyNumberFormat="1" applyFont="1" applyFill="1" applyBorder="1" applyAlignment="1" applyProtection="1">
      <alignment horizontal="center" vertical="center"/>
      <protection hidden="1"/>
    </xf>
    <xf numFmtId="178" fontId="5" fillId="8" borderId="3" xfId="5" applyNumberFormat="1" applyFont="1" applyFill="1" applyBorder="1" applyAlignment="1" applyProtection="1">
      <alignment horizontal="center" vertical="center"/>
      <protection hidden="1"/>
    </xf>
    <xf numFmtId="178" fontId="5" fillId="8" borderId="4" xfId="5" applyNumberFormat="1" applyFont="1" applyFill="1" applyBorder="1" applyAlignment="1" applyProtection="1">
      <alignment horizontal="center" vertical="center"/>
      <protection hidden="1"/>
    </xf>
    <xf numFmtId="177" fontId="4" fillId="0" borderId="2" xfId="0" applyNumberFormat="1" applyFont="1" applyBorder="1" applyAlignment="1" applyProtection="1">
      <alignment horizontal="center" vertical="center"/>
      <protection hidden="1"/>
    </xf>
    <xf numFmtId="177" fontId="4" fillId="0" borderId="3" xfId="0" applyNumberFormat="1" applyFont="1" applyBorder="1" applyAlignment="1" applyProtection="1">
      <alignment horizontal="center" vertical="center"/>
      <protection hidden="1"/>
    </xf>
    <xf numFmtId="177" fontId="4" fillId="0" borderId="4" xfId="0" applyNumberFormat="1" applyFont="1" applyBorder="1" applyAlignment="1" applyProtection="1">
      <alignment horizontal="center" vertical="center"/>
      <protection hidden="1"/>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8" fillId="0" borderId="7" xfId="0" applyFont="1" applyBorder="1" applyAlignment="1">
      <alignment horizontal="right" vertical="center"/>
    </xf>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18"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179" fontId="4" fillId="8" borderId="16" xfId="4" applyNumberFormat="1" applyFont="1" applyFill="1" applyBorder="1" applyAlignment="1" applyProtection="1">
      <alignment horizontal="center" vertical="center"/>
      <protection locked="0"/>
    </xf>
    <xf numFmtId="179" fontId="4" fillId="8" borderId="17" xfId="4" applyNumberFormat="1" applyFont="1" applyFill="1" applyBorder="1" applyAlignment="1" applyProtection="1">
      <alignment horizontal="center" vertical="center"/>
      <protection locked="0"/>
    </xf>
    <xf numFmtId="179" fontId="4" fillId="8" borderId="18" xfId="4" applyNumberFormat="1" applyFont="1" applyFill="1" applyBorder="1" applyAlignment="1" applyProtection="1">
      <alignment horizontal="center" vertical="center"/>
      <protection locked="0"/>
    </xf>
    <xf numFmtId="0" fontId="4" fillId="8" borderId="15"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6" xfId="0" applyFont="1" applyFill="1" applyBorder="1" applyAlignment="1">
      <alignment horizontal="center" vertical="center"/>
    </xf>
    <xf numFmtId="179" fontId="4" fillId="9" borderId="2" xfId="4" applyNumberFormat="1" applyFont="1" applyFill="1" applyBorder="1" applyAlignment="1" applyProtection="1">
      <alignment horizontal="center" vertical="center"/>
      <protection locked="0"/>
    </xf>
    <xf numFmtId="179" fontId="4" fillId="9" borderId="3" xfId="4" applyNumberFormat="1" applyFont="1" applyFill="1" applyBorder="1" applyAlignment="1" applyProtection="1">
      <alignment horizontal="center" vertical="center"/>
      <protection locked="0"/>
    </xf>
    <xf numFmtId="179" fontId="4" fillId="9" borderId="4" xfId="4" applyNumberFormat="1" applyFont="1" applyFill="1" applyBorder="1" applyAlignment="1" applyProtection="1">
      <alignment horizontal="center" vertical="center"/>
      <protection locked="0"/>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177" fontId="4" fillId="10" borderId="2" xfId="0" applyNumberFormat="1" applyFont="1" applyFill="1" applyBorder="1" applyAlignment="1">
      <alignment horizontal="center" vertical="center"/>
    </xf>
    <xf numFmtId="177" fontId="4" fillId="10" borderId="3" xfId="0" applyNumberFormat="1" applyFont="1" applyFill="1" applyBorder="1" applyAlignment="1">
      <alignment horizontal="center" vertical="center"/>
    </xf>
    <xf numFmtId="177" fontId="4" fillId="10" borderId="4" xfId="0" applyNumberFormat="1" applyFont="1" applyFill="1" applyBorder="1" applyAlignment="1">
      <alignment horizontal="center" vertical="center"/>
    </xf>
    <xf numFmtId="178" fontId="4" fillId="10" borderId="2" xfId="0" applyNumberFormat="1" applyFont="1" applyFill="1" applyBorder="1" applyAlignment="1" applyProtection="1">
      <alignment horizontal="center" vertical="center"/>
      <protection hidden="1"/>
    </xf>
    <xf numFmtId="178" fontId="4" fillId="10" borderId="3" xfId="0" applyNumberFormat="1" applyFont="1" applyFill="1" applyBorder="1" applyAlignment="1" applyProtection="1">
      <alignment horizontal="center" vertical="center"/>
      <protection hidden="1"/>
    </xf>
    <xf numFmtId="178" fontId="4" fillId="10" borderId="4" xfId="0" applyNumberFormat="1" applyFont="1" applyFill="1" applyBorder="1" applyAlignment="1" applyProtection="1">
      <alignment horizontal="center" vertical="center"/>
      <protection hidden="1"/>
    </xf>
    <xf numFmtId="177" fontId="4" fillId="10" borderId="2" xfId="0" applyNumberFormat="1" applyFont="1" applyFill="1" applyBorder="1" applyAlignment="1" applyProtection="1">
      <alignment horizontal="center" vertical="center"/>
      <protection hidden="1"/>
    </xf>
    <xf numFmtId="177" fontId="4" fillId="10" borderId="3" xfId="0" applyNumberFormat="1" applyFont="1" applyFill="1" applyBorder="1" applyAlignment="1" applyProtection="1">
      <alignment horizontal="center" vertical="center"/>
      <protection hidden="1"/>
    </xf>
    <xf numFmtId="177" fontId="4" fillId="10" borderId="4" xfId="0" applyNumberFormat="1" applyFont="1" applyFill="1" applyBorder="1" applyAlignment="1" applyProtection="1">
      <alignment horizontal="center" vertical="center"/>
      <protection hidden="1"/>
    </xf>
    <xf numFmtId="38" fontId="4" fillId="9" borderId="2" xfId="4" applyFont="1" applyFill="1" applyBorder="1" applyAlignment="1" applyProtection="1">
      <alignment horizontal="center" vertical="center"/>
      <protection locked="0"/>
    </xf>
    <xf numFmtId="38" fontId="4" fillId="9" borderId="3" xfId="4" applyFont="1" applyFill="1" applyBorder="1" applyAlignment="1" applyProtection="1">
      <alignment horizontal="center" vertical="center"/>
      <protection locked="0"/>
    </xf>
    <xf numFmtId="38" fontId="4" fillId="9" borderId="4" xfId="4" applyFont="1" applyFill="1" applyBorder="1" applyAlignment="1" applyProtection="1">
      <alignment horizontal="center" vertical="center"/>
      <protection locked="0"/>
    </xf>
    <xf numFmtId="179" fontId="5" fillId="8" borderId="16" xfId="4" applyNumberFormat="1" applyFont="1" applyFill="1" applyBorder="1" applyAlignment="1" applyProtection="1">
      <alignment horizontal="center" vertical="center"/>
      <protection locked="0"/>
    </xf>
    <xf numFmtId="179" fontId="5" fillId="8" borderId="17" xfId="4" applyNumberFormat="1" applyFont="1" applyFill="1" applyBorder="1" applyAlignment="1" applyProtection="1">
      <alignment horizontal="center" vertical="center"/>
      <protection locked="0"/>
    </xf>
    <xf numFmtId="179" fontId="5" fillId="8" borderId="18" xfId="4" applyNumberFormat="1" applyFont="1" applyFill="1" applyBorder="1" applyAlignment="1" applyProtection="1">
      <alignment horizontal="center" vertical="center"/>
      <protection locked="0"/>
    </xf>
    <xf numFmtId="179" fontId="5" fillId="9" borderId="2" xfId="4" applyNumberFormat="1" applyFont="1" applyFill="1" applyBorder="1" applyAlignment="1" applyProtection="1">
      <alignment horizontal="center" vertical="center"/>
      <protection locked="0"/>
    </xf>
    <xf numFmtId="179" fontId="5" fillId="9" borderId="3" xfId="4" applyNumberFormat="1" applyFont="1" applyFill="1" applyBorder="1" applyAlignment="1" applyProtection="1">
      <alignment horizontal="center" vertical="center"/>
      <protection locked="0"/>
    </xf>
    <xf numFmtId="179" fontId="5" fillId="9" borderId="4" xfId="4" applyNumberFormat="1" applyFont="1" applyFill="1" applyBorder="1" applyAlignment="1" applyProtection="1">
      <alignment horizontal="center" vertical="center"/>
      <protection locked="0"/>
    </xf>
    <xf numFmtId="0" fontId="27" fillId="0" borderId="0" xfId="0" applyFont="1" applyAlignment="1">
      <alignment horizontal="left" vertical="center"/>
    </xf>
    <xf numFmtId="0" fontId="27" fillId="0" borderId="0" xfId="0" applyFont="1" applyAlignment="1">
      <alignment horizontal="center" vertical="center"/>
    </xf>
  </cellXfs>
  <cellStyles count="7">
    <cellStyle name="パーセント" xfId="5" builtinId="5"/>
    <cellStyle name="ハイパーリンク" xfId="6" builtinId="8"/>
    <cellStyle name="ハイパーリンク 2" xfId="2" xr:uid="{59557373-815A-46FC-B3B4-3A54BA0386D8}"/>
    <cellStyle name="桁区切り" xfId="4" builtinId="6"/>
    <cellStyle name="標準" xfId="0" builtinId="0"/>
    <cellStyle name="標準 2" xfId="1" xr:uid="{F5C5E535-7586-431B-8667-0D15675B1696}"/>
    <cellStyle name="標準 3" xfId="3" xr:uid="{CADB98D3-A2DE-493C-A96A-9AFDDC616A8A}"/>
  </cellStyles>
  <dxfs count="20">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77" formatCode="#,##0_ "/>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79" formatCode="#,##0_ ;[Red]\-#,##0\ "/>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color rgb="FFD9D9D9"/>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535169</xdr:colOff>
      <xdr:row>0</xdr:row>
      <xdr:rowOff>202407</xdr:rowOff>
    </xdr:from>
    <xdr:ext cx="2116926"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83857" y="202407"/>
          <a:ext cx="2116926"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289560</xdr:colOff>
      <xdr:row>8</xdr:row>
      <xdr:rowOff>50165</xdr:rowOff>
    </xdr:from>
    <xdr:to>
      <xdr:col>14</xdr:col>
      <xdr:colOff>251647</xdr:colOff>
      <xdr:row>9</xdr:row>
      <xdr:rowOff>134369</xdr:rowOff>
    </xdr:to>
    <xdr:sp macro="" textlink="">
      <xdr:nvSpPr>
        <xdr:cNvPr id="18" name="角丸四角形吹き出し 9">
          <a:extLst>
            <a:ext uri="{FF2B5EF4-FFF2-40B4-BE49-F238E27FC236}">
              <a16:creationId xmlns:a16="http://schemas.microsoft.com/office/drawing/2014/main" id="{00000000-0008-0000-0000-000012000000}"/>
            </a:ext>
          </a:extLst>
        </xdr:cNvPr>
        <xdr:cNvSpPr/>
      </xdr:nvSpPr>
      <xdr:spPr>
        <a:xfrm>
          <a:off x="7863840" y="1627505"/>
          <a:ext cx="2613847" cy="381384"/>
        </a:xfrm>
        <a:prstGeom prst="wedgeRoundRectCallout">
          <a:avLst>
            <a:gd name="adj1" fmla="val -66402"/>
            <a:gd name="adj2" fmla="val 5248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6</xdr:col>
      <xdr:colOff>75565</xdr:colOff>
      <xdr:row>12</xdr:row>
      <xdr:rowOff>18711</xdr:rowOff>
    </xdr:from>
    <xdr:to>
      <xdr:col>7</xdr:col>
      <xdr:colOff>550737</xdr:colOff>
      <xdr:row>12</xdr:row>
      <xdr:rowOff>333375</xdr:rowOff>
    </xdr:to>
    <xdr:sp macro="" textlink="">
      <xdr:nvSpPr>
        <xdr:cNvPr id="19" name="角丸四角形吹き出し 11">
          <a:extLst>
            <a:ext uri="{FF2B5EF4-FFF2-40B4-BE49-F238E27FC236}">
              <a16:creationId xmlns:a16="http://schemas.microsoft.com/office/drawing/2014/main" id="{00000000-0008-0000-0000-000013000000}"/>
            </a:ext>
          </a:extLst>
        </xdr:cNvPr>
        <xdr:cNvSpPr/>
      </xdr:nvSpPr>
      <xdr:spPr>
        <a:xfrm>
          <a:off x="4695190" y="2995274"/>
          <a:ext cx="1130016" cy="314664"/>
        </a:xfrm>
        <a:prstGeom prst="wedgeRoundRectCallout">
          <a:avLst>
            <a:gd name="adj1" fmla="val 90882"/>
            <a:gd name="adj2" fmla="val -18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75565</xdr:colOff>
      <xdr:row>11</xdr:row>
      <xdr:rowOff>0</xdr:rowOff>
    </xdr:from>
    <xdr:to>
      <xdr:col>7</xdr:col>
      <xdr:colOff>554547</xdr:colOff>
      <xdr:row>11</xdr:row>
      <xdr:rowOff>340716</xdr:rowOff>
    </xdr:to>
    <xdr:sp macro="" textlink="">
      <xdr:nvSpPr>
        <xdr:cNvPr id="20" name="角丸四角形吹き出し 11">
          <a:extLst>
            <a:ext uri="{FF2B5EF4-FFF2-40B4-BE49-F238E27FC236}">
              <a16:creationId xmlns:a16="http://schemas.microsoft.com/office/drawing/2014/main" id="{00000000-0008-0000-0000-000014000000}"/>
            </a:ext>
          </a:extLst>
        </xdr:cNvPr>
        <xdr:cNvSpPr/>
      </xdr:nvSpPr>
      <xdr:spPr>
        <a:xfrm>
          <a:off x="4844415" y="2838450"/>
          <a:ext cx="1139382" cy="340716"/>
        </a:xfrm>
        <a:prstGeom prst="wedgeRoundRectCallout">
          <a:avLst>
            <a:gd name="adj1" fmla="val 90882"/>
            <a:gd name="adj2" fmla="val -18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75565</xdr:colOff>
      <xdr:row>13</xdr:row>
      <xdr:rowOff>0</xdr:rowOff>
    </xdr:from>
    <xdr:to>
      <xdr:col>7</xdr:col>
      <xdr:colOff>554547</xdr:colOff>
      <xdr:row>13</xdr:row>
      <xdr:rowOff>323390</xdr:rowOff>
    </xdr:to>
    <xdr:sp macro="" textlink="">
      <xdr:nvSpPr>
        <xdr:cNvPr id="21" name="角丸四角形吹き出し 11">
          <a:extLst>
            <a:ext uri="{FF2B5EF4-FFF2-40B4-BE49-F238E27FC236}">
              <a16:creationId xmlns:a16="http://schemas.microsoft.com/office/drawing/2014/main" id="{00000000-0008-0000-0000-000015000000}"/>
            </a:ext>
          </a:extLst>
        </xdr:cNvPr>
        <xdr:cNvSpPr/>
      </xdr:nvSpPr>
      <xdr:spPr>
        <a:xfrm>
          <a:off x="4844415" y="3966029"/>
          <a:ext cx="1139382" cy="338811"/>
        </a:xfrm>
        <a:prstGeom prst="wedgeRoundRectCallout">
          <a:avLst>
            <a:gd name="adj1" fmla="val 90882"/>
            <a:gd name="adj2" fmla="val -18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627808</xdr:colOff>
      <xdr:row>11</xdr:row>
      <xdr:rowOff>76200</xdr:rowOff>
    </xdr:from>
    <xdr:to>
      <xdr:col>21</xdr:col>
      <xdr:colOff>206691</xdr:colOff>
      <xdr:row>14</xdr:row>
      <xdr:rowOff>91440</xdr:rowOff>
    </xdr:to>
    <xdr:sp macro="" textlink="">
      <xdr:nvSpPr>
        <xdr:cNvPr id="22" name="角丸四角形吹き出し 10">
          <a:extLst>
            <a:ext uri="{FF2B5EF4-FFF2-40B4-BE49-F238E27FC236}">
              <a16:creationId xmlns:a16="http://schemas.microsoft.com/office/drawing/2014/main" id="{00000000-0008-0000-0000-000016000000}"/>
            </a:ext>
          </a:extLst>
        </xdr:cNvPr>
        <xdr:cNvSpPr/>
      </xdr:nvSpPr>
      <xdr:spPr>
        <a:xfrm>
          <a:off x="7866808" y="2683669"/>
          <a:ext cx="6341633" cy="1122521"/>
        </a:xfrm>
        <a:prstGeom prst="wedgeRoundRectCallout">
          <a:avLst>
            <a:gd name="adj1" fmla="val -62170"/>
            <a:gd name="adj2" fmla="val 5406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10</a:t>
          </a:r>
          <a:r>
            <a:rPr kumimoji="1" lang="ja-JP" altLang="en-US" sz="1100" b="0">
              <a:solidFill>
                <a:sysClr val="windowText" lastClr="000000"/>
              </a:solidFill>
              <a:latin typeface="Meiryo UI" panose="020B0604030504040204" pitchFamily="50" charset="-128"/>
              <a:ea typeface="Meiryo UI" panose="020B0604030504040204" pitchFamily="50" charset="-128"/>
            </a:rPr>
            <a:t>万</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（もしくは</a:t>
          </a:r>
          <a:r>
            <a:rPr kumimoji="1" lang="en-US" altLang="ja-JP" sz="1100" b="0">
              <a:solidFill>
                <a:sysClr val="windowText" lastClr="00000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万</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）以上の整数値で入力してください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小数以下は四捨五入して期待容量を計算します</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同時落札条件により、「本オークションに参加可能な設備容量</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送電端</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が</a:t>
          </a:r>
          <a:r>
            <a:rPr kumimoji="1" lang="en-US" altLang="ja-JP" sz="1100" b="0">
              <a:solidFill>
                <a:sysClr val="windowText" lastClr="000000"/>
              </a:solidFill>
              <a:latin typeface="Meiryo UI" panose="020B0604030504040204" pitchFamily="50" charset="-128"/>
              <a:ea typeface="Meiryo UI" panose="020B0604030504040204" pitchFamily="50" charset="-128"/>
            </a:rPr>
            <a:t>10</a:t>
          </a:r>
          <a:r>
            <a:rPr kumimoji="1" lang="ja-JP" altLang="en-US" sz="1100" b="0">
              <a:solidFill>
                <a:sysClr val="windowText" lastClr="000000"/>
              </a:solidFill>
              <a:latin typeface="Meiryo UI" panose="020B0604030504040204" pitchFamily="50" charset="-128"/>
              <a:ea typeface="Meiryo UI" panose="020B0604030504040204" pitchFamily="50" charset="-128"/>
            </a:rPr>
            <a:t>万</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（もしくは</a:t>
          </a:r>
          <a:r>
            <a:rPr kumimoji="1" lang="en-US" altLang="ja-JP" sz="1100" b="0">
              <a:solidFill>
                <a:sysClr val="windowText" lastClr="00000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万</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）未満の電源を別の電源と合算する場合、エラー表示のまま提出してください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93937</xdr:colOff>
      <xdr:row>14</xdr:row>
      <xdr:rowOff>136863</xdr:rowOff>
    </xdr:from>
    <xdr:to>
      <xdr:col>22</xdr:col>
      <xdr:colOff>249146</xdr:colOff>
      <xdr:row>22</xdr:row>
      <xdr:rowOff>178594</xdr:rowOff>
    </xdr:to>
    <xdr:sp macro="" textlink="">
      <xdr:nvSpPr>
        <xdr:cNvPr id="23" name="角丸四角形吹き出し 6">
          <a:extLst>
            <a:ext uri="{FF2B5EF4-FFF2-40B4-BE49-F238E27FC236}">
              <a16:creationId xmlns:a16="http://schemas.microsoft.com/office/drawing/2014/main" id="{00000000-0008-0000-0000-000017000000}"/>
            </a:ext>
          </a:extLst>
        </xdr:cNvPr>
        <xdr:cNvSpPr/>
      </xdr:nvSpPr>
      <xdr:spPr>
        <a:xfrm>
          <a:off x="11262000" y="3851613"/>
          <a:ext cx="3643740" cy="2184856"/>
        </a:xfrm>
        <a:prstGeom prst="wedgeRoundRectCallout">
          <a:avLst>
            <a:gd name="adj1" fmla="val -72057"/>
            <a:gd name="adj2" fmla="val 1186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本オークションに参加可能な設備容量</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送電端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この値がアセスメント対象容量になります。</a:t>
          </a:r>
        </a:p>
      </xdr:txBody>
    </xdr:sp>
    <xdr:clientData/>
  </xdr:twoCellAnchor>
  <xdr:twoCellAnchor>
    <xdr:from>
      <xdr:col>16</xdr:col>
      <xdr:colOff>172811</xdr:colOff>
      <xdr:row>22</xdr:row>
      <xdr:rowOff>215604</xdr:rowOff>
    </xdr:from>
    <xdr:to>
      <xdr:col>22</xdr:col>
      <xdr:colOff>187121</xdr:colOff>
      <xdr:row>28</xdr:row>
      <xdr:rowOff>110762</xdr:rowOff>
    </xdr:to>
    <xdr:sp macro="" textlink="">
      <xdr:nvSpPr>
        <xdr:cNvPr id="10" name="角丸四角形吹き出し 10">
          <a:extLst>
            <a:ext uri="{FF2B5EF4-FFF2-40B4-BE49-F238E27FC236}">
              <a16:creationId xmlns:a16="http://schemas.microsoft.com/office/drawing/2014/main" id="{00000000-0008-0000-0000-00000A000000}"/>
            </a:ext>
          </a:extLst>
        </xdr:cNvPr>
        <xdr:cNvSpPr/>
      </xdr:nvSpPr>
      <xdr:spPr>
        <a:xfrm>
          <a:off x="11340874" y="6073479"/>
          <a:ext cx="3502841" cy="1216752"/>
        </a:xfrm>
        <a:prstGeom prst="wedgeRoundRectCallout">
          <a:avLst>
            <a:gd name="adj1" fmla="val -76442"/>
            <a:gd name="adj2" fmla="val -4388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期待容量登録時</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a:solidFill>
              <a:sysClr val="windowText" lastClr="000000"/>
            </a:solidFill>
            <a:effectLst/>
            <a:latin typeface="Meiryo UI" panose="020B0604030504040204" pitchFamily="50" charset="-128"/>
            <a:ea typeface="Meiryo UI" panose="020B0604030504040204" pitchFamily="50" charset="-128"/>
          </a:endParaRPr>
        </a:p>
        <a:p>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入力不要です</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エラー表示は無視してください</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a:solidFill>
              <a:sysClr val="windowText" lastClr="000000"/>
            </a:solidFill>
            <a:effectLst/>
            <a:latin typeface="Meiryo UI" panose="020B0604030504040204" pitchFamily="50" charset="-128"/>
            <a:ea typeface="Meiryo UI" panose="020B0604030504040204" pitchFamily="50" charset="-128"/>
          </a:endParaRPr>
        </a:p>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a:t>
          </a:r>
          <a:r>
            <a:rPr kumimoji="1" lang="ja-JP" altLang="en-US" sz="1100" b="0">
              <a:solidFill>
                <a:sysClr val="windowText" lastClr="000000"/>
              </a:solidFill>
              <a:latin typeface="Meiryo UI" panose="020B0604030504040204" pitchFamily="50" charset="-128"/>
              <a:ea typeface="Meiryo UI" panose="020B0604030504040204" pitchFamily="50" charset="-128"/>
            </a:rPr>
            <a:t>年以上の整数値で入力してください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108857</xdr:colOff>
      <xdr:row>79</xdr:row>
      <xdr:rowOff>190500</xdr:rowOff>
    </xdr:from>
    <xdr:to>
      <xdr:col>10</xdr:col>
      <xdr:colOff>850991</xdr:colOff>
      <xdr:row>83</xdr:row>
      <xdr:rowOff>97155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116852" y="15240000"/>
          <a:ext cx="6329499" cy="7029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r>
            <a:rPr kumimoji="1" lang="ja-JP" altLang="en-US" sz="1100"/>
            <a:t>（</a:t>
          </a:r>
          <a:r>
            <a:rPr kumimoji="1" lang="en-US" altLang="ja-JP" sz="1100"/>
            <a:t>2023</a:t>
          </a:r>
          <a:r>
            <a:rPr kumimoji="1" lang="ja-JP" altLang="en-US" sz="1100"/>
            <a:t>追加</a:t>
          </a:r>
          <a:r>
            <a:rPr kumimoji="1" lang="en-US" altLang="ja-JP" sz="1100"/>
            <a:t>AX</a:t>
          </a:r>
          <a:r>
            <a:rPr kumimoji="1" lang="ja-JP" altLang="en-US" sz="1100"/>
            <a:t>時）</a:t>
          </a:r>
          <a:endParaRPr kumimoji="1" lang="en-US" altLang="ja-JP" sz="1100"/>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twoCellAnchor>
    <xdr:from>
      <xdr:col>0</xdr:col>
      <xdr:colOff>57150</xdr:colOff>
      <xdr:row>46</xdr:row>
      <xdr:rowOff>19050</xdr:rowOff>
    </xdr:from>
    <xdr:to>
      <xdr:col>30</xdr:col>
      <xdr:colOff>0</xdr:colOff>
      <xdr:row>79</xdr:row>
      <xdr:rowOff>102869</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57150" y="8782050"/>
          <a:ext cx="26155650" cy="6370319"/>
        </a:xfrm>
        <a:prstGeom prst="rect">
          <a:avLst/>
        </a:prstGeom>
        <a:solidFill>
          <a:srgbClr val="D9D9D9">
            <a:alpha val="6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使用しない</a:t>
          </a:r>
          <a:endParaRPr kumimoji="1" lang="en-US" altLang="ja-JP" sz="4000">
            <a:solidFill>
              <a:sysClr val="windowText" lastClr="000000"/>
            </a:solidFill>
          </a:endParaRPr>
        </a:p>
      </xdr:txBody>
    </xdr:sp>
    <xdr:clientData/>
  </xdr:twoCellAnchor>
  <xdr:oneCellAnchor>
    <xdr:from>
      <xdr:col>3</xdr:col>
      <xdr:colOff>258536</xdr:colOff>
      <xdr:row>87</xdr:row>
      <xdr:rowOff>54428</xdr:rowOff>
    </xdr:from>
    <xdr:ext cx="2646922" cy="600421"/>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3932465" y="16682357"/>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2025</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2034</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83547</xdr:colOff>
      <xdr:row>8</xdr:row>
      <xdr:rowOff>161381</xdr:rowOff>
    </xdr:from>
    <xdr:ext cx="2646922" cy="600421"/>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8669654" y="1685381"/>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2025</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2034</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77833</xdr:colOff>
      <xdr:row>12</xdr:row>
      <xdr:rowOff>93345</xdr:rowOff>
    </xdr:from>
    <xdr:ext cx="6611167" cy="937364"/>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8663940" y="2379345"/>
          <a:ext cx="6611167" cy="937364"/>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rgbClr val="FF0000"/>
              </a:solidFill>
              <a:latin typeface="Meiryo UI" panose="020B0604030504040204" pitchFamily="50" charset="-128"/>
              <a:ea typeface="Meiryo UI" panose="020B0604030504040204" pitchFamily="50" charset="-128"/>
            </a:rPr>
            <a:t>③再エネ各月</a:t>
          </a:r>
          <a:r>
            <a:rPr kumimoji="1" lang="en-US" altLang="ja-JP" sz="1200" b="0">
              <a:solidFill>
                <a:srgbClr val="FF0000"/>
              </a:solidFill>
              <a:latin typeface="Meiryo UI" panose="020B0604030504040204" pitchFamily="50" charset="-128"/>
              <a:ea typeface="Meiryo UI" panose="020B0604030504040204" pitchFamily="50" charset="-128"/>
            </a:rPr>
            <a:t>kW</a:t>
          </a:r>
        </a:p>
        <a:p>
          <a:pPr algn="l"/>
          <a:r>
            <a:rPr kumimoji="1" lang="ja-JP" altLang="en-US" sz="1200" b="0">
              <a:solidFill>
                <a:srgbClr val="FF0000"/>
              </a:solidFill>
              <a:latin typeface="Meiryo UI" panose="020B0604030504040204" pitchFamily="50" charset="-128"/>
              <a:ea typeface="Meiryo UI" panose="020B0604030504040204" pitchFamily="50" charset="-128"/>
            </a:rPr>
            <a:t>ファイル名：</a:t>
          </a:r>
          <a:r>
            <a:rPr kumimoji="1" lang="en-US" altLang="ja-JP" sz="1200" b="0">
              <a:solidFill>
                <a:srgbClr val="FF0000"/>
              </a:solidFill>
              <a:latin typeface="Meiryo UI" panose="020B0604030504040204" pitchFamily="50" charset="-128"/>
              <a:ea typeface="Meiryo UI" panose="020B0604030504040204" pitchFamily="50" charset="-128"/>
            </a:rPr>
            <a:t>【2033】</a:t>
          </a:r>
          <a:r>
            <a:rPr kumimoji="1" lang="ja-JP" altLang="en-US" sz="1200" b="0">
              <a:solidFill>
                <a:srgbClr val="FF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rgbClr val="FF0000"/>
              </a:solidFill>
              <a:latin typeface="Meiryo UI" panose="020B0604030504040204" pitchFamily="50" charset="-128"/>
              <a:ea typeface="Meiryo UI" panose="020B0604030504040204" pitchFamily="50" charset="-128"/>
            </a:rPr>
            <a:t>.ver2.xlsm</a:t>
          </a:r>
        </a:p>
        <a:p>
          <a:pPr algn="l"/>
          <a:r>
            <a:rPr kumimoji="1" lang="ja-JP" altLang="en-US" sz="1200" b="0">
              <a:solidFill>
                <a:srgbClr val="FF0000"/>
              </a:solidFill>
              <a:latin typeface="Meiryo UI" panose="020B0604030504040204" pitchFamily="50" charset="-128"/>
              <a:ea typeface="Meiryo UI" panose="020B0604030504040204" pitchFamily="50" charset="-128"/>
            </a:rPr>
            <a:t>データ引用箇所：　「各月％」ワークシート 　「水力」に記載の値（</a:t>
          </a:r>
          <a:r>
            <a:rPr kumimoji="1" lang="en-US" altLang="ja-JP" sz="1200" b="0">
              <a:solidFill>
                <a:srgbClr val="FF0000"/>
              </a:solidFill>
              <a:latin typeface="Meiryo UI" panose="020B0604030504040204" pitchFamily="50" charset="-128"/>
              <a:ea typeface="Meiryo UI" panose="020B0604030504040204" pitchFamily="50" charset="-128"/>
            </a:rPr>
            <a:t>C30</a:t>
          </a: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N38</a:t>
          </a:r>
          <a:r>
            <a:rPr kumimoji="1" lang="ja-JP" altLang="en-US" sz="1200" b="0">
              <a:solidFill>
                <a:srgbClr val="FF0000"/>
              </a:solidFill>
              <a:latin typeface="Meiryo UI" panose="020B0604030504040204" pitchFamily="50" charset="-128"/>
              <a:ea typeface="Meiryo UI" panose="020B0604030504040204" pitchFamily="50" charset="-128"/>
            </a:rPr>
            <a:t>）を行列入れ替え</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892969</xdr:colOff>
      <xdr:row>2</xdr:row>
      <xdr:rowOff>357187</xdr:rowOff>
    </xdr:from>
    <xdr:to>
      <xdr:col>3</xdr:col>
      <xdr:colOff>8804125</xdr:colOff>
      <xdr:row>16</xdr:row>
      <xdr:rowOff>305513</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571625" y="797718"/>
          <a:ext cx="10304313" cy="5115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382294</xdr:colOff>
      <xdr:row>0</xdr:row>
      <xdr:rowOff>190500</xdr:rowOff>
    </xdr:from>
    <xdr:ext cx="2116926" cy="47346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930982" y="190500"/>
          <a:ext cx="2116926"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91440</xdr:colOff>
          <xdr:row>9</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325120</xdr:colOff>
      <xdr:row>11</xdr:row>
      <xdr:rowOff>63500</xdr:rowOff>
    </xdr:from>
    <xdr:to>
      <xdr:col>24</xdr:col>
      <xdr:colOff>446405</xdr:colOff>
      <xdr:row>13</xdr:row>
      <xdr:rowOff>254000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903710" y="2364740"/>
          <a:ext cx="2599690"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24</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381000</xdr:colOff>
      <xdr:row>12</xdr:row>
      <xdr:rowOff>119380</xdr:rowOff>
    </xdr:from>
    <xdr:to>
      <xdr:col>20</xdr:col>
      <xdr:colOff>325120</xdr:colOff>
      <xdr:row>12</xdr:row>
      <xdr:rowOff>156845</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flipV="1">
          <a:off x="10401300" y="2731135"/>
          <a:ext cx="1502410" cy="3746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603250</xdr:colOff>
      <xdr:row>12</xdr:row>
      <xdr:rowOff>154940</xdr:rowOff>
    </xdr:from>
    <xdr:to>
      <xdr:col>20</xdr:col>
      <xdr:colOff>321310</xdr:colOff>
      <xdr:row>23</xdr:row>
      <xdr:rowOff>127000</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3" idx="1"/>
        </xdr:cNvCxnSpPr>
      </xdr:nvCxnSpPr>
      <xdr:spPr>
        <a:xfrm flipH="1">
          <a:off x="9916795" y="2764790"/>
          <a:ext cx="1990725" cy="340487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163286</xdr:colOff>
      <xdr:row>0</xdr:row>
      <xdr:rowOff>95250</xdr:rowOff>
    </xdr:from>
    <xdr:to>
      <xdr:col>27</xdr:col>
      <xdr:colOff>460375</xdr:colOff>
      <xdr:row>6</xdr:row>
      <xdr:rowOff>27214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185491" y="91440"/>
          <a:ext cx="6191159" cy="119116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74839</xdr:colOff>
      <xdr:row>11</xdr:row>
      <xdr:rowOff>6804</xdr:rowOff>
    </xdr:from>
    <xdr:to>
      <xdr:col>23</xdr:col>
      <xdr:colOff>424089</xdr:colOff>
      <xdr:row>13</xdr:row>
      <xdr:rowOff>197303</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266714" y="2675709"/>
          <a:ext cx="2599055" cy="800099"/>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598714</xdr:colOff>
      <xdr:row>12</xdr:row>
      <xdr:rowOff>102053</xdr:rowOff>
    </xdr:from>
    <xdr:to>
      <xdr:col>19</xdr:col>
      <xdr:colOff>74839</xdr:colOff>
      <xdr:row>12</xdr:row>
      <xdr:rowOff>116718</xdr:rowOff>
    </xdr:to>
    <xdr:cxnSp macro="">
      <xdr:nvCxnSpPr>
        <xdr:cNvPr id="4" name="直線矢印コネクタ 3">
          <a:extLst>
            <a:ext uri="{FF2B5EF4-FFF2-40B4-BE49-F238E27FC236}">
              <a16:creationId xmlns:a16="http://schemas.microsoft.com/office/drawing/2014/main" id="{00000000-0008-0000-0500-000004000000}"/>
            </a:ext>
          </a:extLst>
        </xdr:cNvPr>
        <xdr:cNvCxnSpPr>
          <a:stCxn id="3" idx="1"/>
        </xdr:cNvCxnSpPr>
      </xdr:nvCxnSpPr>
      <xdr:spPr>
        <a:xfrm flipH="1">
          <a:off x="9912259" y="3070043"/>
          <a:ext cx="1354455" cy="1847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598714</xdr:colOff>
      <xdr:row>12</xdr:row>
      <xdr:rowOff>102053</xdr:rowOff>
    </xdr:from>
    <xdr:to>
      <xdr:col>19</xdr:col>
      <xdr:colOff>74839</xdr:colOff>
      <xdr:row>14</xdr:row>
      <xdr:rowOff>190500</xdr:rowOff>
    </xdr:to>
    <xdr:cxnSp macro="">
      <xdr:nvCxnSpPr>
        <xdr:cNvPr id="5" name="直線矢印コネクタ 4">
          <a:extLst>
            <a:ext uri="{FF2B5EF4-FFF2-40B4-BE49-F238E27FC236}">
              <a16:creationId xmlns:a16="http://schemas.microsoft.com/office/drawing/2014/main" id="{00000000-0008-0000-0500-000005000000}"/>
            </a:ext>
          </a:extLst>
        </xdr:cNvPr>
        <xdr:cNvCxnSpPr>
          <a:stCxn id="3" idx="1"/>
        </xdr:cNvCxnSpPr>
      </xdr:nvCxnSpPr>
      <xdr:spPr>
        <a:xfrm flipH="1">
          <a:off x="9912259" y="3070043"/>
          <a:ext cx="1354455" cy="70185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74838</xdr:colOff>
      <xdr:row>18</xdr:row>
      <xdr:rowOff>61233</xdr:rowOff>
    </xdr:from>
    <xdr:to>
      <xdr:col>23</xdr:col>
      <xdr:colOff>625927</xdr:colOff>
      <xdr:row>20</xdr:row>
      <xdr:rowOff>251732</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266713" y="4858023"/>
          <a:ext cx="2793274" cy="800099"/>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571501</xdr:colOff>
      <xdr:row>19</xdr:row>
      <xdr:rowOff>156482</xdr:rowOff>
    </xdr:from>
    <xdr:to>
      <xdr:col>19</xdr:col>
      <xdr:colOff>74838</xdr:colOff>
      <xdr:row>19</xdr:row>
      <xdr:rowOff>157539</xdr:rowOff>
    </xdr:to>
    <xdr:cxnSp macro="">
      <xdr:nvCxnSpPr>
        <xdr:cNvPr id="7" name="直線矢印コネクタ 6">
          <a:extLst>
            <a:ext uri="{FF2B5EF4-FFF2-40B4-BE49-F238E27FC236}">
              <a16:creationId xmlns:a16="http://schemas.microsoft.com/office/drawing/2014/main" id="{00000000-0008-0000-0500-000007000000}"/>
            </a:ext>
          </a:extLst>
        </xdr:cNvPr>
        <xdr:cNvCxnSpPr>
          <a:stCxn id="6" idx="1"/>
        </xdr:cNvCxnSpPr>
      </xdr:nvCxnSpPr>
      <xdr:spPr>
        <a:xfrm flipH="1">
          <a:off x="9886951" y="5263787"/>
          <a:ext cx="1379762"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612324</xdr:colOff>
      <xdr:row>19</xdr:row>
      <xdr:rowOff>156482</xdr:rowOff>
    </xdr:from>
    <xdr:to>
      <xdr:col>19</xdr:col>
      <xdr:colOff>74838</xdr:colOff>
      <xdr:row>25</xdr:row>
      <xdr:rowOff>171147</xdr:rowOff>
    </xdr:to>
    <xdr:cxnSp macro="">
      <xdr:nvCxnSpPr>
        <xdr:cNvPr id="8" name="直線矢印コネクタ 7">
          <a:extLst>
            <a:ext uri="{FF2B5EF4-FFF2-40B4-BE49-F238E27FC236}">
              <a16:creationId xmlns:a16="http://schemas.microsoft.com/office/drawing/2014/main" id="{00000000-0008-0000-0500-000008000000}"/>
            </a:ext>
          </a:extLst>
        </xdr:cNvPr>
        <xdr:cNvCxnSpPr>
          <a:stCxn id="6" idx="1"/>
        </xdr:cNvCxnSpPr>
      </xdr:nvCxnSpPr>
      <xdr:spPr>
        <a:xfrm flipH="1">
          <a:off x="9927774" y="5263787"/>
          <a:ext cx="1338939" cy="184537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462644</xdr:colOff>
      <xdr:row>19</xdr:row>
      <xdr:rowOff>156483</xdr:rowOff>
    </xdr:from>
    <xdr:to>
      <xdr:col>19</xdr:col>
      <xdr:colOff>74838</xdr:colOff>
      <xdr:row>20</xdr:row>
      <xdr:rowOff>168425</xdr:rowOff>
    </xdr:to>
    <xdr:cxnSp macro="">
      <xdr:nvCxnSpPr>
        <xdr:cNvPr id="9" name="直線矢印コネクタ 8">
          <a:extLst>
            <a:ext uri="{FF2B5EF4-FFF2-40B4-BE49-F238E27FC236}">
              <a16:creationId xmlns:a16="http://schemas.microsoft.com/office/drawing/2014/main" id="{00000000-0008-0000-0500-000009000000}"/>
            </a:ext>
          </a:extLst>
        </xdr:cNvPr>
        <xdr:cNvCxnSpPr>
          <a:stCxn id="6" idx="1"/>
        </xdr:cNvCxnSpPr>
      </xdr:nvCxnSpPr>
      <xdr:spPr>
        <a:xfrm flipH="1">
          <a:off x="9779999" y="5263788"/>
          <a:ext cx="1486714" cy="31864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593000</xdr:colOff>
      <xdr:row>12</xdr:row>
      <xdr:rowOff>103958</xdr:rowOff>
    </xdr:from>
    <xdr:to>
      <xdr:col>19</xdr:col>
      <xdr:colOff>74839</xdr:colOff>
      <xdr:row>22</xdr:row>
      <xdr:rowOff>149679</xdr:rowOff>
    </xdr:to>
    <xdr:cxnSp macro="">
      <xdr:nvCxnSpPr>
        <xdr:cNvPr id="10" name="直線矢印コネクタ 9">
          <a:extLst>
            <a:ext uri="{FF2B5EF4-FFF2-40B4-BE49-F238E27FC236}">
              <a16:creationId xmlns:a16="http://schemas.microsoft.com/office/drawing/2014/main" id="{00000000-0008-0000-0500-00000A000000}"/>
            </a:ext>
          </a:extLst>
        </xdr:cNvPr>
        <xdr:cNvCxnSpPr>
          <a:stCxn id="3" idx="1"/>
        </xdr:cNvCxnSpPr>
      </xdr:nvCxnSpPr>
      <xdr:spPr>
        <a:xfrm flipH="1">
          <a:off x="9904640" y="3073853"/>
          <a:ext cx="1362074" cy="3095626"/>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235403</xdr:colOff>
      <xdr:row>80</xdr:row>
      <xdr:rowOff>27215</xdr:rowOff>
    </xdr:from>
    <xdr:to>
      <xdr:col>11</xdr:col>
      <xdr:colOff>238941</xdr:colOff>
      <xdr:row>83</xdr:row>
      <xdr:rowOff>132262</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980508" y="15389135"/>
          <a:ext cx="6318613" cy="7108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r>
            <a:rPr kumimoji="1" lang="ja-JP" altLang="en-US" sz="1100"/>
            <a:t>（</a:t>
          </a:r>
          <a:r>
            <a:rPr kumimoji="1" lang="en-US" altLang="ja-JP" sz="1100"/>
            <a:t>2023</a:t>
          </a:r>
          <a:r>
            <a:rPr kumimoji="1" lang="ja-JP" altLang="en-US" sz="1100"/>
            <a:t>追加</a:t>
          </a:r>
          <a:r>
            <a:rPr kumimoji="1" lang="en-US" altLang="ja-JP" sz="1100"/>
            <a:t>AX</a:t>
          </a:r>
          <a:r>
            <a:rPr kumimoji="1" lang="ja-JP" altLang="en-US" sz="1100"/>
            <a:t>時）</a:t>
          </a:r>
          <a:endParaRPr kumimoji="1" lang="en-US" altLang="ja-JP" sz="1100"/>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oneCellAnchor>
    <xdr:from>
      <xdr:col>10</xdr:col>
      <xdr:colOff>134439</xdr:colOff>
      <xdr:row>4</xdr:row>
      <xdr:rowOff>143315</xdr:rowOff>
    </xdr:from>
    <xdr:ext cx="8455480" cy="1108544"/>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462010" y="946136"/>
          <a:ext cx="8455480" cy="1108544"/>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rgbClr val="FF0000"/>
              </a:solidFill>
              <a:latin typeface="Meiryo UI" panose="020B0604030504040204" pitchFamily="50" charset="-128"/>
              <a:ea typeface="Meiryo UI" panose="020B0604030504040204" pitchFamily="50" charset="-128"/>
            </a:rPr>
            <a:t>①必要供給力（安定電源）</a:t>
          </a:r>
          <a:endParaRPr kumimoji="1" lang="en-US" altLang="ja-JP" sz="12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rgbClr val="FF0000"/>
              </a:solidFill>
              <a:latin typeface="Meiryo UI" panose="020B0604030504040204" pitchFamily="50" charset="-128"/>
              <a:ea typeface="Meiryo UI" panose="020B0604030504040204" pitchFamily="50" charset="-128"/>
            </a:rPr>
            <a:t>ファイル名：</a:t>
          </a:r>
          <a:r>
            <a:rPr kumimoji="1" lang="en-US" altLang="ja-JP" sz="1200" b="0">
              <a:solidFill>
                <a:srgbClr val="FF0000"/>
              </a:solidFill>
              <a:latin typeface="Meiryo UI" panose="020B0604030504040204" pitchFamily="50" charset="-128"/>
              <a:ea typeface="Meiryo UI" panose="020B0604030504040204" pitchFamily="50" charset="-128"/>
            </a:rPr>
            <a:t>【2033】</a:t>
          </a:r>
          <a:r>
            <a:rPr kumimoji="1" lang="ja-JP" altLang="en-US" sz="1200" b="0">
              <a:solidFill>
                <a:srgbClr val="FF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rgbClr val="FF0000"/>
              </a:solidFill>
              <a:latin typeface="Meiryo UI" panose="020B0604030504040204" pitchFamily="50" charset="-128"/>
              <a:ea typeface="Meiryo UI" panose="020B0604030504040204" pitchFamily="50" charset="-128"/>
            </a:rPr>
            <a:t>.ver2.xlsm</a:t>
          </a:r>
        </a:p>
        <a:p>
          <a:pPr algn="l"/>
          <a:r>
            <a:rPr kumimoji="1" lang="ja-JP" altLang="en-US" sz="1200" b="0">
              <a:solidFill>
                <a:srgbClr val="FF0000"/>
              </a:solidFill>
              <a:latin typeface="Meiryo UI" panose="020B0604030504040204" pitchFamily="50" charset="-128"/>
              <a:ea typeface="Meiryo UI" panose="020B0604030504040204" pitchFamily="50" charset="-128"/>
            </a:rPr>
            <a:t>データ引用箇所：　「年間」ワークシート　　「必要供給力」に記載の値（</a:t>
          </a:r>
          <a:r>
            <a:rPr kumimoji="1" lang="en-US" altLang="ja-JP" sz="1200" b="0">
              <a:solidFill>
                <a:srgbClr val="FF0000"/>
              </a:solidFill>
              <a:latin typeface="Meiryo UI" panose="020B0604030504040204" pitchFamily="50" charset="-128"/>
              <a:ea typeface="Meiryo UI" panose="020B0604030504040204" pitchFamily="50" charset="-128"/>
            </a:rPr>
            <a:t>AE49</a:t>
          </a: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AM60</a:t>
          </a:r>
          <a:r>
            <a:rPr kumimoji="1" lang="ja-JP" altLang="en-US" sz="1200" b="0">
              <a:solidFill>
                <a:srgbClr val="FF0000"/>
              </a:solidFill>
              <a:latin typeface="Meiryo UI" panose="020B0604030504040204" pitchFamily="50" charset="-128"/>
              <a:ea typeface="Meiryo UI" panose="020B0604030504040204" pitchFamily="50" charset="-128"/>
            </a:rPr>
            <a:t>）</a:t>
          </a:r>
          <a:endParaRPr kumimoji="1" lang="en-US" altLang="ja-JP" sz="1200" b="0">
            <a:solidFill>
              <a:srgbClr val="FF0000"/>
            </a:solidFill>
            <a:latin typeface="Meiryo UI" panose="020B0604030504040204" pitchFamily="50" charset="-128"/>
            <a:ea typeface="Meiryo UI" panose="020B0604030504040204" pitchFamily="50" charset="-128"/>
          </a:endParaRPr>
        </a:p>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118655</xdr:colOff>
      <xdr:row>1</xdr:row>
      <xdr:rowOff>110762</xdr:rowOff>
    </xdr:from>
    <xdr:ext cx="2646922" cy="600421"/>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8446226" y="301262"/>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2025</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2034</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0</xdr:colOff>
      <xdr:row>46</xdr:row>
      <xdr:rowOff>15513</xdr:rowOff>
    </xdr:from>
    <xdr:to>
      <xdr:col>27</xdr:col>
      <xdr:colOff>730250</xdr:colOff>
      <xdr:row>79</xdr:row>
      <xdr:rowOff>103142</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0" y="8873763"/>
          <a:ext cx="23304500" cy="6374129"/>
        </a:xfrm>
        <a:prstGeom prst="rect">
          <a:avLst/>
        </a:prstGeom>
        <a:solidFill>
          <a:srgbClr val="D9D9D9">
            <a:alpha val="6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使用しない</a:t>
          </a:r>
          <a:endParaRPr kumimoji="1" lang="en-US" altLang="ja-JP" sz="4000">
            <a:solidFill>
              <a:sysClr val="windowText" lastClr="000000"/>
            </a:solidFill>
          </a:endParaRPr>
        </a:p>
      </xdr:txBody>
    </xdr:sp>
    <xdr:clientData/>
  </xdr:twoCellAnchor>
  <xdr:oneCellAnchor>
    <xdr:from>
      <xdr:col>10</xdr:col>
      <xdr:colOff>130357</xdr:colOff>
      <xdr:row>10</xdr:row>
      <xdr:rowOff>149302</xdr:rowOff>
    </xdr:from>
    <xdr:ext cx="10133239" cy="1683852"/>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8457928" y="2095123"/>
          <a:ext cx="10133239" cy="1683852"/>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rgbClr val="FF0000"/>
              </a:solidFill>
              <a:latin typeface="Meiryo UI" panose="020B0604030504040204" pitchFamily="50" charset="-128"/>
              <a:ea typeface="Meiryo UI" panose="020B0604030504040204" pitchFamily="50" charset="-128"/>
            </a:rPr>
            <a:t>②再エネ除きの容量市場調達量</a:t>
          </a:r>
          <a:endParaRPr kumimoji="1" lang="en-US" altLang="ja-JP" sz="12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rgbClr val="FF0000"/>
              </a:solidFill>
              <a:latin typeface="Meiryo UI" panose="020B0604030504040204" pitchFamily="50" charset="-128"/>
              <a:ea typeface="Meiryo UI" panose="020B0604030504040204" pitchFamily="50" charset="-128"/>
            </a:rPr>
            <a:t>ファイル名：</a:t>
          </a:r>
          <a:r>
            <a:rPr kumimoji="1" lang="en-US" altLang="ja-JP" sz="1200" b="0">
              <a:solidFill>
                <a:srgbClr val="FF0000"/>
              </a:solidFill>
              <a:latin typeface="Meiryo UI" panose="020B0604030504040204" pitchFamily="50" charset="-128"/>
              <a:ea typeface="Meiryo UI" panose="020B0604030504040204" pitchFamily="50" charset="-128"/>
            </a:rPr>
            <a:t>【2033】</a:t>
          </a:r>
          <a:r>
            <a:rPr kumimoji="1" lang="ja-JP" altLang="en-US" sz="1200" b="0">
              <a:solidFill>
                <a:srgbClr val="FF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rgbClr val="FF0000"/>
              </a:solidFill>
              <a:latin typeface="Meiryo UI" panose="020B0604030504040204" pitchFamily="50" charset="-128"/>
              <a:ea typeface="Meiryo UI" panose="020B0604030504040204" pitchFamily="50" charset="-128"/>
            </a:rPr>
            <a:t>.ver2.xlsm</a:t>
          </a:r>
        </a:p>
        <a:p>
          <a:pPr algn="l"/>
          <a:r>
            <a:rPr kumimoji="1" lang="ja-JP" altLang="en-US" sz="1200" b="0">
              <a:solidFill>
                <a:srgbClr val="FF0000"/>
              </a:solidFill>
              <a:latin typeface="Meiryo UI" panose="020B0604030504040204" pitchFamily="50" charset="-128"/>
              <a:ea typeface="Meiryo UI" panose="020B0604030504040204" pitchFamily="50" charset="-128"/>
            </a:rPr>
            <a:t>データ引用箇所：　「年間」ワークシート 　「</a:t>
          </a:r>
          <a:r>
            <a:rPr kumimoji="1" lang="en-US" altLang="ja-JP" sz="1200" b="0">
              <a:solidFill>
                <a:srgbClr val="FF0000"/>
              </a:solidFill>
              <a:latin typeface="Meiryo UI" panose="020B0604030504040204" pitchFamily="50" charset="-128"/>
              <a:ea typeface="Meiryo UI" panose="020B0604030504040204" pitchFamily="50" charset="-128"/>
            </a:rPr>
            <a:t>Cace_No 1</a:t>
          </a:r>
          <a:r>
            <a:rPr kumimoji="1" lang="ja-JP" altLang="en-US" sz="1200" b="0">
              <a:solidFill>
                <a:srgbClr val="FF0000"/>
              </a:solidFill>
              <a:latin typeface="Meiryo UI" panose="020B0604030504040204" pitchFamily="50" charset="-128"/>
              <a:ea typeface="Meiryo UI" panose="020B0604030504040204" pitchFamily="50" charset="-128"/>
            </a:rPr>
            <a:t>」の年間設備量の値（</a:t>
          </a:r>
          <a:r>
            <a:rPr kumimoji="1" lang="en-US" altLang="ja-JP" sz="1200" b="0">
              <a:solidFill>
                <a:srgbClr val="FF0000"/>
              </a:solidFill>
              <a:latin typeface="Meiryo UI" panose="020B0604030504040204" pitchFamily="50" charset="-128"/>
              <a:ea typeface="Meiryo UI" panose="020B0604030504040204" pitchFamily="50" charset="-128"/>
            </a:rPr>
            <a:t>AC4</a:t>
          </a:r>
          <a:r>
            <a:rPr kumimoji="1" lang="ja-JP" altLang="en-US"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考え方</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ja-JP" altLang="en-US" sz="1200" b="0">
              <a:solidFill>
                <a:srgbClr val="FF0000"/>
              </a:solidFill>
              <a:latin typeface="Meiryo UI" panose="020B0604030504040204" pitchFamily="50" charset="-128"/>
              <a:ea typeface="Meiryo UI" panose="020B0604030504040204" pitchFamily="50" charset="-128"/>
            </a:rPr>
            <a:t>再エネの安定電源代替価値を、調整係数として表現している。このため、再エネ全なし（</a:t>
          </a:r>
          <a:r>
            <a:rPr kumimoji="1" lang="en-US" altLang="ja-JP" sz="1200" b="0">
              <a:solidFill>
                <a:srgbClr val="FF0000"/>
              </a:solidFill>
              <a:latin typeface="Meiryo UI" panose="020B0604030504040204" pitchFamily="50" charset="-128"/>
              <a:ea typeface="Meiryo UI" panose="020B0604030504040204" pitchFamily="50" charset="-128"/>
            </a:rPr>
            <a:t>Cace_No 1</a:t>
          </a:r>
          <a:r>
            <a:rPr kumimoji="1" lang="ja-JP" altLang="en-US" sz="1200" b="0">
              <a:solidFill>
                <a:srgbClr val="FF0000"/>
              </a:solidFill>
              <a:latin typeface="Meiryo UI" panose="020B0604030504040204" pitchFamily="50" charset="-128"/>
              <a:ea typeface="Meiryo UI" panose="020B0604030504040204" pitchFamily="50" charset="-128"/>
            </a:rPr>
            <a:t>）の年間設備量を基準に、再エネが入ることで減少する年間設備量（安定電源）と、入れた再エネ量の比率から、調整係数を求める。（減少する安定電源量と、入れた変動電源量が１：１なら、調整係数は</a:t>
          </a:r>
          <a:r>
            <a:rPr kumimoji="1" lang="en-US" altLang="ja-JP" sz="1200" b="0">
              <a:solidFill>
                <a:srgbClr val="FF0000"/>
              </a:solidFill>
              <a:latin typeface="Meiryo UI" panose="020B0604030504040204" pitchFamily="50" charset="-128"/>
              <a:ea typeface="Meiryo UI" panose="020B0604030504040204" pitchFamily="50" charset="-128"/>
            </a:rPr>
            <a:t>100%</a:t>
          </a:r>
          <a:r>
            <a:rPr kumimoji="1" lang="ja-JP" altLang="en-US" sz="1200" b="0">
              <a:solidFill>
                <a:srgbClr val="FF0000"/>
              </a:solidFill>
              <a:latin typeface="Meiryo UI" panose="020B0604030504040204" pitchFamily="50" charset="-128"/>
              <a:ea typeface="Meiryo UI" panose="020B0604030504040204" pitchFamily="50" charset="-128"/>
            </a:rPr>
            <a:t>）</a:t>
          </a:r>
        </a:p>
      </xdr:txBody>
    </xdr:sp>
    <xdr:clientData/>
  </xdr:oneCellAnchor>
  <xdr:oneCellAnchor>
    <xdr:from>
      <xdr:col>10</xdr:col>
      <xdr:colOff>130357</xdr:colOff>
      <xdr:row>19</xdr:row>
      <xdr:rowOff>83172</xdr:rowOff>
    </xdr:from>
    <xdr:ext cx="10133239" cy="937364"/>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8457928" y="3825136"/>
          <a:ext cx="10133239" cy="937364"/>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rgbClr val="FF0000"/>
              </a:solidFill>
              <a:latin typeface="Meiryo UI" panose="020B0604030504040204" pitchFamily="50" charset="-128"/>
              <a:ea typeface="Meiryo UI" panose="020B0604030504040204" pitchFamily="50" charset="-128"/>
            </a:rPr>
            <a:t>③再エネ各月</a:t>
          </a:r>
          <a:r>
            <a:rPr kumimoji="1" lang="en-US" altLang="ja-JP" sz="1200" b="0">
              <a:solidFill>
                <a:srgbClr val="FF0000"/>
              </a:solidFill>
              <a:latin typeface="Meiryo UI" panose="020B0604030504040204" pitchFamily="50" charset="-128"/>
              <a:ea typeface="Meiryo UI" panose="020B0604030504040204" pitchFamily="50" charset="-128"/>
            </a:rPr>
            <a:t>kW</a:t>
          </a:r>
        </a:p>
        <a:p>
          <a:pPr algn="l"/>
          <a:r>
            <a:rPr kumimoji="1" lang="ja-JP" altLang="en-US" sz="1200" b="0">
              <a:solidFill>
                <a:srgbClr val="FF0000"/>
              </a:solidFill>
              <a:latin typeface="Meiryo UI" panose="020B0604030504040204" pitchFamily="50" charset="-128"/>
              <a:ea typeface="Meiryo UI" panose="020B0604030504040204" pitchFamily="50" charset="-128"/>
            </a:rPr>
            <a:t>ファイル名：</a:t>
          </a:r>
          <a:r>
            <a:rPr kumimoji="1" lang="en-US" altLang="ja-JP" sz="1200" b="0">
              <a:solidFill>
                <a:srgbClr val="FF0000"/>
              </a:solidFill>
              <a:latin typeface="Meiryo UI" panose="020B0604030504040204" pitchFamily="50" charset="-128"/>
              <a:ea typeface="Meiryo UI" panose="020B0604030504040204" pitchFamily="50" charset="-128"/>
            </a:rPr>
            <a:t>【2033】</a:t>
          </a:r>
          <a:r>
            <a:rPr kumimoji="1" lang="ja-JP" altLang="en-US" sz="1200" b="0">
              <a:solidFill>
                <a:srgbClr val="FF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rgbClr val="FF0000"/>
              </a:solidFill>
              <a:latin typeface="Meiryo UI" panose="020B0604030504040204" pitchFamily="50" charset="-128"/>
              <a:ea typeface="Meiryo UI" panose="020B0604030504040204" pitchFamily="50" charset="-128"/>
            </a:rPr>
            <a:t>.ver2.xlsm</a:t>
          </a:r>
        </a:p>
        <a:p>
          <a:pPr algn="l"/>
          <a:r>
            <a:rPr kumimoji="1" lang="ja-JP" altLang="en-US" sz="1200" b="0">
              <a:solidFill>
                <a:srgbClr val="FF0000"/>
              </a:solidFill>
              <a:latin typeface="Meiryo UI" panose="020B0604030504040204" pitchFamily="50" charset="-128"/>
              <a:ea typeface="Meiryo UI" panose="020B0604030504040204" pitchFamily="50" charset="-128"/>
            </a:rPr>
            <a:t>データ引用箇所：　「各月％」ワークシート 　「太陽光」に記載の値（</a:t>
          </a:r>
          <a:r>
            <a:rPr kumimoji="1" lang="en-US" altLang="ja-JP" sz="1200" b="0">
              <a:solidFill>
                <a:srgbClr val="FF0000"/>
              </a:solidFill>
              <a:latin typeface="Meiryo UI" panose="020B0604030504040204" pitchFamily="50" charset="-128"/>
              <a:ea typeface="Meiryo UI" panose="020B0604030504040204" pitchFamily="50" charset="-128"/>
            </a:rPr>
            <a:t>C4</a:t>
          </a: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N12</a:t>
          </a:r>
          <a:r>
            <a:rPr kumimoji="1" lang="ja-JP" altLang="en-US" sz="1200" b="0">
              <a:solidFill>
                <a:srgbClr val="FF0000"/>
              </a:solidFill>
              <a:latin typeface="Meiryo UI" panose="020B0604030504040204" pitchFamily="50" charset="-128"/>
              <a:ea typeface="Meiryo UI" panose="020B0604030504040204" pitchFamily="50" charset="-128"/>
            </a:rPr>
            <a:t>）を行列入れ替え</a:t>
          </a:r>
        </a:p>
      </xdr:txBody>
    </xdr:sp>
    <xdr:clientData/>
  </xdr:oneCellAnchor>
  <xdr:oneCellAnchor>
    <xdr:from>
      <xdr:col>3</xdr:col>
      <xdr:colOff>231320</xdr:colOff>
      <xdr:row>87</xdr:row>
      <xdr:rowOff>40822</xdr:rowOff>
    </xdr:from>
    <xdr:ext cx="2646922" cy="600421"/>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3646713" y="16791215"/>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2025</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2034</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16</xdr:col>
      <xdr:colOff>108857</xdr:colOff>
      <xdr:row>0</xdr:row>
      <xdr:rowOff>95250</xdr:rowOff>
    </xdr:from>
    <xdr:to>
      <xdr:col>27</xdr:col>
      <xdr:colOff>405946</xdr:colOff>
      <xdr:row>6</xdr:row>
      <xdr:rowOff>27214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127252" y="91440"/>
          <a:ext cx="6191159" cy="119116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374196</xdr:colOff>
      <xdr:row>11</xdr:row>
      <xdr:rowOff>27215</xdr:rowOff>
    </xdr:from>
    <xdr:to>
      <xdr:col>23</xdr:col>
      <xdr:colOff>288017</xdr:colOff>
      <xdr:row>13</xdr:row>
      <xdr:rowOff>217714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1173641" y="2692310"/>
          <a:ext cx="2550341" cy="800099"/>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462642</xdr:colOff>
      <xdr:row>12</xdr:row>
      <xdr:rowOff>122464</xdr:rowOff>
    </xdr:from>
    <xdr:to>
      <xdr:col>18</xdr:col>
      <xdr:colOff>374196</xdr:colOff>
      <xdr:row>12</xdr:row>
      <xdr:rowOff>137129</xdr:rowOff>
    </xdr:to>
    <xdr:cxnSp macro="">
      <xdr:nvCxnSpPr>
        <xdr:cNvPr id="4" name="直線矢印コネクタ 3">
          <a:extLst>
            <a:ext uri="{FF2B5EF4-FFF2-40B4-BE49-F238E27FC236}">
              <a16:creationId xmlns:a16="http://schemas.microsoft.com/office/drawing/2014/main" id="{00000000-0008-0000-0700-000004000000}"/>
            </a:ext>
          </a:extLst>
        </xdr:cNvPr>
        <xdr:cNvCxnSpPr>
          <a:stCxn id="3" idx="1"/>
        </xdr:cNvCxnSpPr>
      </xdr:nvCxnSpPr>
      <xdr:spPr>
        <a:xfrm flipH="1">
          <a:off x="9779997" y="3096169"/>
          <a:ext cx="1393644" cy="8950"/>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462642</xdr:colOff>
      <xdr:row>12</xdr:row>
      <xdr:rowOff>122464</xdr:rowOff>
    </xdr:from>
    <xdr:to>
      <xdr:col>18</xdr:col>
      <xdr:colOff>374196</xdr:colOff>
      <xdr:row>14</xdr:row>
      <xdr:rowOff>210911</xdr:rowOff>
    </xdr:to>
    <xdr:cxnSp macro="">
      <xdr:nvCxnSpPr>
        <xdr:cNvPr id="5" name="直線矢印コネクタ 4">
          <a:extLst>
            <a:ext uri="{FF2B5EF4-FFF2-40B4-BE49-F238E27FC236}">
              <a16:creationId xmlns:a16="http://schemas.microsoft.com/office/drawing/2014/main" id="{00000000-0008-0000-0700-000005000000}"/>
            </a:ext>
          </a:extLst>
        </xdr:cNvPr>
        <xdr:cNvCxnSpPr>
          <a:stCxn id="3" idx="1"/>
        </xdr:cNvCxnSpPr>
      </xdr:nvCxnSpPr>
      <xdr:spPr>
        <a:xfrm flipH="1">
          <a:off x="9779997" y="3096169"/>
          <a:ext cx="1393644" cy="692332"/>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115658</xdr:colOff>
      <xdr:row>18</xdr:row>
      <xdr:rowOff>81643</xdr:rowOff>
    </xdr:from>
    <xdr:to>
      <xdr:col>23</xdr:col>
      <xdr:colOff>666747</xdr:colOff>
      <xdr:row>20</xdr:row>
      <xdr:rowOff>272142</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307533" y="4884148"/>
          <a:ext cx="2755174" cy="800099"/>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19</xdr:row>
      <xdr:rowOff>176892</xdr:rowOff>
    </xdr:from>
    <xdr:to>
      <xdr:col>19</xdr:col>
      <xdr:colOff>115658</xdr:colOff>
      <xdr:row>19</xdr:row>
      <xdr:rowOff>177949</xdr:rowOff>
    </xdr:to>
    <xdr:cxnSp macro="">
      <xdr:nvCxnSpPr>
        <xdr:cNvPr id="7" name="直線矢印コネクタ 6">
          <a:extLst>
            <a:ext uri="{FF2B5EF4-FFF2-40B4-BE49-F238E27FC236}">
              <a16:creationId xmlns:a16="http://schemas.microsoft.com/office/drawing/2014/main" id="{00000000-0008-0000-0700-000007000000}"/>
            </a:ext>
          </a:extLst>
        </xdr:cNvPr>
        <xdr:cNvCxnSpPr>
          <a:stCxn id="6" idx="1"/>
        </xdr:cNvCxnSpPr>
      </xdr:nvCxnSpPr>
      <xdr:spPr>
        <a:xfrm flipH="1">
          <a:off x="9927771" y="5278482"/>
          <a:ext cx="1379762"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653144</xdr:colOff>
      <xdr:row>19</xdr:row>
      <xdr:rowOff>176892</xdr:rowOff>
    </xdr:from>
    <xdr:to>
      <xdr:col>19</xdr:col>
      <xdr:colOff>115658</xdr:colOff>
      <xdr:row>25</xdr:row>
      <xdr:rowOff>191557</xdr:rowOff>
    </xdr:to>
    <xdr:cxnSp macro="">
      <xdr:nvCxnSpPr>
        <xdr:cNvPr id="8" name="直線矢印コネクタ 7">
          <a:extLst>
            <a:ext uri="{FF2B5EF4-FFF2-40B4-BE49-F238E27FC236}">
              <a16:creationId xmlns:a16="http://schemas.microsoft.com/office/drawing/2014/main" id="{00000000-0008-0000-0700-000008000000}"/>
            </a:ext>
          </a:extLst>
        </xdr:cNvPr>
        <xdr:cNvCxnSpPr>
          <a:stCxn id="6" idx="1"/>
        </xdr:cNvCxnSpPr>
      </xdr:nvCxnSpPr>
      <xdr:spPr>
        <a:xfrm flipH="1">
          <a:off x="9970499" y="5278482"/>
          <a:ext cx="1337034" cy="184727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536121</xdr:colOff>
      <xdr:row>19</xdr:row>
      <xdr:rowOff>176893</xdr:rowOff>
    </xdr:from>
    <xdr:to>
      <xdr:col>19</xdr:col>
      <xdr:colOff>115658</xdr:colOff>
      <xdr:row>20</xdr:row>
      <xdr:rowOff>156178</xdr:rowOff>
    </xdr:to>
    <xdr:cxnSp macro="">
      <xdr:nvCxnSpPr>
        <xdr:cNvPr id="9" name="直線矢印コネクタ 8">
          <a:extLst>
            <a:ext uri="{FF2B5EF4-FFF2-40B4-BE49-F238E27FC236}">
              <a16:creationId xmlns:a16="http://schemas.microsoft.com/office/drawing/2014/main" id="{00000000-0008-0000-0700-000009000000}"/>
            </a:ext>
          </a:extLst>
        </xdr:cNvPr>
        <xdr:cNvCxnSpPr>
          <a:stCxn id="6" idx="1"/>
        </xdr:cNvCxnSpPr>
      </xdr:nvCxnSpPr>
      <xdr:spPr>
        <a:xfrm flipH="1">
          <a:off x="9851571" y="5278483"/>
          <a:ext cx="1455962" cy="28789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631644</xdr:colOff>
      <xdr:row>12</xdr:row>
      <xdr:rowOff>120559</xdr:rowOff>
    </xdr:from>
    <xdr:to>
      <xdr:col>18</xdr:col>
      <xdr:colOff>372291</xdr:colOff>
      <xdr:row>22</xdr:row>
      <xdr:rowOff>135255</xdr:rowOff>
    </xdr:to>
    <xdr:cxnSp macro="">
      <xdr:nvCxnSpPr>
        <xdr:cNvPr id="10" name="直線矢印コネクタ 9">
          <a:extLst>
            <a:ext uri="{FF2B5EF4-FFF2-40B4-BE49-F238E27FC236}">
              <a16:creationId xmlns:a16="http://schemas.microsoft.com/office/drawing/2014/main" id="{00000000-0008-0000-0700-00000A000000}"/>
            </a:ext>
          </a:extLst>
        </xdr:cNvPr>
        <xdr:cNvCxnSpPr>
          <a:stCxn id="3" idx="1"/>
        </xdr:cNvCxnSpPr>
      </xdr:nvCxnSpPr>
      <xdr:spPr>
        <a:xfrm flipH="1">
          <a:off x="9943284" y="3094264"/>
          <a:ext cx="1228452" cy="305698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204108</xdr:colOff>
      <xdr:row>79</xdr:row>
      <xdr:rowOff>149678</xdr:rowOff>
    </xdr:from>
    <xdr:to>
      <xdr:col>11</xdr:col>
      <xdr:colOff>166824</xdr:colOff>
      <xdr:row>83</xdr:row>
      <xdr:rowOff>58238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979693" y="15199178"/>
          <a:ext cx="6325416" cy="704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r>
            <a:rPr kumimoji="1" lang="ja-JP" altLang="en-US" sz="1100"/>
            <a:t>（</a:t>
          </a:r>
          <a:r>
            <a:rPr kumimoji="1" lang="en-US" altLang="ja-JP" sz="1100"/>
            <a:t>2023</a:t>
          </a:r>
          <a:r>
            <a:rPr kumimoji="1" lang="ja-JP" altLang="en-US" sz="1100"/>
            <a:t>追加</a:t>
          </a:r>
          <a:r>
            <a:rPr kumimoji="1" lang="en-US" altLang="ja-JP" sz="1100"/>
            <a:t>AX</a:t>
          </a:r>
          <a:r>
            <a:rPr kumimoji="1" lang="ja-JP" altLang="en-US" sz="1100"/>
            <a:t>時）</a:t>
          </a:r>
          <a:endParaRPr kumimoji="1" lang="en-US" altLang="ja-JP" sz="1100"/>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twoCellAnchor>
    <xdr:from>
      <xdr:col>0</xdr:col>
      <xdr:colOff>0</xdr:colOff>
      <xdr:row>46</xdr:row>
      <xdr:rowOff>19685</xdr:rowOff>
    </xdr:from>
    <xdr:to>
      <xdr:col>28</xdr:col>
      <xdr:colOff>31749</xdr:colOff>
      <xdr:row>79</xdr:row>
      <xdr:rowOff>93979</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0" y="8782685"/>
          <a:ext cx="22844124" cy="6360794"/>
        </a:xfrm>
        <a:prstGeom prst="rect">
          <a:avLst/>
        </a:prstGeom>
        <a:solidFill>
          <a:srgbClr val="D9D9D9">
            <a:alpha val="6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使用しない</a:t>
          </a:r>
          <a:endParaRPr kumimoji="1" lang="en-US" altLang="ja-JP" sz="4000">
            <a:solidFill>
              <a:sysClr val="windowText" lastClr="000000"/>
            </a:solidFill>
          </a:endParaRPr>
        </a:p>
      </xdr:txBody>
    </xdr:sp>
    <xdr:clientData/>
  </xdr:twoCellAnchor>
  <xdr:oneCellAnchor>
    <xdr:from>
      <xdr:col>3</xdr:col>
      <xdr:colOff>149678</xdr:colOff>
      <xdr:row>87</xdr:row>
      <xdr:rowOff>31024</xdr:rowOff>
    </xdr:from>
    <xdr:ext cx="2646922" cy="600421"/>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3592285" y="16658953"/>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2025</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2034</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149678</xdr:colOff>
      <xdr:row>15</xdr:row>
      <xdr:rowOff>68036</xdr:rowOff>
    </xdr:from>
    <xdr:ext cx="2646922" cy="600421"/>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8504464" y="2925536"/>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2025</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2034</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165190</xdr:colOff>
      <xdr:row>18</xdr:row>
      <xdr:rowOff>143963</xdr:rowOff>
    </xdr:from>
    <xdr:ext cx="6611167" cy="937364"/>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8519976" y="3572963"/>
          <a:ext cx="6611167" cy="937364"/>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rgbClr val="FF0000"/>
              </a:solidFill>
              <a:latin typeface="Meiryo UI" panose="020B0604030504040204" pitchFamily="50" charset="-128"/>
              <a:ea typeface="Meiryo UI" panose="020B0604030504040204" pitchFamily="50" charset="-128"/>
            </a:rPr>
            <a:t>③再エネ各月</a:t>
          </a:r>
          <a:r>
            <a:rPr kumimoji="1" lang="en-US" altLang="ja-JP" sz="1200" b="0">
              <a:solidFill>
                <a:srgbClr val="FF0000"/>
              </a:solidFill>
              <a:latin typeface="Meiryo UI" panose="020B0604030504040204" pitchFamily="50" charset="-128"/>
              <a:ea typeface="Meiryo UI" panose="020B0604030504040204" pitchFamily="50" charset="-128"/>
            </a:rPr>
            <a:t>kW</a:t>
          </a:r>
        </a:p>
        <a:p>
          <a:pPr algn="l"/>
          <a:r>
            <a:rPr kumimoji="1" lang="ja-JP" altLang="en-US" sz="1200" b="0">
              <a:solidFill>
                <a:srgbClr val="FF0000"/>
              </a:solidFill>
              <a:latin typeface="Meiryo UI" panose="020B0604030504040204" pitchFamily="50" charset="-128"/>
              <a:ea typeface="Meiryo UI" panose="020B0604030504040204" pitchFamily="50" charset="-128"/>
            </a:rPr>
            <a:t>ファイル名：</a:t>
          </a:r>
          <a:r>
            <a:rPr kumimoji="1" lang="en-US" altLang="ja-JP" sz="1200" b="0">
              <a:solidFill>
                <a:srgbClr val="FF0000"/>
              </a:solidFill>
              <a:latin typeface="Meiryo UI" panose="020B0604030504040204" pitchFamily="50" charset="-128"/>
              <a:ea typeface="Meiryo UI" panose="020B0604030504040204" pitchFamily="50" charset="-128"/>
            </a:rPr>
            <a:t>【2033】</a:t>
          </a:r>
          <a:r>
            <a:rPr kumimoji="1" lang="ja-JP" altLang="en-US" sz="1200" b="0">
              <a:solidFill>
                <a:srgbClr val="FF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rgbClr val="FF0000"/>
              </a:solidFill>
              <a:latin typeface="Meiryo UI" panose="020B0604030504040204" pitchFamily="50" charset="-128"/>
              <a:ea typeface="Meiryo UI" panose="020B0604030504040204" pitchFamily="50" charset="-128"/>
            </a:rPr>
            <a:t>.ver2.xlsm</a:t>
          </a:r>
        </a:p>
        <a:p>
          <a:pPr algn="l"/>
          <a:r>
            <a:rPr kumimoji="1" lang="ja-JP" altLang="en-US" sz="1200" b="0">
              <a:solidFill>
                <a:srgbClr val="FF0000"/>
              </a:solidFill>
              <a:latin typeface="Meiryo UI" panose="020B0604030504040204" pitchFamily="50" charset="-128"/>
              <a:ea typeface="Meiryo UI" panose="020B0604030504040204" pitchFamily="50" charset="-128"/>
            </a:rPr>
            <a:t>データ引用箇所：　「各月％」ワークシート 　「風力」に記載の値（</a:t>
          </a:r>
          <a:r>
            <a:rPr kumimoji="1" lang="en-US" altLang="ja-JP" sz="1200" b="0">
              <a:solidFill>
                <a:srgbClr val="FF0000"/>
              </a:solidFill>
              <a:latin typeface="Meiryo UI" panose="020B0604030504040204" pitchFamily="50" charset="-128"/>
              <a:ea typeface="Meiryo UI" panose="020B0604030504040204" pitchFamily="50" charset="-128"/>
            </a:rPr>
            <a:t>C17</a:t>
          </a: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N25</a:t>
          </a:r>
          <a:r>
            <a:rPr kumimoji="1" lang="ja-JP" altLang="en-US" sz="1200" b="0">
              <a:solidFill>
                <a:srgbClr val="FF0000"/>
              </a:solidFill>
              <a:latin typeface="Meiryo UI" panose="020B0604030504040204" pitchFamily="50" charset="-128"/>
              <a:ea typeface="Meiryo UI" panose="020B0604030504040204" pitchFamily="50" charset="-128"/>
            </a:rPr>
            <a:t>）を行列入れ替え</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16</xdr:col>
      <xdr:colOff>108857</xdr:colOff>
      <xdr:row>0</xdr:row>
      <xdr:rowOff>68035</xdr:rowOff>
    </xdr:from>
    <xdr:to>
      <xdr:col>27</xdr:col>
      <xdr:colOff>405946</xdr:colOff>
      <xdr:row>5</xdr:row>
      <xdr:rowOff>204106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127252" y="66130"/>
          <a:ext cx="6191159" cy="118953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31296</xdr:colOff>
      <xdr:row>11</xdr:row>
      <xdr:rowOff>43543</xdr:rowOff>
    </xdr:from>
    <xdr:to>
      <xdr:col>23</xdr:col>
      <xdr:colOff>337003</xdr:colOff>
      <xdr:row>13</xdr:row>
      <xdr:rowOff>234042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1221266" y="2712448"/>
          <a:ext cx="2553607" cy="800099"/>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511628</xdr:colOff>
      <xdr:row>12</xdr:row>
      <xdr:rowOff>138792</xdr:rowOff>
    </xdr:from>
    <xdr:to>
      <xdr:col>19</xdr:col>
      <xdr:colOff>31296</xdr:colOff>
      <xdr:row>12</xdr:row>
      <xdr:rowOff>153457</xdr:rowOff>
    </xdr:to>
    <xdr:cxnSp macro="">
      <xdr:nvCxnSpPr>
        <xdr:cNvPr id="4" name="直線矢印コネクタ 3">
          <a:extLst>
            <a:ext uri="{FF2B5EF4-FFF2-40B4-BE49-F238E27FC236}">
              <a16:creationId xmlns:a16="http://schemas.microsoft.com/office/drawing/2014/main" id="{00000000-0008-0000-0900-000004000000}"/>
            </a:ext>
          </a:extLst>
        </xdr:cNvPr>
        <xdr:cNvCxnSpPr>
          <a:stCxn id="3" idx="1"/>
        </xdr:cNvCxnSpPr>
      </xdr:nvCxnSpPr>
      <xdr:spPr>
        <a:xfrm flipH="1">
          <a:off x="9830888" y="3106782"/>
          <a:ext cx="1390378" cy="1847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511628</xdr:colOff>
      <xdr:row>12</xdr:row>
      <xdr:rowOff>138792</xdr:rowOff>
    </xdr:from>
    <xdr:to>
      <xdr:col>19</xdr:col>
      <xdr:colOff>31296</xdr:colOff>
      <xdr:row>14</xdr:row>
      <xdr:rowOff>227239</xdr:rowOff>
    </xdr:to>
    <xdr:cxnSp macro="">
      <xdr:nvCxnSpPr>
        <xdr:cNvPr id="5" name="直線矢印コネクタ 4">
          <a:extLst>
            <a:ext uri="{FF2B5EF4-FFF2-40B4-BE49-F238E27FC236}">
              <a16:creationId xmlns:a16="http://schemas.microsoft.com/office/drawing/2014/main" id="{00000000-0008-0000-0900-000005000000}"/>
            </a:ext>
          </a:extLst>
        </xdr:cNvPr>
        <xdr:cNvCxnSpPr>
          <a:stCxn id="3" idx="1"/>
        </xdr:cNvCxnSpPr>
      </xdr:nvCxnSpPr>
      <xdr:spPr>
        <a:xfrm flipH="1">
          <a:off x="9830888" y="3106782"/>
          <a:ext cx="1390378" cy="70185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58509</xdr:colOff>
      <xdr:row>18</xdr:row>
      <xdr:rowOff>56093</xdr:rowOff>
    </xdr:from>
    <xdr:to>
      <xdr:col>23</xdr:col>
      <xdr:colOff>563878</xdr:colOff>
      <xdr:row>20</xdr:row>
      <xdr:rowOff>246592</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1246574" y="4860503"/>
          <a:ext cx="2755174" cy="800099"/>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555172</xdr:colOff>
      <xdr:row>19</xdr:row>
      <xdr:rowOff>151343</xdr:rowOff>
    </xdr:from>
    <xdr:to>
      <xdr:col>19</xdr:col>
      <xdr:colOff>58509</xdr:colOff>
      <xdr:row>19</xdr:row>
      <xdr:rowOff>152399</xdr:rowOff>
    </xdr:to>
    <xdr:cxnSp macro="">
      <xdr:nvCxnSpPr>
        <xdr:cNvPr id="7" name="直線矢印コネクタ 6">
          <a:extLst>
            <a:ext uri="{FF2B5EF4-FFF2-40B4-BE49-F238E27FC236}">
              <a16:creationId xmlns:a16="http://schemas.microsoft.com/office/drawing/2014/main" id="{00000000-0008-0000-0900-000007000000}"/>
            </a:ext>
          </a:extLst>
        </xdr:cNvPr>
        <xdr:cNvCxnSpPr>
          <a:stCxn id="6" idx="1"/>
        </xdr:cNvCxnSpPr>
      </xdr:nvCxnSpPr>
      <xdr:spPr>
        <a:xfrm flipH="1">
          <a:off x="9866812" y="5256743"/>
          <a:ext cx="1379762" cy="1056"/>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595996</xdr:colOff>
      <xdr:row>19</xdr:row>
      <xdr:rowOff>151343</xdr:rowOff>
    </xdr:from>
    <xdr:to>
      <xdr:col>19</xdr:col>
      <xdr:colOff>58509</xdr:colOff>
      <xdr:row>25</xdr:row>
      <xdr:rowOff>166007</xdr:rowOff>
    </xdr:to>
    <xdr:cxnSp macro="">
      <xdr:nvCxnSpPr>
        <xdr:cNvPr id="8" name="直線矢印コネクタ 7">
          <a:extLst>
            <a:ext uri="{FF2B5EF4-FFF2-40B4-BE49-F238E27FC236}">
              <a16:creationId xmlns:a16="http://schemas.microsoft.com/office/drawing/2014/main" id="{00000000-0008-0000-0900-000008000000}"/>
            </a:ext>
          </a:extLst>
        </xdr:cNvPr>
        <xdr:cNvCxnSpPr>
          <a:stCxn id="6" idx="1"/>
        </xdr:cNvCxnSpPr>
      </xdr:nvCxnSpPr>
      <xdr:spPr>
        <a:xfrm flipH="1">
          <a:off x="9907636" y="5256743"/>
          <a:ext cx="1338938" cy="1847274"/>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587828</xdr:colOff>
      <xdr:row>19</xdr:row>
      <xdr:rowOff>151343</xdr:rowOff>
    </xdr:from>
    <xdr:to>
      <xdr:col>19</xdr:col>
      <xdr:colOff>58509</xdr:colOff>
      <xdr:row>20</xdr:row>
      <xdr:rowOff>206828</xdr:rowOff>
    </xdr:to>
    <xdr:cxnSp macro="">
      <xdr:nvCxnSpPr>
        <xdr:cNvPr id="9" name="直線矢印コネクタ 8">
          <a:extLst>
            <a:ext uri="{FF2B5EF4-FFF2-40B4-BE49-F238E27FC236}">
              <a16:creationId xmlns:a16="http://schemas.microsoft.com/office/drawing/2014/main" id="{00000000-0008-0000-0900-000009000000}"/>
            </a:ext>
          </a:extLst>
        </xdr:cNvPr>
        <xdr:cNvCxnSpPr>
          <a:stCxn id="6" idx="1"/>
        </xdr:cNvCxnSpPr>
      </xdr:nvCxnSpPr>
      <xdr:spPr>
        <a:xfrm flipH="1">
          <a:off x="9907088" y="5256743"/>
          <a:ext cx="1339486" cy="36409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593271</xdr:colOff>
      <xdr:row>12</xdr:row>
      <xdr:rowOff>140697</xdr:rowOff>
    </xdr:from>
    <xdr:to>
      <xdr:col>19</xdr:col>
      <xdr:colOff>29391</xdr:colOff>
      <xdr:row>22</xdr:row>
      <xdr:rowOff>102870</xdr:rowOff>
    </xdr:to>
    <xdr:cxnSp macro="">
      <xdr:nvCxnSpPr>
        <xdr:cNvPr id="10" name="直線矢印コネクタ 9">
          <a:extLst>
            <a:ext uri="{FF2B5EF4-FFF2-40B4-BE49-F238E27FC236}">
              <a16:creationId xmlns:a16="http://schemas.microsoft.com/office/drawing/2014/main" id="{00000000-0008-0000-0900-00000A000000}"/>
            </a:ext>
          </a:extLst>
        </xdr:cNvPr>
        <xdr:cNvCxnSpPr>
          <a:stCxn id="3" idx="1"/>
        </xdr:cNvCxnSpPr>
      </xdr:nvCxnSpPr>
      <xdr:spPr>
        <a:xfrm flipH="1">
          <a:off x="9904911" y="3108687"/>
          <a:ext cx="1314450" cy="3012078"/>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2024AX_&#35519;&#25972;&#20418;&#25968;&#65288;&#20379;&#32102;&#20449;&#38972;&#24230;&#35413;&#20385;T&#8658;&#65289;" TargetMode="External"/><Relationship Id="rId2" Type="http://schemas.openxmlformats.org/officeDocument/2006/relationships/hyperlink" Target="..\..\2024AX_&#35519;&#25972;&#20418;&#25968;&#65288;&#20379;&#32102;&#20449;&#38972;&#24230;&#35413;&#20385;T&#8658;&#65289;" TargetMode="External"/><Relationship Id="rId1" Type="http://schemas.openxmlformats.org/officeDocument/2006/relationships/hyperlink" Target="../../2024AX_&#35519;&#25972;&#20418;&#25968;&#65288;&#20379;&#32102;&#20449;&#38972;&#24230;&#35413;&#20385;T&#8658;&#65289;" TargetMode="External"/><Relationship Id="rId5" Type="http://schemas.openxmlformats.org/officeDocument/2006/relationships/drawing" Target="../drawings/drawing6.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9690-9B12-496E-9392-E30BCDC6E530}">
  <sheetPr>
    <pageSetUpPr fitToPage="1"/>
  </sheetPr>
  <dimension ref="B1:Q37"/>
  <sheetViews>
    <sheetView showGridLines="0" view="pageBreakPreview" zoomScale="80" zoomScaleNormal="100" zoomScaleSheetLayoutView="80" workbookViewId="0">
      <selection activeCell="S7" sqref="S7"/>
    </sheetView>
  </sheetViews>
  <sheetFormatPr defaultColWidth="8.59765625" defaultRowHeight="15" x14ac:dyDescent="0.3"/>
  <cols>
    <col min="1" max="2" width="1.8984375" style="1" customWidth="1"/>
    <col min="3" max="3" width="31.09765625" style="1" customWidth="1"/>
    <col min="4" max="16" width="8.59765625" style="1"/>
    <col min="17" max="17" width="2.8984375" style="1" customWidth="1"/>
    <col min="18" max="16384" width="8.59765625" style="1"/>
  </cols>
  <sheetData>
    <row r="1" spans="3:17" ht="16.2" x14ac:dyDescent="0.3">
      <c r="C1" s="20" t="s">
        <v>34</v>
      </c>
      <c r="D1" s="8" t="s">
        <v>35</v>
      </c>
      <c r="E1" s="7"/>
      <c r="F1" s="7"/>
      <c r="G1" s="9" t="s">
        <v>36</v>
      </c>
      <c r="Q1" s="40"/>
    </row>
    <row r="4" spans="3:17" x14ac:dyDescent="0.3">
      <c r="C4" s="149" t="s">
        <v>145</v>
      </c>
      <c r="D4" s="149"/>
      <c r="E4" s="149"/>
      <c r="F4" s="149"/>
      <c r="G4" s="149"/>
      <c r="H4" s="149"/>
      <c r="I4" s="149"/>
      <c r="J4" s="149"/>
      <c r="K4" s="149"/>
      <c r="L4" s="149"/>
      <c r="M4" s="149"/>
      <c r="N4" s="149"/>
      <c r="O4" s="149"/>
      <c r="P4" s="149"/>
    </row>
    <row r="5" spans="3:17" x14ac:dyDescent="0.3">
      <c r="C5" s="130"/>
      <c r="D5" s="130"/>
      <c r="E5" s="130"/>
      <c r="F5" s="130"/>
      <c r="G5" s="130"/>
      <c r="H5" s="130"/>
      <c r="I5" s="130"/>
      <c r="J5" s="130"/>
      <c r="K5" s="130"/>
      <c r="L5" s="130"/>
      <c r="M5" s="130"/>
      <c r="N5" s="130"/>
      <c r="O5" s="130"/>
      <c r="P5" s="130"/>
    </row>
    <row r="6" spans="3:17" x14ac:dyDescent="0.3">
      <c r="C6" s="131" t="s">
        <v>39</v>
      </c>
      <c r="D6" s="150" t="s">
        <v>146</v>
      </c>
      <c r="E6" s="150"/>
      <c r="F6" s="150"/>
      <c r="G6" s="150"/>
      <c r="H6" s="150"/>
      <c r="I6" s="150"/>
      <c r="J6" s="150"/>
      <c r="K6" s="150"/>
      <c r="L6" s="150"/>
      <c r="M6" s="150"/>
      <c r="N6" s="150"/>
      <c r="O6" s="150"/>
      <c r="P6" s="150"/>
      <c r="Q6" s="14"/>
    </row>
    <row r="8" spans="3:17" ht="16.2" x14ac:dyDescent="0.3">
      <c r="D8" s="118"/>
      <c r="E8" s="118"/>
      <c r="F8" s="118"/>
      <c r="G8" s="118"/>
      <c r="H8" s="118"/>
      <c r="I8" s="118"/>
      <c r="J8" s="118"/>
      <c r="K8" s="50" t="s">
        <v>159</v>
      </c>
      <c r="L8" s="151" t="s">
        <v>163</v>
      </c>
      <c r="M8" s="151"/>
      <c r="N8" s="151"/>
      <c r="O8" s="151"/>
      <c r="P8" s="151"/>
    </row>
    <row r="9" spans="3:17" ht="23.4" customHeight="1" x14ac:dyDescent="0.3">
      <c r="C9" s="2" t="s">
        <v>11</v>
      </c>
      <c r="D9" s="152" t="s">
        <v>12</v>
      </c>
      <c r="E9" s="153"/>
      <c r="F9" s="153"/>
      <c r="G9" s="153"/>
      <c r="H9" s="153"/>
      <c r="I9" s="153"/>
      <c r="J9" s="153"/>
      <c r="K9" s="153"/>
      <c r="L9" s="153"/>
      <c r="M9" s="153"/>
      <c r="N9" s="153"/>
      <c r="O9" s="154"/>
      <c r="P9" s="119" t="s">
        <v>13</v>
      </c>
    </row>
    <row r="10" spans="3:17" ht="29.4" customHeight="1" x14ac:dyDescent="0.3">
      <c r="C10" s="2" t="s">
        <v>14</v>
      </c>
      <c r="D10" s="155">
        <v>0</v>
      </c>
      <c r="E10" s="156"/>
      <c r="F10" s="156"/>
      <c r="G10" s="156"/>
      <c r="H10" s="156"/>
      <c r="I10" s="156"/>
      <c r="J10" s="156"/>
      <c r="K10" s="156"/>
      <c r="L10" s="156"/>
      <c r="M10" s="156"/>
      <c r="N10" s="156"/>
      <c r="O10" s="157"/>
      <c r="P10" s="120"/>
    </row>
    <row r="11" spans="3:17" ht="29.4" customHeight="1" x14ac:dyDescent="0.3">
      <c r="C11" s="16" t="s">
        <v>15</v>
      </c>
      <c r="D11" s="158" t="s">
        <v>42</v>
      </c>
      <c r="E11" s="159"/>
      <c r="F11" s="159"/>
      <c r="G11" s="159"/>
      <c r="H11" s="159"/>
      <c r="I11" s="159"/>
      <c r="J11" s="159"/>
      <c r="K11" s="159"/>
      <c r="L11" s="159"/>
      <c r="M11" s="159"/>
      <c r="N11" s="159"/>
      <c r="O11" s="160"/>
      <c r="P11" s="120"/>
    </row>
    <row r="12" spans="3:17" ht="29.4" customHeight="1" x14ac:dyDescent="0.3">
      <c r="C12" s="132" t="s">
        <v>147</v>
      </c>
      <c r="D12" s="161" t="s">
        <v>52</v>
      </c>
      <c r="E12" s="162"/>
      <c r="F12" s="162"/>
      <c r="G12" s="162"/>
      <c r="H12" s="162"/>
      <c r="I12" s="162"/>
      <c r="J12" s="162"/>
      <c r="K12" s="162"/>
      <c r="L12" s="162"/>
      <c r="M12" s="162"/>
      <c r="N12" s="162"/>
      <c r="O12" s="163"/>
      <c r="P12" s="120"/>
    </row>
    <row r="13" spans="3:17" ht="29.4" customHeight="1" x14ac:dyDescent="0.3">
      <c r="C13" s="17" t="s">
        <v>57</v>
      </c>
      <c r="D13" s="164" t="s">
        <v>37</v>
      </c>
      <c r="E13" s="165"/>
      <c r="F13" s="165"/>
      <c r="G13" s="165"/>
      <c r="H13" s="165"/>
      <c r="I13" s="165"/>
      <c r="J13" s="165"/>
      <c r="K13" s="165"/>
      <c r="L13" s="165"/>
      <c r="M13" s="165"/>
      <c r="N13" s="165"/>
      <c r="O13" s="166"/>
      <c r="P13" s="120"/>
    </row>
    <row r="14" spans="3:17" ht="29.4" customHeight="1" x14ac:dyDescent="0.3">
      <c r="C14" s="18" t="s">
        <v>16</v>
      </c>
      <c r="D14" s="161" t="s">
        <v>3</v>
      </c>
      <c r="E14" s="162"/>
      <c r="F14" s="162"/>
      <c r="G14" s="162"/>
      <c r="H14" s="162"/>
      <c r="I14" s="162"/>
      <c r="J14" s="162"/>
      <c r="K14" s="162"/>
      <c r="L14" s="162"/>
      <c r="M14" s="162"/>
      <c r="N14" s="162"/>
      <c r="O14" s="163"/>
      <c r="P14" s="120"/>
    </row>
    <row r="15" spans="3:17" ht="29.4" customHeight="1" x14ac:dyDescent="0.3">
      <c r="C15" s="19" t="s">
        <v>43</v>
      </c>
      <c r="D15" s="146">
        <v>110000</v>
      </c>
      <c r="E15" s="147"/>
      <c r="F15" s="147"/>
      <c r="G15" s="147"/>
      <c r="H15" s="147"/>
      <c r="I15" s="147"/>
      <c r="J15" s="147"/>
      <c r="K15" s="147"/>
      <c r="L15" s="147"/>
      <c r="M15" s="147"/>
      <c r="N15" s="147"/>
      <c r="O15" s="148"/>
      <c r="P15" s="121" t="s">
        <v>17</v>
      </c>
    </row>
    <row r="16" spans="3:17" ht="29.4" customHeight="1" x14ac:dyDescent="0.3">
      <c r="C16" s="13" t="s">
        <v>40</v>
      </c>
      <c r="D16" s="138">
        <v>9.1322834204082159E-2</v>
      </c>
      <c r="E16" s="139"/>
      <c r="F16" s="139"/>
      <c r="G16" s="139"/>
      <c r="H16" s="139"/>
      <c r="I16" s="139"/>
      <c r="J16" s="139"/>
      <c r="K16" s="139"/>
      <c r="L16" s="139"/>
      <c r="M16" s="139"/>
      <c r="N16" s="139"/>
      <c r="O16" s="140"/>
      <c r="P16" s="121" t="s">
        <v>41</v>
      </c>
    </row>
    <row r="17" spans="2:17" ht="23.4" hidden="1" customHeight="1" x14ac:dyDescent="0.3">
      <c r="C17" s="144" t="s">
        <v>44</v>
      </c>
      <c r="D17" s="122" t="s">
        <v>19</v>
      </c>
      <c r="E17" s="123" t="s">
        <v>20</v>
      </c>
      <c r="F17" s="123" t="s">
        <v>21</v>
      </c>
      <c r="G17" s="123" t="s">
        <v>22</v>
      </c>
      <c r="H17" s="123" t="s">
        <v>23</v>
      </c>
      <c r="I17" s="123" t="s">
        <v>24</v>
      </c>
      <c r="J17" s="123" t="s">
        <v>25</v>
      </c>
      <c r="K17" s="123" t="s">
        <v>26</v>
      </c>
      <c r="L17" s="123" t="s">
        <v>27</v>
      </c>
      <c r="M17" s="123" t="s">
        <v>28</v>
      </c>
      <c r="N17" s="123" t="s">
        <v>29</v>
      </c>
      <c r="O17" s="123" t="s">
        <v>30</v>
      </c>
      <c r="P17" s="120"/>
      <c r="Q17" s="11" t="s">
        <v>140</v>
      </c>
    </row>
    <row r="18" spans="2:17" ht="29.4" hidden="1" customHeight="1" x14ac:dyDescent="0.3">
      <c r="C18" s="145"/>
      <c r="D18" s="15">
        <v>1599</v>
      </c>
      <c r="E18" s="15">
        <v>9546</v>
      </c>
      <c r="F18" s="15">
        <v>15216</v>
      </c>
      <c r="G18" s="15">
        <v>21455</v>
      </c>
      <c r="H18" s="15">
        <v>22872</v>
      </c>
      <c r="I18" s="15">
        <v>14385</v>
      </c>
      <c r="J18" s="15">
        <v>10291</v>
      </c>
      <c r="K18" s="15">
        <v>450</v>
      </c>
      <c r="L18" s="15">
        <v>855</v>
      </c>
      <c r="M18" s="15">
        <v>2477</v>
      </c>
      <c r="N18" s="15">
        <v>1354</v>
      </c>
      <c r="O18" s="15">
        <v>960</v>
      </c>
      <c r="P18" s="121" t="s">
        <v>17</v>
      </c>
      <c r="Q18" s="11" t="s">
        <v>140</v>
      </c>
    </row>
    <row r="19" spans="2:17" ht="29.4" customHeight="1" x14ac:dyDescent="0.3">
      <c r="C19" s="2" t="s">
        <v>31</v>
      </c>
      <c r="D19" s="135">
        <v>10046</v>
      </c>
      <c r="E19" s="136"/>
      <c r="F19" s="136"/>
      <c r="G19" s="136"/>
      <c r="H19" s="136"/>
      <c r="I19" s="136"/>
      <c r="J19" s="136"/>
      <c r="K19" s="136"/>
      <c r="L19" s="136"/>
      <c r="M19" s="136"/>
      <c r="N19" s="136"/>
      <c r="O19" s="137"/>
      <c r="P19" s="121" t="s">
        <v>17</v>
      </c>
    </row>
    <row r="20" spans="2:17" ht="23.4" customHeight="1" x14ac:dyDescent="0.3">
      <c r="C20" s="144" t="s">
        <v>32</v>
      </c>
      <c r="D20" s="122" t="s">
        <v>19</v>
      </c>
      <c r="E20" s="123" t="s">
        <v>20</v>
      </c>
      <c r="F20" s="123" t="s">
        <v>21</v>
      </c>
      <c r="G20" s="123" t="s">
        <v>22</v>
      </c>
      <c r="H20" s="123" t="s">
        <v>23</v>
      </c>
      <c r="I20" s="123" t="s">
        <v>24</v>
      </c>
      <c r="J20" s="123" t="s">
        <v>25</v>
      </c>
      <c r="K20" s="123" t="s">
        <v>26</v>
      </c>
      <c r="L20" s="123" t="s">
        <v>27</v>
      </c>
      <c r="M20" s="123" t="s">
        <v>28</v>
      </c>
      <c r="N20" s="123" t="s">
        <v>29</v>
      </c>
      <c r="O20" s="123" t="s">
        <v>30</v>
      </c>
      <c r="P20" s="120"/>
    </row>
    <row r="21" spans="2:17" ht="29.4" customHeight="1" x14ac:dyDescent="0.3">
      <c r="C21" s="145"/>
      <c r="D21" s="124">
        <v>100000</v>
      </c>
      <c r="E21" s="125">
        <v>110000</v>
      </c>
      <c r="F21" s="125">
        <v>110000</v>
      </c>
      <c r="G21" s="125">
        <v>110000</v>
      </c>
      <c r="H21" s="125">
        <v>110000</v>
      </c>
      <c r="I21" s="125">
        <v>100000</v>
      </c>
      <c r="J21" s="125">
        <v>100000</v>
      </c>
      <c r="K21" s="125">
        <v>100000</v>
      </c>
      <c r="L21" s="125">
        <v>110000</v>
      </c>
      <c r="M21" s="125">
        <v>110000</v>
      </c>
      <c r="N21" s="125">
        <v>100000</v>
      </c>
      <c r="O21" s="125">
        <v>100000</v>
      </c>
      <c r="P21" s="121" t="s">
        <v>17</v>
      </c>
    </row>
    <row r="22" spans="2:17" ht="29.4" customHeight="1" x14ac:dyDescent="0.3">
      <c r="C22" s="2" t="s">
        <v>33</v>
      </c>
      <c r="D22" s="135">
        <v>9589</v>
      </c>
      <c r="E22" s="136"/>
      <c r="F22" s="136"/>
      <c r="G22" s="136"/>
      <c r="H22" s="136"/>
      <c r="I22" s="136"/>
      <c r="J22" s="136"/>
      <c r="K22" s="136"/>
      <c r="L22" s="136"/>
      <c r="M22" s="136"/>
      <c r="N22" s="136"/>
      <c r="O22" s="137"/>
      <c r="P22" s="121" t="s">
        <v>17</v>
      </c>
    </row>
    <row r="23" spans="2:17" ht="29.4" customHeight="1" x14ac:dyDescent="0.3">
      <c r="C23" s="18" t="s">
        <v>54</v>
      </c>
      <c r="D23" s="141">
        <v>20</v>
      </c>
      <c r="E23" s="142"/>
      <c r="F23" s="142"/>
      <c r="G23" s="142"/>
      <c r="H23" s="142"/>
      <c r="I23" s="142"/>
      <c r="J23" s="142"/>
      <c r="K23" s="142"/>
      <c r="L23" s="142"/>
      <c r="M23" s="142"/>
      <c r="N23" s="142"/>
      <c r="O23" s="143"/>
      <c r="P23" s="121" t="s">
        <v>55</v>
      </c>
    </row>
    <row r="24" spans="2:17" x14ac:dyDescent="0.3">
      <c r="B24" s="130" t="s">
        <v>38</v>
      </c>
      <c r="C24" s="130"/>
    </row>
    <row r="25" spans="2:17" x14ac:dyDescent="0.3">
      <c r="B25" s="133" t="s">
        <v>160</v>
      </c>
      <c r="C25" s="130"/>
    </row>
    <row r="26" spans="2:17" x14ac:dyDescent="0.3">
      <c r="B26" s="133"/>
      <c r="C26" s="133" t="s">
        <v>148</v>
      </c>
    </row>
    <row r="27" spans="2:17" x14ac:dyDescent="0.3">
      <c r="B27" s="133"/>
      <c r="C27" s="133" t="s">
        <v>45</v>
      </c>
    </row>
    <row r="28" spans="2:17" x14ac:dyDescent="0.3">
      <c r="B28" s="133"/>
      <c r="C28" s="133" t="s">
        <v>149</v>
      </c>
    </row>
    <row r="29" spans="2:17" x14ac:dyDescent="0.3">
      <c r="B29" s="133"/>
      <c r="C29" s="133" t="s">
        <v>150</v>
      </c>
    </row>
    <row r="30" spans="2:17" x14ac:dyDescent="0.3">
      <c r="B30" s="133"/>
      <c r="C30" s="133" t="s">
        <v>151</v>
      </c>
    </row>
    <row r="31" spans="2:17" x14ac:dyDescent="0.3">
      <c r="B31" s="133"/>
      <c r="C31" s="133" t="s">
        <v>152</v>
      </c>
    </row>
    <row r="32" spans="2:17" x14ac:dyDescent="0.3">
      <c r="B32" s="133"/>
      <c r="C32" s="133" t="s">
        <v>162</v>
      </c>
    </row>
    <row r="33" spans="2:3" x14ac:dyDescent="0.3">
      <c r="B33" s="133"/>
      <c r="C33" s="133"/>
    </row>
    <row r="34" spans="2:3" x14ac:dyDescent="0.3">
      <c r="B34" s="133" t="s">
        <v>161</v>
      </c>
      <c r="C34" s="133"/>
    </row>
    <row r="35" spans="2:3" x14ac:dyDescent="0.3">
      <c r="B35" s="133"/>
      <c r="C35" s="133" t="s">
        <v>153</v>
      </c>
    </row>
    <row r="36" spans="2:3" x14ac:dyDescent="0.3">
      <c r="B36" s="133"/>
      <c r="C36" s="133" t="s">
        <v>46</v>
      </c>
    </row>
    <row r="37" spans="2:3" x14ac:dyDescent="0.3">
      <c r="B37" s="133"/>
      <c r="C37" s="133" t="s">
        <v>58</v>
      </c>
    </row>
  </sheetData>
  <sheetProtection algorithmName="SHA-512" hashValue="56BaQo1fS4npyaGx65ODP8Ief46wiQH22kTAca0GXwUlIxtkfPDLLaAJ+9D6rqqRWY6uu5Pq9e4iODq4NpSBeA==" saltValue="bzLrCrdjBlw8cBXPa8TL/A==" spinCount="100000" sheet="1" objects="1" scenarios="1"/>
  <mergeCells count="16">
    <mergeCell ref="D15:O15"/>
    <mergeCell ref="C4:P4"/>
    <mergeCell ref="D6:P6"/>
    <mergeCell ref="L8:P8"/>
    <mergeCell ref="D9:O9"/>
    <mergeCell ref="D10:O10"/>
    <mergeCell ref="D11:O11"/>
    <mergeCell ref="D12:O12"/>
    <mergeCell ref="D13:O13"/>
    <mergeCell ref="D14:O14"/>
    <mergeCell ref="D22:O22"/>
    <mergeCell ref="D16:O16"/>
    <mergeCell ref="D19:O19"/>
    <mergeCell ref="D23:O23"/>
    <mergeCell ref="C20:C21"/>
    <mergeCell ref="C17:C18"/>
  </mergeCells>
  <phoneticPr fontId="2"/>
  <dataValidations count="4">
    <dataValidation type="list" allowBlank="1" showInputMessage="1" showErrorMessage="1" sqref="D14:O14" xr:uid="{FFD7BC64-CBAA-4F86-9613-9C16F50510BF}">
      <formula1>エリア</formula1>
    </dataValidation>
    <dataValidation type="list" allowBlank="1" showInputMessage="1" showErrorMessage="1" sqref="D13:O13" xr:uid="{5ABAA44F-DD32-400E-889C-3A27B7E12AA5}">
      <formula1>"太陽光,風力,水力（流込式）"</formula1>
    </dataValidation>
    <dataValidation type="list" allowBlank="1" showInputMessage="1" showErrorMessage="1" sqref="D12:O12" xr:uid="{9FBCA195-E56C-4AFC-AB4F-4B5651051C32}">
      <formula1>"新設,リプレース等"</formula1>
    </dataValidation>
    <dataValidation type="whole" operator="greaterThanOrEqual" allowBlank="1" showInputMessage="1" showErrorMessage="1" errorTitle="制度適用期間エラー" error="制度適用期間は20以上の整数で記入してください。" sqref="D23:O23" xr:uid="{D9C834A6-CD59-499C-A2CA-689AC0EA7F12}">
      <formula1>20</formula1>
    </dataValidation>
  </dataValidations>
  <pageMargins left="0.70866141732283472" right="0.70866141732283472" top="0.74803149606299213" bottom="0.74803149606299213" header="0.31496062992125984" footer="0.31496062992125984"/>
  <pageSetup paperSize="9" scale="60" fitToHeight="0" orientation="landscape" horizontalDpi="90" verticalDpi="90" r:id="rId1"/>
  <headerFooter>
    <oddHeader>&amp;C&amp;F&amp;R&amp;D</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250D3-D9D5-42BF-A77D-0E3273EA6D26}">
  <sheetPr>
    <tabColor rgb="FFFFCCFF"/>
    <pageSetUpPr fitToPage="1"/>
  </sheetPr>
  <dimension ref="A1:Q40"/>
  <sheetViews>
    <sheetView zoomScale="70" zoomScaleNormal="70" workbookViewId="0">
      <selection activeCell="A19" sqref="A19:D21"/>
    </sheetView>
  </sheetViews>
  <sheetFormatPr defaultColWidth="8.09765625" defaultRowHeight="15" x14ac:dyDescent="0.3"/>
  <cols>
    <col min="1" max="4" width="5.09765625" style="1" customWidth="1"/>
    <col min="5" max="16" width="9.19921875" style="1" bestFit="1" customWidth="1"/>
    <col min="17" max="20" width="5.09765625" style="1" customWidth="1"/>
    <col min="21" max="16384" width="8.09765625" style="1"/>
  </cols>
  <sheetData>
    <row r="1" spans="1:17" ht="16.2" x14ac:dyDescent="0.3">
      <c r="A1" s="42" t="s">
        <v>34</v>
      </c>
      <c r="B1" s="42"/>
      <c r="C1" s="42"/>
      <c r="D1" s="42"/>
      <c r="E1" s="42"/>
      <c r="F1" s="7" t="s">
        <v>35</v>
      </c>
      <c r="G1" s="7"/>
      <c r="H1" s="7"/>
      <c r="I1" s="43" t="s">
        <v>36</v>
      </c>
    </row>
    <row r="2" spans="1:17" ht="16.2" x14ac:dyDescent="0.3">
      <c r="A2" s="189" t="s">
        <v>73</v>
      </c>
      <c r="B2" s="190"/>
      <c r="C2" s="44"/>
      <c r="D2" s="44"/>
      <c r="E2" s="44"/>
      <c r="F2" s="44"/>
      <c r="G2" s="44"/>
      <c r="H2" s="44"/>
      <c r="I2" s="44"/>
      <c r="J2" s="44"/>
      <c r="K2" s="44"/>
      <c r="L2" s="44"/>
      <c r="M2" s="44"/>
      <c r="N2" s="44"/>
      <c r="O2" s="44"/>
      <c r="P2" s="44"/>
      <c r="Q2" s="44"/>
    </row>
    <row r="3" spans="1:17" ht="16.2" x14ac:dyDescent="0.3">
      <c r="A3" s="45"/>
      <c r="B3" s="45"/>
      <c r="C3" s="44"/>
      <c r="D3" s="44"/>
      <c r="E3" s="44"/>
      <c r="F3" s="44"/>
      <c r="G3" s="44"/>
      <c r="H3" s="44"/>
      <c r="I3" s="44"/>
      <c r="J3" s="44"/>
      <c r="K3" s="44"/>
      <c r="L3" s="44"/>
      <c r="M3" s="44"/>
      <c r="N3" s="44"/>
      <c r="O3" s="44"/>
      <c r="P3" s="44"/>
      <c r="Q3" s="44"/>
    </row>
    <row r="4" spans="1:17" ht="16.2" x14ac:dyDescent="0.3">
      <c r="A4" s="191" t="s">
        <v>158</v>
      </c>
      <c r="B4" s="191"/>
      <c r="C4" s="191"/>
      <c r="D4" s="191"/>
      <c r="E4" s="191"/>
      <c r="F4" s="191"/>
      <c r="G4" s="191"/>
      <c r="H4" s="191"/>
      <c r="I4" s="191"/>
      <c r="J4" s="191"/>
      <c r="K4" s="191"/>
      <c r="L4" s="191"/>
      <c r="M4" s="191"/>
      <c r="N4" s="191"/>
      <c r="O4" s="191"/>
      <c r="P4" s="191"/>
      <c r="Q4" s="191"/>
    </row>
    <row r="5" spans="1:17" ht="16.2" x14ac:dyDescent="0.3">
      <c r="A5" s="44"/>
      <c r="B5" s="44"/>
      <c r="C5" s="44"/>
      <c r="D5" s="44"/>
      <c r="E5" s="44"/>
      <c r="F5" s="44"/>
      <c r="G5" s="44"/>
      <c r="H5" s="44"/>
      <c r="I5" s="44"/>
      <c r="J5" s="44"/>
      <c r="K5" s="44"/>
      <c r="L5" s="44"/>
      <c r="M5" s="44"/>
      <c r="N5" s="44"/>
      <c r="O5" s="44"/>
      <c r="P5" s="44"/>
      <c r="Q5" s="44"/>
    </row>
    <row r="6" spans="1:17" ht="16.2" x14ac:dyDescent="0.3">
      <c r="A6" s="192"/>
      <c r="B6" s="192"/>
      <c r="C6" s="192"/>
      <c r="D6" s="192"/>
      <c r="E6" s="192"/>
      <c r="F6" s="192"/>
      <c r="G6" s="192"/>
      <c r="H6" s="192"/>
      <c r="I6" s="192"/>
      <c r="J6" s="192"/>
      <c r="K6" s="192"/>
      <c r="L6" s="192"/>
      <c r="M6" s="192"/>
      <c r="N6" s="192"/>
      <c r="O6" s="192"/>
      <c r="P6" s="192"/>
      <c r="Q6" s="192"/>
    </row>
    <row r="7" spans="1:17" ht="16.2" x14ac:dyDescent="0.3">
      <c r="C7" s="44"/>
      <c r="D7" s="44"/>
      <c r="E7" s="44"/>
      <c r="F7" s="44"/>
      <c r="G7" s="44"/>
      <c r="H7" s="44"/>
      <c r="I7" s="44"/>
      <c r="J7" s="44"/>
      <c r="K7" s="44"/>
      <c r="L7" s="44"/>
      <c r="M7" s="44"/>
      <c r="N7" s="44"/>
      <c r="O7" s="44"/>
      <c r="P7" s="44"/>
      <c r="Q7" s="44"/>
    </row>
    <row r="8" spans="1:17" ht="16.2" x14ac:dyDescent="0.3">
      <c r="A8" s="50"/>
      <c r="B8" s="50"/>
      <c r="C8" s="50"/>
      <c r="D8" s="50"/>
      <c r="E8" s="50"/>
      <c r="F8" s="50"/>
      <c r="G8" s="50"/>
      <c r="H8" s="50"/>
      <c r="I8" s="50"/>
      <c r="J8" s="50"/>
      <c r="K8" s="50"/>
      <c r="L8" s="50"/>
      <c r="M8" s="227" t="e">
        <f>#REF!</f>
        <v>#REF!</v>
      </c>
      <c r="N8" s="227"/>
      <c r="O8" s="227"/>
      <c r="P8" s="227"/>
      <c r="Q8" s="227"/>
    </row>
    <row r="9" spans="1:17" ht="24" customHeight="1" x14ac:dyDescent="0.3">
      <c r="A9" s="194" t="s">
        <v>77</v>
      </c>
      <c r="B9" s="194"/>
      <c r="C9" s="194"/>
      <c r="D9" s="194"/>
      <c r="E9" s="195" t="s">
        <v>78</v>
      </c>
      <c r="F9" s="196"/>
      <c r="G9" s="196"/>
      <c r="H9" s="196"/>
      <c r="I9" s="196"/>
      <c r="J9" s="196"/>
      <c r="K9" s="196"/>
      <c r="L9" s="196"/>
      <c r="M9" s="196"/>
      <c r="N9" s="196"/>
      <c r="O9" s="196"/>
      <c r="P9" s="197"/>
      <c r="Q9" s="47" t="s">
        <v>79</v>
      </c>
    </row>
    <row r="10" spans="1:17" ht="24" customHeight="1" x14ac:dyDescent="0.3">
      <c r="A10" s="194" t="s">
        <v>80</v>
      </c>
      <c r="B10" s="194"/>
      <c r="C10" s="194"/>
      <c r="D10" s="194"/>
      <c r="E10" s="228">
        <f>合計!E13</f>
        <v>0</v>
      </c>
      <c r="F10" s="229"/>
      <c r="G10" s="229"/>
      <c r="H10" s="229"/>
      <c r="I10" s="229"/>
      <c r="J10" s="229"/>
      <c r="K10" s="229"/>
      <c r="L10" s="229"/>
      <c r="M10" s="229"/>
      <c r="N10" s="229"/>
      <c r="O10" s="229"/>
      <c r="P10" s="230"/>
      <c r="Q10" s="48"/>
    </row>
    <row r="11" spans="1:17" ht="30" customHeight="1" x14ac:dyDescent="0.3">
      <c r="A11" s="201" t="s">
        <v>81</v>
      </c>
      <c r="B11" s="201"/>
      <c r="C11" s="201"/>
      <c r="D11" s="201"/>
      <c r="E11" s="228">
        <f>合計!E14</f>
        <v>0</v>
      </c>
      <c r="F11" s="229"/>
      <c r="G11" s="229"/>
      <c r="H11" s="229"/>
      <c r="I11" s="229"/>
      <c r="J11" s="229"/>
      <c r="K11" s="229"/>
      <c r="L11" s="229"/>
      <c r="M11" s="229"/>
      <c r="N11" s="229"/>
      <c r="O11" s="229"/>
      <c r="P11" s="230"/>
      <c r="Q11" s="48"/>
    </row>
    <row r="12" spans="1:17" ht="24" customHeight="1" x14ac:dyDescent="0.3">
      <c r="A12" s="194" t="s">
        <v>82</v>
      </c>
      <c r="B12" s="194"/>
      <c r="C12" s="194"/>
      <c r="D12" s="194"/>
      <c r="E12" s="231">
        <f>合計!E15</f>
        <v>0</v>
      </c>
      <c r="F12" s="232"/>
      <c r="G12" s="232"/>
      <c r="H12" s="232"/>
      <c r="I12" s="232"/>
      <c r="J12" s="232"/>
      <c r="K12" s="232"/>
      <c r="L12" s="232"/>
      <c r="M12" s="232"/>
      <c r="N12" s="232"/>
      <c r="O12" s="232"/>
      <c r="P12" s="233"/>
      <c r="Q12" s="48"/>
    </row>
    <row r="13" spans="1:17" ht="24" customHeight="1" x14ac:dyDescent="0.3">
      <c r="A13" s="194" t="s">
        <v>83</v>
      </c>
      <c r="B13" s="194"/>
      <c r="C13" s="194"/>
      <c r="D13" s="194"/>
      <c r="E13" s="234">
        <f>合計!E16</f>
        <v>0</v>
      </c>
      <c r="F13" s="235"/>
      <c r="G13" s="235"/>
      <c r="H13" s="235"/>
      <c r="I13" s="235"/>
      <c r="J13" s="235"/>
      <c r="K13" s="235"/>
      <c r="L13" s="235"/>
      <c r="M13" s="235"/>
      <c r="N13" s="235"/>
      <c r="O13" s="235"/>
      <c r="P13" s="236"/>
      <c r="Q13" s="48"/>
    </row>
    <row r="14" spans="1:17" ht="24" customHeight="1" x14ac:dyDescent="0.3">
      <c r="A14" s="194" t="s">
        <v>84</v>
      </c>
      <c r="B14" s="194"/>
      <c r="C14" s="194"/>
      <c r="D14" s="194"/>
      <c r="E14" s="260">
        <f>合計!E17</f>
        <v>0</v>
      </c>
      <c r="F14" s="261"/>
      <c r="G14" s="261"/>
      <c r="H14" s="261"/>
      <c r="I14" s="261"/>
      <c r="J14" s="261"/>
      <c r="K14" s="261"/>
      <c r="L14" s="261"/>
      <c r="M14" s="261"/>
      <c r="N14" s="261"/>
      <c r="O14" s="261"/>
      <c r="P14" s="262"/>
      <c r="Q14" s="49" t="s">
        <v>85</v>
      </c>
    </row>
    <row r="15" spans="1:17" ht="24" customHeight="1" x14ac:dyDescent="0.3">
      <c r="A15" s="240" t="s">
        <v>86</v>
      </c>
      <c r="B15" s="241"/>
      <c r="C15" s="241"/>
      <c r="D15" s="242"/>
      <c r="E15" s="263">
        <f>IF(E12="水力",合計!E18,0)</f>
        <v>0</v>
      </c>
      <c r="F15" s="264"/>
      <c r="G15" s="264"/>
      <c r="H15" s="264"/>
      <c r="I15" s="264"/>
      <c r="J15" s="264"/>
      <c r="K15" s="264"/>
      <c r="L15" s="264"/>
      <c r="M15" s="264"/>
      <c r="N15" s="264"/>
      <c r="O15" s="264"/>
      <c r="P15" s="265"/>
      <c r="Q15" s="49" t="s">
        <v>85</v>
      </c>
    </row>
    <row r="16" spans="1:17" ht="24" customHeight="1" x14ac:dyDescent="0.3">
      <c r="A16" s="194" t="s">
        <v>93</v>
      </c>
      <c r="B16" s="194"/>
      <c r="C16" s="194"/>
      <c r="D16" s="194"/>
      <c r="E16" s="251" t="e">
        <f>'計算用(水力)'!B83</f>
        <v>#N/A</v>
      </c>
      <c r="F16" s="252"/>
      <c r="G16" s="252"/>
      <c r="H16" s="252"/>
      <c r="I16" s="252"/>
      <c r="J16" s="252"/>
      <c r="K16" s="252"/>
      <c r="L16" s="252"/>
      <c r="M16" s="252"/>
      <c r="N16" s="252"/>
      <c r="O16" s="252"/>
      <c r="P16" s="253"/>
      <c r="Q16" s="49" t="s">
        <v>94</v>
      </c>
    </row>
    <row r="17" spans="1:17" ht="24" customHeight="1" x14ac:dyDescent="0.3">
      <c r="A17" s="194" t="s">
        <v>95</v>
      </c>
      <c r="B17" s="194"/>
      <c r="C17" s="194"/>
      <c r="D17" s="194"/>
      <c r="E17" s="47" t="s">
        <v>88</v>
      </c>
      <c r="F17" s="47" t="s">
        <v>20</v>
      </c>
      <c r="G17" s="47" t="s">
        <v>21</v>
      </c>
      <c r="H17" s="47" t="s">
        <v>22</v>
      </c>
      <c r="I17" s="47" t="s">
        <v>23</v>
      </c>
      <c r="J17" s="47" t="s">
        <v>24</v>
      </c>
      <c r="K17" s="47" t="s">
        <v>25</v>
      </c>
      <c r="L17" s="47" t="s">
        <v>26</v>
      </c>
      <c r="M17" s="47" t="s">
        <v>27</v>
      </c>
      <c r="N17" s="47" t="s">
        <v>28</v>
      </c>
      <c r="O17" s="47" t="s">
        <v>29</v>
      </c>
      <c r="P17" s="47" t="s">
        <v>30</v>
      </c>
      <c r="Q17" s="48"/>
    </row>
    <row r="18" spans="1:17" ht="24" customHeight="1" x14ac:dyDescent="0.3">
      <c r="A18" s="194"/>
      <c r="B18" s="194"/>
      <c r="C18" s="194"/>
      <c r="D18" s="194"/>
      <c r="E18" s="52" t="e">
        <f>'計算用(水力)'!N20</f>
        <v>#N/A</v>
      </c>
      <c r="F18" s="52" t="e">
        <f>'計算用(水力)'!N21</f>
        <v>#N/A</v>
      </c>
      <c r="G18" s="52" t="e">
        <f>'計算用(水力)'!N22</f>
        <v>#N/A</v>
      </c>
      <c r="H18" s="52" t="e">
        <f>'計算用(水力)'!N23</f>
        <v>#N/A</v>
      </c>
      <c r="I18" s="52" t="e">
        <f>'計算用(水力)'!N24</f>
        <v>#N/A</v>
      </c>
      <c r="J18" s="52" t="e">
        <f>'計算用(水力)'!N25</f>
        <v>#N/A</v>
      </c>
      <c r="K18" s="52" t="e">
        <f>'計算用(水力)'!N26</f>
        <v>#N/A</v>
      </c>
      <c r="L18" s="52" t="e">
        <f>'計算用(水力)'!N27</f>
        <v>#N/A</v>
      </c>
      <c r="M18" s="52" t="e">
        <f>'計算用(水力)'!N28</f>
        <v>#N/A</v>
      </c>
      <c r="N18" s="52" t="e">
        <f>'計算用(水力)'!N29</f>
        <v>#N/A</v>
      </c>
      <c r="O18" s="52" t="e">
        <f>'計算用(水力)'!N30</f>
        <v>#N/A</v>
      </c>
      <c r="P18" s="52" t="e">
        <f>'計算用(水力)'!N31</f>
        <v>#N/A</v>
      </c>
      <c r="Q18" s="49" t="s">
        <v>94</v>
      </c>
    </row>
    <row r="19" spans="1:17" ht="24" customHeight="1" x14ac:dyDescent="0.3">
      <c r="A19" s="194" t="s">
        <v>87</v>
      </c>
      <c r="B19" s="194"/>
      <c r="C19" s="194"/>
      <c r="D19" s="194"/>
      <c r="E19" s="47" t="s">
        <v>88</v>
      </c>
      <c r="F19" s="47" t="s">
        <v>20</v>
      </c>
      <c r="G19" s="47" t="s">
        <v>21</v>
      </c>
      <c r="H19" s="47" t="s">
        <v>22</v>
      </c>
      <c r="I19" s="47" t="s">
        <v>23</v>
      </c>
      <c r="J19" s="47" t="s">
        <v>24</v>
      </c>
      <c r="K19" s="47" t="s">
        <v>25</v>
      </c>
      <c r="L19" s="47" t="s">
        <v>26</v>
      </c>
      <c r="M19" s="47" t="s">
        <v>27</v>
      </c>
      <c r="N19" s="47" t="s">
        <v>28</v>
      </c>
      <c r="O19" s="47" t="s">
        <v>29</v>
      </c>
      <c r="P19" s="47" t="s">
        <v>30</v>
      </c>
      <c r="Q19" s="48"/>
    </row>
    <row r="20" spans="1:17" ht="24" customHeight="1" x14ac:dyDescent="0.3">
      <c r="A20" s="194"/>
      <c r="B20" s="194"/>
      <c r="C20" s="194"/>
      <c r="D20" s="194"/>
      <c r="E20" s="53">
        <f>ROUND('計算用(水力)'!N34,0)</f>
        <v>0</v>
      </c>
      <c r="F20" s="53">
        <f>ROUND('計算用(水力)'!N35,0)</f>
        <v>0</v>
      </c>
      <c r="G20" s="53">
        <f>ROUND('計算用(水力)'!N36,0)</f>
        <v>0</v>
      </c>
      <c r="H20" s="53">
        <f>ROUND('計算用(水力)'!N37,0)</f>
        <v>0</v>
      </c>
      <c r="I20" s="53">
        <f>ROUND('計算用(水力)'!N38,0)</f>
        <v>0</v>
      </c>
      <c r="J20" s="53">
        <f>ROUND('計算用(水力)'!N39,0)</f>
        <v>0</v>
      </c>
      <c r="K20" s="53">
        <f>ROUND('計算用(水力)'!N40,0)</f>
        <v>0</v>
      </c>
      <c r="L20" s="53">
        <f>ROUND('計算用(水力)'!N41,0)</f>
        <v>0</v>
      </c>
      <c r="M20" s="53">
        <f>ROUND('計算用(水力)'!N42,0)</f>
        <v>0</v>
      </c>
      <c r="N20" s="53">
        <f>ROUND('計算用(水力)'!N43,0)</f>
        <v>0</v>
      </c>
      <c r="O20" s="53">
        <f>ROUND('計算用(水力)'!N44,0)</f>
        <v>0</v>
      </c>
      <c r="P20" s="53">
        <f>ROUND('計算用(水力)'!N45,0)</f>
        <v>0</v>
      </c>
      <c r="Q20" s="49" t="s">
        <v>85</v>
      </c>
    </row>
    <row r="21" spans="1:17" ht="24" customHeight="1" x14ac:dyDescent="0.3">
      <c r="A21" s="194" t="s">
        <v>89</v>
      </c>
      <c r="B21" s="194"/>
      <c r="C21" s="194"/>
      <c r="D21" s="194"/>
      <c r="E21" s="254" t="e">
        <f>ROUND('計算用(水力)'!B81,0)</f>
        <v>#N/A</v>
      </c>
      <c r="F21" s="255"/>
      <c r="G21" s="255"/>
      <c r="H21" s="255"/>
      <c r="I21" s="255"/>
      <c r="J21" s="255"/>
      <c r="K21" s="255"/>
      <c r="L21" s="255"/>
      <c r="M21" s="255"/>
      <c r="N21" s="255"/>
      <c r="O21" s="255"/>
      <c r="P21" s="256"/>
      <c r="Q21" s="49" t="s">
        <v>85</v>
      </c>
    </row>
    <row r="22" spans="1:17" ht="24" customHeight="1" x14ac:dyDescent="0.3">
      <c r="A22" s="246" t="s">
        <v>90</v>
      </c>
      <c r="B22" s="247"/>
      <c r="C22" s="247"/>
      <c r="D22" s="247"/>
      <c r="E22" s="47" t="s">
        <v>88</v>
      </c>
      <c r="F22" s="47" t="s">
        <v>20</v>
      </c>
      <c r="G22" s="47" t="s">
        <v>21</v>
      </c>
      <c r="H22" s="47" t="s">
        <v>22</v>
      </c>
      <c r="I22" s="47" t="s">
        <v>23</v>
      </c>
      <c r="J22" s="47" t="s">
        <v>24</v>
      </c>
      <c r="K22" s="47" t="s">
        <v>25</v>
      </c>
      <c r="L22" s="47" t="s">
        <v>26</v>
      </c>
      <c r="M22" s="47" t="s">
        <v>27</v>
      </c>
      <c r="N22" s="47" t="s">
        <v>28</v>
      </c>
      <c r="O22" s="47" t="s">
        <v>29</v>
      </c>
      <c r="P22" s="47" t="s">
        <v>30</v>
      </c>
      <c r="Q22" s="48"/>
    </row>
    <row r="23" spans="1:17" ht="24" customHeight="1" x14ac:dyDescent="0.3">
      <c r="A23" s="247"/>
      <c r="B23" s="247"/>
      <c r="C23" s="247"/>
      <c r="D23" s="247"/>
      <c r="E23" s="54">
        <f>IF($E12="水力",合計!E24,0)</f>
        <v>0</v>
      </c>
      <c r="F23" s="54">
        <f>IF($E12="水力",合計!F24,0)</f>
        <v>0</v>
      </c>
      <c r="G23" s="54">
        <f>IF($E12="水力",合計!G24,0)</f>
        <v>0</v>
      </c>
      <c r="H23" s="54">
        <f>IF($E12="水力",合計!H24,0)</f>
        <v>0</v>
      </c>
      <c r="I23" s="54">
        <f>IF($E12="水力",合計!I24,0)</f>
        <v>0</v>
      </c>
      <c r="J23" s="54">
        <f>IF($E12="水力",合計!J24,0)</f>
        <v>0</v>
      </c>
      <c r="K23" s="54">
        <f>IF($E12="水力",合計!K24,0)</f>
        <v>0</v>
      </c>
      <c r="L23" s="54">
        <f>IF($E12="水力",合計!L24,0)</f>
        <v>0</v>
      </c>
      <c r="M23" s="54">
        <f>IF($E12="水力",合計!M24,0)</f>
        <v>0</v>
      </c>
      <c r="N23" s="54">
        <f>IF($E12="水力",合計!N24,0)</f>
        <v>0</v>
      </c>
      <c r="O23" s="54">
        <f>IF($E12="水力",合計!O24,0)</f>
        <v>0</v>
      </c>
      <c r="P23" s="54">
        <f>IF($E12="水力",合計!P24,0)</f>
        <v>0</v>
      </c>
      <c r="Q23" s="95" t="s">
        <v>17</v>
      </c>
    </row>
    <row r="24" spans="1:17" ht="24" customHeight="1" x14ac:dyDescent="0.3">
      <c r="A24" s="201" t="s">
        <v>96</v>
      </c>
      <c r="B24" s="194"/>
      <c r="C24" s="194"/>
      <c r="D24" s="194"/>
      <c r="E24" s="47" t="s">
        <v>88</v>
      </c>
      <c r="F24" s="47" t="s">
        <v>20</v>
      </c>
      <c r="G24" s="47" t="s">
        <v>21</v>
      </c>
      <c r="H24" s="47" t="s">
        <v>22</v>
      </c>
      <c r="I24" s="47" t="s">
        <v>23</v>
      </c>
      <c r="J24" s="47" t="s">
        <v>24</v>
      </c>
      <c r="K24" s="47" t="s">
        <v>25</v>
      </c>
      <c r="L24" s="47" t="s">
        <v>26</v>
      </c>
      <c r="M24" s="47" t="s">
        <v>27</v>
      </c>
      <c r="N24" s="47" t="s">
        <v>28</v>
      </c>
      <c r="O24" s="47" t="s">
        <v>29</v>
      </c>
      <c r="P24" s="47" t="s">
        <v>30</v>
      </c>
      <c r="Q24" s="48"/>
    </row>
    <row r="25" spans="1:17" ht="24" customHeight="1" x14ac:dyDescent="0.3">
      <c r="A25" s="194"/>
      <c r="B25" s="194"/>
      <c r="C25" s="194"/>
      <c r="D25" s="194"/>
      <c r="E25" s="55">
        <f>ROUND('計算用(水力)'!AD34,0)</f>
        <v>0</v>
      </c>
      <c r="F25" s="55">
        <f>ROUND('計算用(水力)'!AD35,0)</f>
        <v>0</v>
      </c>
      <c r="G25" s="55">
        <f>ROUND('計算用(水力)'!AD36,0)</f>
        <v>0</v>
      </c>
      <c r="H25" s="55">
        <f>ROUND('計算用(水力)'!AD37,0)</f>
        <v>0</v>
      </c>
      <c r="I25" s="55">
        <f>ROUND('計算用(水力)'!AD38,0)</f>
        <v>0</v>
      </c>
      <c r="J25" s="55">
        <f>ROUND('計算用(水力)'!AD39,0)</f>
        <v>0</v>
      </c>
      <c r="K25" s="55">
        <f>ROUND('計算用(水力)'!AD40,0)</f>
        <v>0</v>
      </c>
      <c r="L25" s="55">
        <f>ROUND('計算用(水力)'!AD41,0)</f>
        <v>0</v>
      </c>
      <c r="M25" s="55">
        <f>ROUND('計算用(水力)'!AD42,0)</f>
        <v>0</v>
      </c>
      <c r="N25" s="55">
        <f>ROUND('計算用(水力)'!AD43,0)</f>
        <v>0</v>
      </c>
      <c r="O25" s="55">
        <f>ROUND('計算用(水力)'!AD44,0)</f>
        <v>0</v>
      </c>
      <c r="P25" s="55">
        <f>ROUND('計算用(水力)'!AD45,0)</f>
        <v>0</v>
      </c>
      <c r="Q25" s="49" t="s">
        <v>85</v>
      </c>
    </row>
    <row r="26" spans="1:17" ht="24" customHeight="1" x14ac:dyDescent="0.3">
      <c r="A26" s="194" t="s">
        <v>92</v>
      </c>
      <c r="B26" s="194"/>
      <c r="C26" s="194"/>
      <c r="D26" s="194"/>
      <c r="E26" s="248" t="e">
        <f>ROUND('計算用(水力)'!R81,0)</f>
        <v>#N/A</v>
      </c>
      <c r="F26" s="249"/>
      <c r="G26" s="249"/>
      <c r="H26" s="249"/>
      <c r="I26" s="249"/>
      <c r="J26" s="249"/>
      <c r="K26" s="249"/>
      <c r="L26" s="249"/>
      <c r="M26" s="249"/>
      <c r="N26" s="249"/>
      <c r="O26" s="249"/>
      <c r="P26" s="250"/>
      <c r="Q26" s="49" t="s">
        <v>85</v>
      </c>
    </row>
    <row r="29" spans="1:17" x14ac:dyDescent="0.3">
      <c r="B29" s="10"/>
    </row>
    <row r="30" spans="1:17" x14ac:dyDescent="0.3">
      <c r="B30" s="10"/>
    </row>
    <row r="31" spans="1:17" x14ac:dyDescent="0.3">
      <c r="B31" s="10"/>
    </row>
    <row r="32" spans="1:17" x14ac:dyDescent="0.3">
      <c r="B32" s="10"/>
    </row>
    <row r="33" spans="2:2" x14ac:dyDescent="0.3">
      <c r="B33" s="10"/>
    </row>
    <row r="34" spans="2:2" x14ac:dyDescent="0.3">
      <c r="B34" s="10"/>
    </row>
    <row r="37" spans="2:2" x14ac:dyDescent="0.3">
      <c r="B37" s="10"/>
    </row>
    <row r="38" spans="2:2" x14ac:dyDescent="0.3">
      <c r="B38" s="10"/>
    </row>
    <row r="39" spans="2:2" x14ac:dyDescent="0.3">
      <c r="B39" s="10"/>
    </row>
    <row r="40" spans="2:2" x14ac:dyDescent="0.3">
      <c r="B40" s="10"/>
    </row>
  </sheetData>
  <dataConsolidate/>
  <mergeCells count="28">
    <mergeCell ref="A22:D23"/>
    <mergeCell ref="A24:D25"/>
    <mergeCell ref="A26:D26"/>
    <mergeCell ref="E26:P26"/>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14:P15">
    <cfRule type="cellIs" dxfId="2" priority="2" operator="greaterThan">
      <formula>$E$14</formula>
    </cfRule>
  </conditionalFormatting>
  <conditionalFormatting sqref="E23:P23">
    <cfRule type="cellIs" dxfId="1" priority="1" operator="greaterThan">
      <formula>#REF!</formula>
    </cfRule>
  </conditionalFormatting>
  <conditionalFormatting sqref="E26:P26">
    <cfRule type="cellIs" dxfId="0" priority="3" operator="greaterThan">
      <formula>$E$21</formula>
    </cfRule>
  </conditionalFormatting>
  <dataValidations count="1">
    <dataValidation type="whole" allowBlank="1" showInputMessage="1" showErrorMessage="1" error="期待容量以下の整数値で入力してください" sqref="E26:P26" xr:uid="{4557DAC2-0518-4D86-88E3-5D0BE63B33C4}">
      <formula1>0</formula1>
      <formula2>E21</formula2>
    </dataValidation>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40C4-4B82-444B-9CDA-3DFA507522BD}">
  <sheetPr>
    <tabColor theme="8" tint="0.59999389629810485"/>
  </sheetPr>
  <dimension ref="A1:AE96"/>
  <sheetViews>
    <sheetView zoomScale="70" zoomScaleNormal="70" workbookViewId="0">
      <selection activeCell="A19" sqref="A19:D21"/>
    </sheetView>
  </sheetViews>
  <sheetFormatPr defaultColWidth="8.09765625" defaultRowHeight="15" x14ac:dyDescent="0.3"/>
  <cols>
    <col min="1" max="1" width="26.19921875" style="1" customWidth="1"/>
    <col min="2" max="2" width="13.19921875" style="1" customWidth="1"/>
    <col min="3" max="3" width="8.69921875" style="1" customWidth="1"/>
    <col min="4" max="4" width="12" style="1" bestFit="1" customWidth="1"/>
    <col min="5" max="10" width="8.69921875" style="1" bestFit="1" customWidth="1"/>
    <col min="11" max="11" width="14.19921875" style="1" customWidth="1"/>
    <col min="12" max="12" width="9" style="1" bestFit="1" customWidth="1"/>
    <col min="13" max="13" width="16.09765625" style="1" customWidth="1"/>
    <col min="14" max="14" width="8.3984375" style="1" bestFit="1" customWidth="1"/>
    <col min="15" max="15" width="6.59765625" style="1" bestFit="1" customWidth="1"/>
    <col min="16" max="16" width="8.09765625" style="1"/>
    <col min="17" max="17" width="31.19921875" style="1" bestFit="1" customWidth="1"/>
    <col min="18" max="18" width="13.3984375" style="1" customWidth="1"/>
    <col min="19" max="26" width="10.19921875" style="1" customWidth="1"/>
    <col min="27" max="27" width="15.3984375" style="1" bestFit="1" customWidth="1"/>
    <col min="28" max="28" width="9.3984375" style="1" bestFit="1" customWidth="1"/>
    <col min="29" max="16384" width="8.09765625" style="1"/>
  </cols>
  <sheetData>
    <row r="1" spans="1:13" x14ac:dyDescent="0.3">
      <c r="J1" s="56" t="s">
        <v>97</v>
      </c>
      <c r="L1" s="57"/>
      <c r="M1" s="11" t="s">
        <v>98</v>
      </c>
    </row>
    <row r="2" spans="1:13" x14ac:dyDescent="0.3">
      <c r="B2" s="58" t="s">
        <v>100</v>
      </c>
      <c r="C2" s="58" t="s">
        <v>101</v>
      </c>
      <c r="D2" s="58" t="s">
        <v>102</v>
      </c>
      <c r="E2" s="58" t="s">
        <v>103</v>
      </c>
      <c r="F2" s="58" t="s">
        <v>104</v>
      </c>
      <c r="G2" s="58" t="s">
        <v>105</v>
      </c>
      <c r="H2" s="58" t="s">
        <v>106</v>
      </c>
      <c r="I2" s="58" t="s">
        <v>107</v>
      </c>
      <c r="J2" s="58" t="s">
        <v>108</v>
      </c>
    </row>
    <row r="3" spans="1:13" x14ac:dyDescent="0.3">
      <c r="A3" s="1" t="s">
        <v>110</v>
      </c>
    </row>
    <row r="4" spans="1:13" x14ac:dyDescent="0.3">
      <c r="A4" s="56" t="s">
        <v>88</v>
      </c>
      <c r="B4" s="97">
        <f>'計算用(太陽光)'!B4</f>
        <v>4829.1865086982607</v>
      </c>
      <c r="C4" s="97">
        <f>'計算用(太陽光)'!C4</f>
        <v>12065.532528876431</v>
      </c>
      <c r="D4" s="97">
        <f>'計算用(太陽光)'!D4</f>
        <v>41616.479241863548</v>
      </c>
      <c r="E4" s="97">
        <f>'計算用(太陽光)'!E4</f>
        <v>17839.397791614778</v>
      </c>
      <c r="F4" s="97">
        <f>'計算用(太陽光)'!F4</f>
        <v>3666.388311094684</v>
      </c>
      <c r="G4" s="97">
        <f>'計算用(太陽光)'!G4</f>
        <v>16666.490865606225</v>
      </c>
      <c r="H4" s="97">
        <f>'計算用(太陽光)'!H4</f>
        <v>7144.4029225338527</v>
      </c>
      <c r="I4" s="97">
        <f>'計算用(太陽光)'!I4</f>
        <v>4761.1365271966533</v>
      </c>
      <c r="J4" s="97">
        <f>'計算用(太陽光)'!J4</f>
        <v>12203.88927014605</v>
      </c>
    </row>
    <row r="5" spans="1:13" x14ac:dyDescent="0.3">
      <c r="A5" s="56" t="s">
        <v>20</v>
      </c>
      <c r="B5" s="97">
        <f>'計算用(太陽光)'!B5</f>
        <v>4314.6629994001205</v>
      </c>
      <c r="C5" s="97">
        <f>'計算用(太陽光)'!C5</f>
        <v>11208.621241028955</v>
      </c>
      <c r="D5" s="97">
        <f>'計算用(太陽光)'!D5</f>
        <v>40269.926315480639</v>
      </c>
      <c r="E5" s="97">
        <f>'計算用(太陽光)'!E5</f>
        <v>17879.622183478619</v>
      </c>
      <c r="F5" s="97">
        <f>'計算用(太陽光)'!F5</f>
        <v>3375.0840407811252</v>
      </c>
      <c r="G5" s="97">
        <f>'計算用(太陽光)'!G5</f>
        <v>17224.346543242526</v>
      </c>
      <c r="H5" s="97">
        <f>'計算用(太陽光)'!H5</f>
        <v>7206.7352874117514</v>
      </c>
      <c r="I5" s="97">
        <f>'計算用(太陽光)'!I5</f>
        <v>4879.4261924686189</v>
      </c>
      <c r="J5" s="97">
        <f>'計算用(太陽光)'!J5</f>
        <v>13459.850267024878</v>
      </c>
    </row>
    <row r="6" spans="1:13" x14ac:dyDescent="0.3">
      <c r="A6" s="56" t="s">
        <v>21</v>
      </c>
      <c r="B6" s="97">
        <f>'計算用(太陽光)'!B6</f>
        <v>4388.1577864427109</v>
      </c>
      <c r="C6" s="97">
        <f>'計算用(太陽光)'!C6</f>
        <v>12239.332733735637</v>
      </c>
      <c r="D6" s="97">
        <f>'計算用(太陽光)'!D6</f>
        <v>46915.660951486345</v>
      </c>
      <c r="E6" s="97">
        <f>'計算用(太陽光)'!E6</f>
        <v>20132.17812785388</v>
      </c>
      <c r="F6" s="97">
        <f>'計算用(太陽光)'!F6</f>
        <v>3922.5368936117784</v>
      </c>
      <c r="G6" s="97">
        <f>'計算用(太陽光)'!G6</f>
        <v>19945.36546038463</v>
      </c>
      <c r="H6" s="97">
        <f>'計算用(太陽光)'!H6</f>
        <v>8335.8686285251333</v>
      </c>
      <c r="I6" s="97">
        <f>'計算用(太陽光)'!I6</f>
        <v>5677.8839330543933</v>
      </c>
      <c r="J6" s="97">
        <f>'計算用(太陽光)'!J6</f>
        <v>15157.888267340946</v>
      </c>
    </row>
    <row r="7" spans="1:13" x14ac:dyDescent="0.3">
      <c r="A7" s="56" t="s">
        <v>22</v>
      </c>
      <c r="B7" s="97">
        <f>'計算用(太陽光)'!B7</f>
        <v>5038.0505346439695</v>
      </c>
      <c r="C7" s="97">
        <f>'計算用(太陽光)'!C7</f>
        <v>14632.907839661797</v>
      </c>
      <c r="D7" s="97">
        <f>'計算用(太陽光)'!D7</f>
        <v>60466.172402040771</v>
      </c>
      <c r="E7" s="97">
        <f>'計算用(太陽光)'!E7</f>
        <v>24224.980000000003</v>
      </c>
      <c r="F7" s="97">
        <f>'計算用(太陽光)'!F7</f>
        <v>4770.6080000000002</v>
      </c>
      <c r="G7" s="97">
        <f>'計算用(太陽光)'!G7</f>
        <v>25812.62</v>
      </c>
      <c r="H7" s="97">
        <f>'計算用(太陽光)'!H7</f>
        <v>10457.550000000001</v>
      </c>
      <c r="I7" s="97">
        <f>'計算用(太陽光)'!I7</f>
        <v>7067.78</v>
      </c>
      <c r="J7" s="97">
        <f>'計算用(太陽光)'!J7</f>
        <v>19225.682000000001</v>
      </c>
    </row>
    <row r="8" spans="1:13" x14ac:dyDescent="0.3">
      <c r="A8" s="56" t="s">
        <v>23</v>
      </c>
      <c r="B8" s="97">
        <f>'計算用(太陽光)'!B8</f>
        <v>5161.8099999999995</v>
      </c>
      <c r="C8" s="97">
        <f>'計算用(太陽光)'!C8</f>
        <v>14899.805999999999</v>
      </c>
      <c r="D8" s="97">
        <f>'計算用(太陽光)'!D8</f>
        <v>60465.724000000002</v>
      </c>
      <c r="E8" s="97">
        <f>'計算用(太陽光)'!E8</f>
        <v>24224.980000000003</v>
      </c>
      <c r="F8" s="97">
        <f>'計算用(太陽光)'!F8</f>
        <v>4770.6080000000002</v>
      </c>
      <c r="G8" s="97">
        <f>'計算用(太陽光)'!G8</f>
        <v>25812.62</v>
      </c>
      <c r="H8" s="97">
        <f>'計算用(太陽光)'!H8</f>
        <v>10457.550000000001</v>
      </c>
      <c r="I8" s="97">
        <f>'計算用(太陽光)'!I8</f>
        <v>7067.78</v>
      </c>
      <c r="J8" s="97">
        <f>'計算用(太陽光)'!J8</f>
        <v>19225.682000000001</v>
      </c>
    </row>
    <row r="9" spans="1:13" x14ac:dyDescent="0.3">
      <c r="A9" s="56" t="s">
        <v>24</v>
      </c>
      <c r="B9" s="97">
        <f>'計算用(太陽光)'!B9</f>
        <v>4778.1686573963079</v>
      </c>
      <c r="C9" s="97">
        <f>'計算用(太陽光)'!C9</f>
        <v>13183.337555413265</v>
      </c>
      <c r="D9" s="97">
        <f>'計算用(太陽光)'!D9</f>
        <v>50979.533440836487</v>
      </c>
      <c r="E9" s="97">
        <f>'計算用(太陽光)'!E9</f>
        <v>21741.133802407636</v>
      </c>
      <c r="F9" s="97">
        <f>'計算用(太陽光)'!F9</f>
        <v>4218.2174751468456</v>
      </c>
      <c r="G9" s="97">
        <f>'計算用(太陽光)'!G9</f>
        <v>21546.763052480448</v>
      </c>
      <c r="H9" s="97">
        <f>'計算用(太陽光)'!H9</f>
        <v>9140.9289464141038</v>
      </c>
      <c r="I9" s="97">
        <f>'計算用(太陽光)'!I9</f>
        <v>6254.5423012552301</v>
      </c>
      <c r="J9" s="97">
        <f>'計算用(太陽光)'!J9</f>
        <v>16769.843998946439</v>
      </c>
    </row>
    <row r="10" spans="1:13" x14ac:dyDescent="0.3">
      <c r="A10" s="56" t="s">
        <v>25</v>
      </c>
      <c r="B10" s="97">
        <f>'計算用(太陽光)'!B10</f>
        <v>4731.1801259748054</v>
      </c>
      <c r="C10" s="97">
        <f>'計算用(太陽光)'!C10</f>
        <v>11710.930272268857</v>
      </c>
      <c r="D10" s="97">
        <f>'計算用(太陽光)'!D10</f>
        <v>42890.473138152367</v>
      </c>
      <c r="E10" s="97">
        <f>'計算用(太陽光)'!E10</f>
        <v>18653.941726857618</v>
      </c>
      <c r="F10" s="97">
        <f>'計算用(太陽光)'!F10</f>
        <v>3485.5804881414406</v>
      </c>
      <c r="G10" s="97">
        <f>'計算用(太陽光)'!G10</f>
        <v>17844.621737257716</v>
      </c>
      <c r="H10" s="97">
        <f>'計算用(太陽光)'!H10</f>
        <v>7609.873187762817</v>
      </c>
      <c r="I10" s="97">
        <f>'計算用(太陽光)'!I10</f>
        <v>5293.4450209205015</v>
      </c>
      <c r="J10" s="97">
        <f>'計算用(太陽光)'!J10</f>
        <v>14036.248413259058</v>
      </c>
    </row>
    <row r="11" spans="1:13" x14ac:dyDescent="0.3">
      <c r="A11" s="56" t="s">
        <v>26</v>
      </c>
      <c r="B11" s="97">
        <f>'計算用(太陽光)'!B11</f>
        <v>5429.4656028794243</v>
      </c>
      <c r="C11" s="97">
        <f>'計算用(太陽光)'!C11</f>
        <v>13165.436510554833</v>
      </c>
      <c r="D11" s="97">
        <f>'計算用(太陽光)'!D11</f>
        <v>44215.604867088638</v>
      </c>
      <c r="E11" s="97">
        <f>'計算用(太陽光)'!E11</f>
        <v>18583.539041095893</v>
      </c>
      <c r="F11" s="97">
        <f>'計算用(太陽光)'!F11</f>
        <v>3771.8653744840758</v>
      </c>
      <c r="G11" s="97">
        <f>'計算用(太陽光)'!G11</f>
        <v>17626.163429931614</v>
      </c>
      <c r="H11" s="97">
        <f>'計算用(太陽光)'!H11</f>
        <v>8000.6098892789632</v>
      </c>
      <c r="I11" s="97">
        <f>'計算用(太陽光)'!I11</f>
        <v>5027.2857740585769</v>
      </c>
      <c r="J11" s="97">
        <f>'計算用(太陽光)'!J11</f>
        <v>14412.618052783375</v>
      </c>
    </row>
    <row r="12" spans="1:13" x14ac:dyDescent="0.3">
      <c r="A12" s="56" t="s">
        <v>27</v>
      </c>
      <c r="B12" s="97">
        <f>'計算用(太陽光)'!B12</f>
        <v>5881.5140431913624</v>
      </c>
      <c r="C12" s="97">
        <f>'計算用(太陽光)'!C12</f>
        <v>14733.404271457237</v>
      </c>
      <c r="D12" s="97">
        <f>'計算用(太陽光)'!D12</f>
        <v>48840.506208928266</v>
      </c>
      <c r="E12" s="97">
        <f>'計算用(太陽光)'!E12</f>
        <v>21489.741353258614</v>
      </c>
      <c r="F12" s="97">
        <f>'計算用(太陽光)'!F12</f>
        <v>4505.1654342388965</v>
      </c>
      <c r="G12" s="97">
        <f>'計算用(太陽光)'!G12</f>
        <v>21866.660573922243</v>
      </c>
      <c r="H12" s="97">
        <f>'計算用(太陽光)'!H12</f>
        <v>9843.2153487519772</v>
      </c>
      <c r="I12" s="97">
        <f>'計算用(太陽光)'!I12</f>
        <v>6786.840794979079</v>
      </c>
      <c r="J12" s="97">
        <f>'計算用(太陽光)'!J12</f>
        <v>17311.92525573861</v>
      </c>
    </row>
    <row r="13" spans="1:13" x14ac:dyDescent="0.3">
      <c r="A13" s="56" t="s">
        <v>28</v>
      </c>
      <c r="B13" s="97">
        <f>'計算用(太陽光)'!B13</f>
        <v>6126.52</v>
      </c>
      <c r="C13" s="97">
        <f>'計算用(太陽光)'!C13</f>
        <v>15295.369999999999</v>
      </c>
      <c r="D13" s="97">
        <f>'計算用(太陽光)'!D13</f>
        <v>53256.71850130098</v>
      </c>
      <c r="E13" s="97">
        <f>'計算用(太陽光)'!E13</f>
        <v>23269.650693233707</v>
      </c>
      <c r="F13" s="97">
        <f>'計算用(太陽光)'!F13</f>
        <v>4891.8980000000001</v>
      </c>
      <c r="G13" s="97">
        <f>'計算用(太陽光)'!G13</f>
        <v>23509.027848641705</v>
      </c>
      <c r="H13" s="97">
        <f>'計算用(太陽光)'!H13</f>
        <v>10013.469931136915</v>
      </c>
      <c r="I13" s="97">
        <f>'計算用(太陽光)'!I13</f>
        <v>6786.840794979079</v>
      </c>
      <c r="J13" s="97">
        <f>'計算用(太陽光)'!J13</f>
        <v>18137.332891022346</v>
      </c>
    </row>
    <row r="14" spans="1:13" x14ac:dyDescent="0.3">
      <c r="A14" s="56" t="s">
        <v>29</v>
      </c>
      <c r="B14" s="97">
        <f>'計算用(太陽光)'!B14</f>
        <v>6102.0184043191366</v>
      </c>
      <c r="C14" s="97">
        <f>'計算用(太陽光)'!C14</f>
        <v>15238.583239946794</v>
      </c>
      <c r="D14" s="97">
        <f>'計算用(太陽光)'!D14</f>
        <v>53259.867315586351</v>
      </c>
      <c r="E14" s="97">
        <f>'計算用(太陽光)'!E14</f>
        <v>23269.650693233707</v>
      </c>
      <c r="F14" s="97">
        <f>'計算用(太陽光)'!F14</f>
        <v>4891.8980000000001</v>
      </c>
      <c r="G14" s="97">
        <f>'計算用(太陽光)'!G14</f>
        <v>23509.027848641705</v>
      </c>
      <c r="H14" s="97">
        <f>'計算用(太陽光)'!H14</f>
        <v>10013.562054704678</v>
      </c>
      <c r="I14" s="97">
        <f>'計算用(太陽光)'!I14</f>
        <v>6786.840794979079</v>
      </c>
      <c r="J14" s="97">
        <f>'計算用(太陽光)'!J14</f>
        <v>18137.332891022346</v>
      </c>
    </row>
    <row r="15" spans="1:13" x14ac:dyDescent="0.3">
      <c r="A15" s="56" t="s">
        <v>30</v>
      </c>
      <c r="B15" s="97">
        <f>'計算用(太陽光)'!B15</f>
        <v>5538.4917036592678</v>
      </c>
      <c r="C15" s="97">
        <f>'計算用(太陽光)'!C15</f>
        <v>14037.989457040439</v>
      </c>
      <c r="D15" s="97">
        <f>'計算用(太陽光)'!D15</f>
        <v>46782.669746398889</v>
      </c>
      <c r="E15" s="97">
        <f>'計算用(太陽光)'!E15</f>
        <v>20242.785205479453</v>
      </c>
      <c r="F15" s="97">
        <f>'計算用(太陽光)'!F15</f>
        <v>4183.7148600997971</v>
      </c>
      <c r="G15" s="97">
        <f>'計算用(太陽光)'!G15</f>
        <v>19547.448543469229</v>
      </c>
      <c r="H15" s="97">
        <f>'計算用(太陽光)'!H15</f>
        <v>8503.3958745804557</v>
      </c>
      <c r="I15" s="97">
        <f>'計算用(太陽光)'!I15</f>
        <v>5603.9541422594139</v>
      </c>
      <c r="J15" s="97">
        <f>'計算用(太陽光)'!J15</f>
        <v>14993.954902664191</v>
      </c>
    </row>
    <row r="16" spans="1:13" x14ac:dyDescent="0.3">
      <c r="B16" s="62"/>
      <c r="C16" s="62"/>
      <c r="D16" s="62"/>
      <c r="E16" s="62"/>
      <c r="F16" s="62"/>
      <c r="G16" s="62"/>
      <c r="H16" s="62"/>
      <c r="I16" s="62"/>
      <c r="J16" s="62"/>
      <c r="K16" s="62"/>
    </row>
    <row r="17" spans="1:30" x14ac:dyDescent="0.3">
      <c r="A17" s="1" t="s">
        <v>114</v>
      </c>
      <c r="B17" s="108">
        <f>'計算用(太陽光)'!B17</f>
        <v>172217.75268342998</v>
      </c>
      <c r="C17" s="62"/>
      <c r="D17" s="62"/>
      <c r="E17" s="62"/>
      <c r="F17" s="62"/>
      <c r="G17" s="62"/>
      <c r="H17" s="62"/>
      <c r="I17" s="62"/>
      <c r="J17" s="62"/>
      <c r="K17" s="62"/>
    </row>
    <row r="18" spans="1:30" x14ac:dyDescent="0.3">
      <c r="L18" s="78"/>
    </row>
    <row r="19" spans="1:30" x14ac:dyDescent="0.3">
      <c r="A19" s="1" t="s">
        <v>115</v>
      </c>
      <c r="B19" s="21" t="s">
        <v>137</v>
      </c>
      <c r="C19" s="56"/>
      <c r="D19" s="56"/>
      <c r="E19" s="56"/>
      <c r="F19" s="56"/>
      <c r="G19" s="56"/>
      <c r="H19" s="56"/>
      <c r="I19" s="56"/>
      <c r="J19" s="56"/>
      <c r="K19" s="56"/>
      <c r="N19" s="1" t="s">
        <v>117</v>
      </c>
    </row>
    <row r="20" spans="1:30" x14ac:dyDescent="0.3">
      <c r="A20" s="56" t="s">
        <v>88</v>
      </c>
      <c r="B20" s="65">
        <v>0.37530635820587865</v>
      </c>
      <c r="C20" s="65">
        <v>0.70626038763180021</v>
      </c>
      <c r="D20" s="65">
        <v>0.51695204542347761</v>
      </c>
      <c r="E20" s="65">
        <v>0.49853658467007755</v>
      </c>
      <c r="F20" s="65">
        <v>0.6819637177744966</v>
      </c>
      <c r="G20" s="65">
        <v>0.52110770224313518</v>
      </c>
      <c r="H20" s="65">
        <v>0.37098301920507554</v>
      </c>
      <c r="I20" s="65">
        <v>0.43841419824408878</v>
      </c>
      <c r="J20" s="65">
        <v>0.26914476672983118</v>
      </c>
      <c r="N20" s="66" t="e">
        <f>HLOOKUP('入力(水力)'!$E$13,$B$2:$J$31,ROW()-1,0)</f>
        <v>#N/A</v>
      </c>
    </row>
    <row r="21" spans="1:30" x14ac:dyDescent="0.3">
      <c r="A21" s="56" t="s">
        <v>20</v>
      </c>
      <c r="B21" s="65">
        <v>0.60045997900605907</v>
      </c>
      <c r="C21" s="65">
        <v>0.67826958849183938</v>
      </c>
      <c r="D21" s="65">
        <v>0.59389275954307141</v>
      </c>
      <c r="E21" s="65">
        <v>0.52926476288283442</v>
      </c>
      <c r="F21" s="65">
        <v>0.71929708159859496</v>
      </c>
      <c r="G21" s="65">
        <v>0.58785179520037012</v>
      </c>
      <c r="H21" s="65">
        <v>0.38498866354509242</v>
      </c>
      <c r="I21" s="65">
        <v>0.44635555485850209</v>
      </c>
      <c r="J21" s="65">
        <v>0.29040842677074746</v>
      </c>
      <c r="N21" s="66" t="e">
        <f>HLOOKUP('入力(水力)'!$E$13,$B$2:$J$31,ROW()-1,0)</f>
        <v>#N/A</v>
      </c>
    </row>
    <row r="22" spans="1:30" x14ac:dyDescent="0.3">
      <c r="A22" s="56" t="s">
        <v>21</v>
      </c>
      <c r="B22" s="65">
        <v>0.527869090636649</v>
      </c>
      <c r="C22" s="65">
        <v>0.50264932035692478</v>
      </c>
      <c r="D22" s="65">
        <v>0.55731388536508875</v>
      </c>
      <c r="E22" s="65">
        <v>0.48934256396053821</v>
      </c>
      <c r="F22" s="65">
        <v>0.55216881561541087</v>
      </c>
      <c r="G22" s="65">
        <v>0.54104630333929538</v>
      </c>
      <c r="H22" s="65">
        <v>0.34830384997327835</v>
      </c>
      <c r="I22" s="65">
        <v>0.53911535279921285</v>
      </c>
      <c r="J22" s="65">
        <v>0.43018091763649829</v>
      </c>
      <c r="N22" s="66" t="e">
        <f>HLOOKUP('入力(水力)'!$E$13,$B$2:$J$31,ROW()-1,0)</f>
        <v>#N/A</v>
      </c>
    </row>
    <row r="23" spans="1:30" x14ac:dyDescent="0.3">
      <c r="A23" s="56" t="s">
        <v>22</v>
      </c>
      <c r="B23" s="65">
        <v>0.37467828133631703</v>
      </c>
      <c r="C23" s="65">
        <v>0.47049522624456885</v>
      </c>
      <c r="D23" s="65">
        <v>0.50742754053024108</v>
      </c>
      <c r="E23" s="65">
        <v>0.52423445970346527</v>
      </c>
      <c r="F23" s="65">
        <v>0.51865275349674689</v>
      </c>
      <c r="G23" s="65">
        <v>0.55935374995749165</v>
      </c>
      <c r="H23" s="65">
        <v>0.427781469785593</v>
      </c>
      <c r="I23" s="65">
        <v>0.588410990034269</v>
      </c>
      <c r="J23" s="65">
        <v>0.43074337311243793</v>
      </c>
      <c r="N23" s="66" t="e">
        <f>HLOOKUP('入力(水力)'!$E$13,$B$2:$J$31,ROW()-1,0)</f>
        <v>#N/A</v>
      </c>
    </row>
    <row r="24" spans="1:30" x14ac:dyDescent="0.3">
      <c r="A24" s="56" t="s">
        <v>23</v>
      </c>
      <c r="B24" s="65">
        <v>0.39947263497363605</v>
      </c>
      <c r="C24" s="65">
        <v>0.40907695150598578</v>
      </c>
      <c r="D24" s="65">
        <v>0.48030739498859443</v>
      </c>
      <c r="E24" s="65">
        <v>0.44963337704364892</v>
      </c>
      <c r="F24" s="65">
        <v>0.41371279238582187</v>
      </c>
      <c r="G24" s="65">
        <v>0.46694894634282702</v>
      </c>
      <c r="H24" s="65">
        <v>0.33081329138713628</v>
      </c>
      <c r="I24" s="65">
        <v>0.48572727890550943</v>
      </c>
      <c r="J24" s="65">
        <v>0.34417833814095744</v>
      </c>
      <c r="N24" s="66" t="e">
        <f>HLOOKUP('入力(水力)'!$E$13,$B$2:$J$31,ROW()-1,0)</f>
        <v>#N/A</v>
      </c>
    </row>
    <row r="25" spans="1:30" x14ac:dyDescent="0.3">
      <c r="A25" s="56" t="s">
        <v>24</v>
      </c>
      <c r="B25" s="65">
        <v>0.31602445366805221</v>
      </c>
      <c r="C25" s="65">
        <v>0.38040657436866332</v>
      </c>
      <c r="D25" s="65">
        <v>0.47343944937269461</v>
      </c>
      <c r="E25" s="65">
        <v>0.45167438163557361</v>
      </c>
      <c r="F25" s="65">
        <v>0.38954017358513887</v>
      </c>
      <c r="G25" s="65">
        <v>0.43895452454312556</v>
      </c>
      <c r="H25" s="65">
        <v>0.36571226167537785</v>
      </c>
      <c r="I25" s="65">
        <v>0.49602260570805201</v>
      </c>
      <c r="J25" s="65">
        <v>0.36657631125378154</v>
      </c>
      <c r="N25" s="66" t="e">
        <f>HLOOKUP('入力(水力)'!$E$13,$B$2:$J$31,ROW()-1,0)</f>
        <v>#N/A</v>
      </c>
    </row>
    <row r="26" spans="1:30" x14ac:dyDescent="0.3">
      <c r="A26" s="56" t="s">
        <v>25</v>
      </c>
      <c r="B26" s="65">
        <v>0.28610017852480185</v>
      </c>
      <c r="C26" s="65">
        <v>0.27929189972197499</v>
      </c>
      <c r="D26" s="65">
        <v>0.36544956044419835</v>
      </c>
      <c r="E26" s="65">
        <v>0.34137669349288419</v>
      </c>
      <c r="F26" s="65">
        <v>0.28023326711373936</v>
      </c>
      <c r="G26" s="65">
        <v>0.29573245975636286</v>
      </c>
      <c r="H26" s="65">
        <v>0.24046891468472656</v>
      </c>
      <c r="I26" s="65">
        <v>0.35438106662679747</v>
      </c>
      <c r="J26" s="65">
        <v>0.27078793251340966</v>
      </c>
      <c r="N26" s="66" t="e">
        <f>HLOOKUP('入力(水力)'!$E$13,$B$2:$J$31,ROW()-1,0)</f>
        <v>#N/A</v>
      </c>
    </row>
    <row r="27" spans="1:30" x14ac:dyDescent="0.3">
      <c r="A27" s="56" t="s">
        <v>26</v>
      </c>
      <c r="B27" s="65">
        <v>0.27024132432282888</v>
      </c>
      <c r="C27" s="65">
        <v>0.41707388601223183</v>
      </c>
      <c r="D27" s="65">
        <v>0.34743445498785347</v>
      </c>
      <c r="E27" s="65">
        <v>0.29211136328475329</v>
      </c>
      <c r="F27" s="65">
        <v>0.32306556571397549</v>
      </c>
      <c r="G27" s="65">
        <v>0.28479118455535618</v>
      </c>
      <c r="H27" s="65">
        <v>0.17413005437234652</v>
      </c>
      <c r="I27" s="65">
        <v>0.27451292240084291</v>
      </c>
      <c r="J27" s="65">
        <v>0.21869627624939628</v>
      </c>
      <c r="N27" s="66" t="e">
        <f>HLOOKUP('入力(水力)'!$E$13,$B$2:$J$31,ROW()-1,0)</f>
        <v>#N/A</v>
      </c>
    </row>
    <row r="28" spans="1:30" x14ac:dyDescent="0.3">
      <c r="A28" s="56" t="s">
        <v>27</v>
      </c>
      <c r="B28" s="65">
        <v>0.26463897855666052</v>
      </c>
      <c r="C28" s="65">
        <v>0.49155321050380141</v>
      </c>
      <c r="D28" s="65">
        <v>0.35650708916721768</v>
      </c>
      <c r="E28" s="65">
        <v>0.28567150514328893</v>
      </c>
      <c r="F28" s="65">
        <v>0.39866679308945568</v>
      </c>
      <c r="G28" s="65">
        <v>0.32167314668784974</v>
      </c>
      <c r="H28" s="65">
        <v>0.24899553941993571</v>
      </c>
      <c r="I28" s="65">
        <v>0.26588967373101352</v>
      </c>
      <c r="J28" s="65">
        <v>0.2032843821271535</v>
      </c>
      <c r="N28" s="66" t="e">
        <f>HLOOKUP('入力(水力)'!$E$13,$B$2:$J$31,ROW()-1,0)</f>
        <v>#N/A</v>
      </c>
    </row>
    <row r="29" spans="1:30" x14ac:dyDescent="0.3">
      <c r="A29" s="56" t="s">
        <v>28</v>
      </c>
      <c r="B29" s="65">
        <v>0.24615021725443631</v>
      </c>
      <c r="C29" s="65">
        <v>0.38396070437597574</v>
      </c>
      <c r="D29" s="65">
        <v>0.30336582286887598</v>
      </c>
      <c r="E29" s="65">
        <v>0.24096395732753018</v>
      </c>
      <c r="F29" s="65">
        <v>0.3254573548786564</v>
      </c>
      <c r="G29" s="65">
        <v>0.31886311027458875</v>
      </c>
      <c r="H29" s="65">
        <v>0.32900343836115203</v>
      </c>
      <c r="I29" s="65">
        <v>0.26161846393418903</v>
      </c>
      <c r="J29" s="65">
        <v>0.19788990243531848</v>
      </c>
      <c r="N29" s="66" t="e">
        <f>HLOOKUP('入力(水力)'!$E$13,$B$2:$J$31,ROW()-1,0)</f>
        <v>#N/A</v>
      </c>
    </row>
    <row r="30" spans="1:30" x14ac:dyDescent="0.3">
      <c r="A30" s="56" t="s">
        <v>29</v>
      </c>
      <c r="B30" s="65">
        <v>0.25042542635740095</v>
      </c>
      <c r="C30" s="65">
        <v>0.41570938907232224</v>
      </c>
      <c r="D30" s="65">
        <v>0.28290934680762736</v>
      </c>
      <c r="E30" s="65">
        <v>0.26120956450996463</v>
      </c>
      <c r="F30" s="65">
        <v>0.32634538662018425</v>
      </c>
      <c r="G30" s="65">
        <v>0.36708852014400489</v>
      </c>
      <c r="H30" s="65">
        <v>0.41341999128385321</v>
      </c>
      <c r="I30" s="65">
        <v>0.33260182848922104</v>
      </c>
      <c r="J30" s="65">
        <v>0.22096200218195675</v>
      </c>
      <c r="N30" s="66" t="e">
        <f>HLOOKUP('入力(水力)'!$E$13,$B$2:$J$31,ROW()-1,0)</f>
        <v>#N/A</v>
      </c>
      <c r="Q30" s="1" t="s">
        <v>118</v>
      </c>
    </row>
    <row r="31" spans="1:30" x14ac:dyDescent="0.3">
      <c r="A31" s="56" t="s">
        <v>30</v>
      </c>
      <c r="B31" s="65">
        <v>0.21161764658825744</v>
      </c>
      <c r="C31" s="65">
        <v>0.50097815260072509</v>
      </c>
      <c r="D31" s="65">
        <v>0.31681540135814734</v>
      </c>
      <c r="E31" s="65">
        <v>0.35658535822039128</v>
      </c>
      <c r="F31" s="65">
        <v>0.45089133218929955</v>
      </c>
      <c r="G31" s="65">
        <v>0.39518733903235737</v>
      </c>
      <c r="H31" s="65">
        <v>0.48541118709343967</v>
      </c>
      <c r="I31" s="65">
        <v>0.45877046234066787</v>
      </c>
      <c r="J31" s="65">
        <v>0.24321567365732383</v>
      </c>
      <c r="N31" s="66" t="e">
        <f>HLOOKUP('入力(水力)'!$E$13,$B$2:$J$31,ROW()-1,0)</f>
        <v>#N/A</v>
      </c>
      <c r="Z31" s="56" t="s">
        <v>97</v>
      </c>
    </row>
    <row r="32" spans="1:30" x14ac:dyDescent="0.3">
      <c r="A32" s="56"/>
      <c r="B32" s="56"/>
      <c r="C32" s="56"/>
      <c r="D32" s="56"/>
      <c r="E32" s="56"/>
      <c r="F32" s="56"/>
      <c r="G32" s="56"/>
      <c r="H32" s="56"/>
      <c r="I32" s="56"/>
      <c r="J32" s="56"/>
      <c r="N32" s="1" t="s">
        <v>135</v>
      </c>
      <c r="Q32" s="56"/>
      <c r="R32" s="58" t="s">
        <v>100</v>
      </c>
      <c r="S32" s="58" t="s">
        <v>101</v>
      </c>
      <c r="T32" s="58" t="s">
        <v>102</v>
      </c>
      <c r="U32" s="58" t="s">
        <v>103</v>
      </c>
      <c r="V32" s="58" t="s">
        <v>104</v>
      </c>
      <c r="W32" s="58" t="s">
        <v>105</v>
      </c>
      <c r="X32" s="58" t="s">
        <v>106</v>
      </c>
      <c r="Y32" s="58" t="s">
        <v>107</v>
      </c>
      <c r="Z32" s="58" t="s">
        <v>108</v>
      </c>
      <c r="AD32" s="1" t="s">
        <v>117</v>
      </c>
    </row>
    <row r="33" spans="1:30" x14ac:dyDescent="0.3">
      <c r="A33" s="56"/>
      <c r="B33" s="21" t="s">
        <v>119</v>
      </c>
      <c r="C33" s="56"/>
      <c r="D33" s="56"/>
      <c r="E33" s="56"/>
      <c r="F33" s="56"/>
      <c r="G33" s="56"/>
      <c r="H33" s="56"/>
      <c r="I33" s="56"/>
      <c r="J33" s="56"/>
      <c r="K33" s="62" t="s">
        <v>120</v>
      </c>
      <c r="L33" s="62" t="s">
        <v>121</v>
      </c>
      <c r="N33" s="62" t="s">
        <v>120</v>
      </c>
      <c r="Q33" s="56"/>
      <c r="R33" s="21" t="s">
        <v>119</v>
      </c>
      <c r="S33" s="56"/>
      <c r="T33" s="56"/>
      <c r="U33" s="56"/>
      <c r="V33" s="56"/>
      <c r="W33" s="56"/>
      <c r="X33" s="56"/>
      <c r="Y33" s="56"/>
      <c r="Z33" s="56"/>
      <c r="AA33" s="62" t="s">
        <v>120</v>
      </c>
      <c r="AB33" s="62" t="s">
        <v>121</v>
      </c>
      <c r="AD33" s="62" t="s">
        <v>120</v>
      </c>
    </row>
    <row r="34" spans="1:30" x14ac:dyDescent="0.3">
      <c r="A34" s="56" t="s">
        <v>88</v>
      </c>
      <c r="B34" s="109">
        <f>IF('入力(水力)'!$E$13=B$2,B20*'入力(水力)'!$E$15/1000,0)</f>
        <v>0</v>
      </c>
      <c r="C34" s="109">
        <f>IF('入力(水力)'!$E$13=C$2,C20*'入力(水力)'!$E$15/1000,0)</f>
        <v>0</v>
      </c>
      <c r="D34" s="109">
        <f>IF('入力(水力)'!$E$13=D$2,D20*'入力(水力)'!$E$15/1000,0)</f>
        <v>0</v>
      </c>
      <c r="E34" s="109">
        <f>IF('入力(水力)'!$E$13=E$2,E20*'入力(水力)'!$E$15/1000,0)</f>
        <v>0</v>
      </c>
      <c r="F34" s="109">
        <f>IF('入力(水力)'!$E$13=F$2,F20*'入力(水力)'!$E$15/1000,0)</f>
        <v>0</v>
      </c>
      <c r="G34" s="109">
        <f>IF('入力(水力)'!$E$13=G$2,G20*'入力(水力)'!$E$15/1000,0)</f>
        <v>0</v>
      </c>
      <c r="H34" s="109">
        <f>IF('入力(水力)'!$E$13=H$2,H20*'入力(水力)'!$E$15/1000,0)</f>
        <v>0</v>
      </c>
      <c r="I34" s="109">
        <f>IF('入力(水力)'!$E$13=I$2,I20*'入力(水力)'!$E$15/1000,0)</f>
        <v>0</v>
      </c>
      <c r="J34" s="110">
        <f>IF('入力(水力)'!$E$13=J$2,J20*'入力(水力)'!$E$15/1000,0)</f>
        <v>0</v>
      </c>
      <c r="K34" s="111">
        <f t="shared" ref="K34:K45" si="0">SUM(B34:J34)</f>
        <v>0</v>
      </c>
      <c r="L34" s="112">
        <f t="shared" ref="L34:L45" si="1">MIN($K$34:$K$45)</f>
        <v>0</v>
      </c>
      <c r="N34" s="72">
        <f t="shared" ref="N34:N45" si="2">K34*1000</f>
        <v>0</v>
      </c>
      <c r="Q34" s="56" t="s">
        <v>88</v>
      </c>
      <c r="R34" s="68">
        <f>IF('入力(水力)'!$E$13=B$2,B20*'入力(水力)'!$E$23/1000,0)</f>
        <v>0</v>
      </c>
      <c r="S34" s="68">
        <f>IF('入力(水力)'!$E$13=C$2,C20*'入力(水力)'!$E$23/1000,0)</f>
        <v>0</v>
      </c>
      <c r="T34" s="68">
        <f>IF('入力(水力)'!$E$13=D$2,D20*'入力(水力)'!$E$23/1000,0)</f>
        <v>0</v>
      </c>
      <c r="U34" s="68">
        <f>IF('入力(水力)'!$E$13=E$2,E20*'入力(水力)'!$E$23/1000,0)</f>
        <v>0</v>
      </c>
      <c r="V34" s="68">
        <f>IF('入力(水力)'!$E$13=F$2,F20*'入力(水力)'!$E$23/1000,0)</f>
        <v>0</v>
      </c>
      <c r="W34" s="68">
        <f>IF('入力(水力)'!$E$13=G$2,G20*'入力(水力)'!$E$23/1000,0)</f>
        <v>0</v>
      </c>
      <c r="X34" s="68">
        <f>IF('入力(水力)'!$E$13=H$2,H20*'入力(水力)'!$E$23/1000,0)</f>
        <v>0</v>
      </c>
      <c r="Y34" s="68">
        <f>IF('入力(水力)'!$E$13=I$2,I20*'入力(水力)'!$E$23/1000,0)</f>
        <v>0</v>
      </c>
      <c r="Z34" s="69">
        <f>IF('入力(水力)'!$E$13=J$2,J20*'入力(水力)'!$E$23/1000,0)</f>
        <v>0</v>
      </c>
      <c r="AA34" s="70">
        <f t="shared" ref="AA34:AA45" si="3">SUM(R34:Z34)</f>
        <v>0</v>
      </c>
      <c r="AB34" s="71">
        <f t="shared" ref="AB34:AB45" si="4">MIN($AA$34:$AA$45)</f>
        <v>0</v>
      </c>
      <c r="AD34" s="72">
        <f t="shared" ref="AD34:AD45" si="5">AA34*1000</f>
        <v>0</v>
      </c>
    </row>
    <row r="35" spans="1:30" x14ac:dyDescent="0.3">
      <c r="A35" s="56" t="s">
        <v>20</v>
      </c>
      <c r="B35" s="109">
        <f>IF('入力(水力)'!$E$13=B$2,B21*'入力(水力)'!$E$15/1000,0)</f>
        <v>0</v>
      </c>
      <c r="C35" s="109">
        <f>IF('入力(水力)'!$E$13=C$2,C21*'入力(水力)'!$E$15/1000,0)</f>
        <v>0</v>
      </c>
      <c r="D35" s="109">
        <f>IF('入力(水力)'!$E$13=D$2,D21*'入力(水力)'!$E$15/1000,0)</f>
        <v>0</v>
      </c>
      <c r="E35" s="109">
        <f>IF('入力(水力)'!$E$13=E$2,E21*'入力(水力)'!$E$15/1000,0)</f>
        <v>0</v>
      </c>
      <c r="F35" s="109">
        <f>IF('入力(水力)'!$E$13=F$2,F21*'入力(水力)'!$E$15/1000,0)</f>
        <v>0</v>
      </c>
      <c r="G35" s="109">
        <f>IF('入力(水力)'!$E$13=G$2,G21*'入力(水力)'!$E$15/1000,0)</f>
        <v>0</v>
      </c>
      <c r="H35" s="109">
        <f>IF('入力(水力)'!$E$13=H$2,H21*'入力(水力)'!$E$15/1000,0)</f>
        <v>0</v>
      </c>
      <c r="I35" s="109">
        <f>IF('入力(水力)'!$E$13=I$2,I21*'入力(水力)'!$E$15/1000,0)</f>
        <v>0</v>
      </c>
      <c r="J35" s="110">
        <f>IF('入力(水力)'!$E$13=J$2,J21*'入力(水力)'!$E$15/1000,0)</f>
        <v>0</v>
      </c>
      <c r="K35" s="111">
        <f t="shared" si="0"/>
        <v>0</v>
      </c>
      <c r="L35" s="112">
        <f t="shared" si="1"/>
        <v>0</v>
      </c>
      <c r="N35" s="72">
        <f t="shared" si="2"/>
        <v>0</v>
      </c>
      <c r="Q35" s="56" t="s">
        <v>20</v>
      </c>
      <c r="R35" s="68">
        <f>IF('入力(水力)'!$E$13=B$2,B21*'入力(水力)'!$F$23/1000,0)</f>
        <v>0</v>
      </c>
      <c r="S35" s="68">
        <f>IF('入力(水力)'!$E$13=C$2,C21*'入力(水力)'!$F$23/1000,0)</f>
        <v>0</v>
      </c>
      <c r="T35" s="68">
        <f>IF('入力(水力)'!$E$13=D$2,D21*'入力(水力)'!$F$23/1000,0)</f>
        <v>0</v>
      </c>
      <c r="U35" s="68">
        <f>IF('入力(水力)'!$E$13=E$2,E21*'入力(水力)'!$F$23/1000,0)</f>
        <v>0</v>
      </c>
      <c r="V35" s="68">
        <f>IF('入力(水力)'!$E$13=F$2,F21*'入力(水力)'!$F$23/1000,0)</f>
        <v>0</v>
      </c>
      <c r="W35" s="68">
        <f>IF('入力(水力)'!$E$13=G$2,G21*'入力(水力)'!$F$23/1000,0)</f>
        <v>0</v>
      </c>
      <c r="X35" s="68">
        <f>IF('入力(水力)'!$E$13=H$2,H21*'入力(水力)'!$F$23/1000,0)</f>
        <v>0</v>
      </c>
      <c r="Y35" s="68">
        <f>IF('入力(水力)'!$E$13=I$2,I21*'入力(水力)'!$F$23/1000,0)</f>
        <v>0</v>
      </c>
      <c r="Z35" s="69">
        <f>IF('入力(水力)'!$E$13=J$2,J21*'入力(水力)'!$F$23/1000,0)</f>
        <v>0</v>
      </c>
      <c r="AA35" s="70">
        <f t="shared" si="3"/>
        <v>0</v>
      </c>
      <c r="AB35" s="71">
        <f t="shared" si="4"/>
        <v>0</v>
      </c>
      <c r="AD35" s="72">
        <f t="shared" si="5"/>
        <v>0</v>
      </c>
    </row>
    <row r="36" spans="1:30" x14ac:dyDescent="0.3">
      <c r="A36" s="56" t="s">
        <v>21</v>
      </c>
      <c r="B36" s="109">
        <f>IF('入力(水力)'!$E$13=B$2,B22*'入力(水力)'!$E$15/1000,0)</f>
        <v>0</v>
      </c>
      <c r="C36" s="109">
        <f>IF('入力(水力)'!$E$13=C$2,C22*'入力(水力)'!$E$15/1000,0)</f>
        <v>0</v>
      </c>
      <c r="D36" s="109">
        <f>IF('入力(水力)'!$E$13=D$2,D22*'入力(水力)'!$E$15/1000,0)</f>
        <v>0</v>
      </c>
      <c r="E36" s="109">
        <f>IF('入力(水力)'!$E$13=E$2,E22*'入力(水力)'!$E$15/1000,0)</f>
        <v>0</v>
      </c>
      <c r="F36" s="109">
        <f>IF('入力(水力)'!$E$13=F$2,F22*'入力(水力)'!$E$15/1000,0)</f>
        <v>0</v>
      </c>
      <c r="G36" s="109">
        <f>IF('入力(水力)'!$E$13=G$2,G22*'入力(水力)'!$E$15/1000,0)</f>
        <v>0</v>
      </c>
      <c r="H36" s="109">
        <f>IF('入力(水力)'!$E$13=H$2,H22*'入力(水力)'!$E$15/1000,0)</f>
        <v>0</v>
      </c>
      <c r="I36" s="109">
        <f>IF('入力(水力)'!$E$13=I$2,I22*'入力(水力)'!$E$15/1000,0)</f>
        <v>0</v>
      </c>
      <c r="J36" s="110">
        <f>IF('入力(水力)'!$E$13=J$2,J22*'入力(水力)'!$E$15/1000,0)</f>
        <v>0</v>
      </c>
      <c r="K36" s="111">
        <f t="shared" si="0"/>
        <v>0</v>
      </c>
      <c r="L36" s="112">
        <f t="shared" si="1"/>
        <v>0</v>
      </c>
      <c r="N36" s="72">
        <f t="shared" si="2"/>
        <v>0</v>
      </c>
      <c r="Q36" s="56" t="s">
        <v>21</v>
      </c>
      <c r="R36" s="68">
        <f>IF('入力(水力)'!$E$13=B$2,B22*'入力(水力)'!$G$23/1000,0)</f>
        <v>0</v>
      </c>
      <c r="S36" s="68">
        <f>IF('入力(水力)'!$E$13=C$2,C22*'入力(水力)'!$G$23/1000,0)</f>
        <v>0</v>
      </c>
      <c r="T36" s="68">
        <f>IF('入力(水力)'!$E$13=D$2,D22*'入力(水力)'!$G$23/1000,0)</f>
        <v>0</v>
      </c>
      <c r="U36" s="68">
        <f>IF('入力(水力)'!$E$13=E$2,E22*'入力(水力)'!$G$23/1000,0)</f>
        <v>0</v>
      </c>
      <c r="V36" s="68">
        <f>IF('入力(水力)'!$E$13=F$2,F22*'入力(水力)'!$G$23/1000,0)</f>
        <v>0</v>
      </c>
      <c r="W36" s="68">
        <f>IF('入力(水力)'!$E$13=G$2,G22*'入力(水力)'!$G$23/1000,0)</f>
        <v>0</v>
      </c>
      <c r="X36" s="68">
        <f>IF('入力(水力)'!$E$13=H$2,H22*'入力(水力)'!$G$23/1000,0)</f>
        <v>0</v>
      </c>
      <c r="Y36" s="68">
        <f>IF('入力(水力)'!$E$13=I$2,I22*'入力(水力)'!$G$23/1000,0)</f>
        <v>0</v>
      </c>
      <c r="Z36" s="69">
        <f>IF('入力(水力)'!$E$13=J$2,J22*'入力(水力)'!$G$23/1000,0)</f>
        <v>0</v>
      </c>
      <c r="AA36" s="70">
        <f t="shared" si="3"/>
        <v>0</v>
      </c>
      <c r="AB36" s="71">
        <f t="shared" si="4"/>
        <v>0</v>
      </c>
      <c r="AD36" s="72">
        <f t="shared" si="5"/>
        <v>0</v>
      </c>
    </row>
    <row r="37" spans="1:30" x14ac:dyDescent="0.3">
      <c r="A37" s="56" t="s">
        <v>22</v>
      </c>
      <c r="B37" s="109">
        <f>IF('入力(水力)'!$E$13=B$2,B23*'入力(水力)'!$E$15/1000,0)</f>
        <v>0</v>
      </c>
      <c r="C37" s="109">
        <f>IF('入力(水力)'!$E$13=C$2,C23*'入力(水力)'!$E$15/1000,0)</f>
        <v>0</v>
      </c>
      <c r="D37" s="109">
        <f>IF('入力(水力)'!$E$13=D$2,D23*'入力(水力)'!$E$15/1000,0)</f>
        <v>0</v>
      </c>
      <c r="E37" s="109">
        <f>IF('入力(水力)'!$E$13=E$2,E23*'入力(水力)'!$E$15/1000,0)</f>
        <v>0</v>
      </c>
      <c r="F37" s="109">
        <f>IF('入力(水力)'!$E$13=F$2,F23*'入力(水力)'!$E$15/1000,0)</f>
        <v>0</v>
      </c>
      <c r="G37" s="109">
        <f>IF('入力(水力)'!$E$13=G$2,G23*'入力(水力)'!$E$15/1000,0)</f>
        <v>0</v>
      </c>
      <c r="H37" s="109">
        <f>IF('入力(水力)'!$E$13=H$2,H23*'入力(水力)'!$E$15/1000,0)</f>
        <v>0</v>
      </c>
      <c r="I37" s="109">
        <f>IF('入力(水力)'!$E$13=I$2,I23*'入力(水力)'!$E$15/1000,0)</f>
        <v>0</v>
      </c>
      <c r="J37" s="110">
        <f>IF('入力(水力)'!$E$13=J$2,J23*'入力(水力)'!$E$15/1000,0)</f>
        <v>0</v>
      </c>
      <c r="K37" s="111">
        <f t="shared" si="0"/>
        <v>0</v>
      </c>
      <c r="L37" s="112">
        <f t="shared" si="1"/>
        <v>0</v>
      </c>
      <c r="N37" s="72">
        <f t="shared" si="2"/>
        <v>0</v>
      </c>
      <c r="Q37" s="56" t="s">
        <v>22</v>
      </c>
      <c r="R37" s="68">
        <f>IF('入力(水力)'!$E$13=B$2,B23*'入力(水力)'!$H$23/1000,0)</f>
        <v>0</v>
      </c>
      <c r="S37" s="68">
        <f>IF('入力(水力)'!$E$13=C$2,C23*'入力(水力)'!$H$23/1000,0)</f>
        <v>0</v>
      </c>
      <c r="T37" s="68">
        <f>IF('入力(水力)'!$E$13=D$2,D23*'入力(水力)'!$H$23/1000,0)</f>
        <v>0</v>
      </c>
      <c r="U37" s="68">
        <f>IF('入力(水力)'!$E$13=E$2,E23*'入力(水力)'!$H$23/1000,0)</f>
        <v>0</v>
      </c>
      <c r="V37" s="68">
        <f>IF('入力(水力)'!$E$13=F$2,F23*'入力(水力)'!$H$23/1000,0)</f>
        <v>0</v>
      </c>
      <c r="W37" s="68">
        <f>IF('入力(水力)'!$E$13=G$2,G23*'入力(水力)'!$H$23/1000,0)</f>
        <v>0</v>
      </c>
      <c r="X37" s="68">
        <f>IF('入力(水力)'!$E$13=H$2,H23*'入力(水力)'!$H$23/1000,0)</f>
        <v>0</v>
      </c>
      <c r="Y37" s="68">
        <f>IF('入力(水力)'!$E$13=I$2,I23*'入力(水力)'!$H$23/1000,0)</f>
        <v>0</v>
      </c>
      <c r="Z37" s="69">
        <f>IF('入力(水力)'!$E$13=J$2,J23*'入力(水力)'!$H$23/1000,0)</f>
        <v>0</v>
      </c>
      <c r="AA37" s="70">
        <f t="shared" si="3"/>
        <v>0</v>
      </c>
      <c r="AB37" s="71">
        <f t="shared" si="4"/>
        <v>0</v>
      </c>
      <c r="AD37" s="72">
        <f t="shared" si="5"/>
        <v>0</v>
      </c>
    </row>
    <row r="38" spans="1:30" x14ac:dyDescent="0.3">
      <c r="A38" s="56" t="s">
        <v>23</v>
      </c>
      <c r="B38" s="109">
        <f>IF('入力(水力)'!$E$13=B$2,B24*'入力(水力)'!$E$15/1000,0)</f>
        <v>0</v>
      </c>
      <c r="C38" s="109">
        <f>IF('入力(水力)'!$E$13=C$2,C24*'入力(水力)'!$E$15/1000,0)</f>
        <v>0</v>
      </c>
      <c r="D38" s="109">
        <f>IF('入力(水力)'!$E$13=D$2,D24*'入力(水力)'!$E$15/1000,0)</f>
        <v>0</v>
      </c>
      <c r="E38" s="109">
        <f>IF('入力(水力)'!$E$13=E$2,E24*'入力(水力)'!$E$15/1000,0)</f>
        <v>0</v>
      </c>
      <c r="F38" s="109">
        <f>IF('入力(水力)'!$E$13=F$2,F24*'入力(水力)'!$E$15/1000,0)</f>
        <v>0</v>
      </c>
      <c r="G38" s="109">
        <f>IF('入力(水力)'!$E$13=G$2,G24*'入力(水力)'!$E$15/1000,0)</f>
        <v>0</v>
      </c>
      <c r="H38" s="109">
        <f>IF('入力(水力)'!$E$13=H$2,H24*'入力(水力)'!$E$15/1000,0)</f>
        <v>0</v>
      </c>
      <c r="I38" s="109">
        <f>IF('入力(水力)'!$E$13=I$2,I24*'入力(水力)'!$E$15/1000,0)</f>
        <v>0</v>
      </c>
      <c r="J38" s="110">
        <f>IF('入力(水力)'!$E$13=J$2,J24*'入力(水力)'!$E$15/1000,0)</f>
        <v>0</v>
      </c>
      <c r="K38" s="111">
        <f t="shared" si="0"/>
        <v>0</v>
      </c>
      <c r="L38" s="112">
        <f t="shared" si="1"/>
        <v>0</v>
      </c>
      <c r="N38" s="72">
        <f t="shared" si="2"/>
        <v>0</v>
      </c>
      <c r="Q38" s="56" t="s">
        <v>23</v>
      </c>
      <c r="R38" s="68">
        <f>IF('入力(水力)'!$E$13=B$2,B24*'入力(水力)'!$I$23/1000,0)</f>
        <v>0</v>
      </c>
      <c r="S38" s="68">
        <f>IF('入力(水力)'!$E$13=C$2,C24*'入力(水力)'!$I$23/1000,0)</f>
        <v>0</v>
      </c>
      <c r="T38" s="68">
        <f>IF('入力(水力)'!$E$13=D$2,D24*'入力(水力)'!$I$23/1000,0)</f>
        <v>0</v>
      </c>
      <c r="U38" s="68">
        <f>IF('入力(水力)'!$E$13=E$2,E24*'入力(水力)'!$I$23/1000,0)</f>
        <v>0</v>
      </c>
      <c r="V38" s="68">
        <f>IF('入力(水力)'!$E$13=F$2,F24*'入力(水力)'!$I$23/1000,0)</f>
        <v>0</v>
      </c>
      <c r="W38" s="68">
        <f>IF('入力(水力)'!$E$13=G$2,G24*'入力(水力)'!$I$23/1000,0)</f>
        <v>0</v>
      </c>
      <c r="X38" s="68">
        <f>IF('入力(水力)'!$E$13=H$2,H24*'入力(水力)'!$I$23/1000,0)</f>
        <v>0</v>
      </c>
      <c r="Y38" s="68">
        <f>IF('入力(水力)'!$E$13=I$2,I24*'入力(水力)'!$I$23/1000,0)</f>
        <v>0</v>
      </c>
      <c r="Z38" s="69">
        <f>IF('入力(水力)'!$E$13=J$2,J24*'入力(水力)'!$I$23/1000,0)</f>
        <v>0</v>
      </c>
      <c r="AA38" s="70">
        <f t="shared" si="3"/>
        <v>0</v>
      </c>
      <c r="AB38" s="71">
        <f t="shared" si="4"/>
        <v>0</v>
      </c>
      <c r="AD38" s="72">
        <f t="shared" si="5"/>
        <v>0</v>
      </c>
    </row>
    <row r="39" spans="1:30" x14ac:dyDescent="0.3">
      <c r="A39" s="56" t="s">
        <v>24</v>
      </c>
      <c r="B39" s="109">
        <f>IF('入力(水力)'!$E$13=B$2,B25*'入力(水力)'!$E$15/1000,0)</f>
        <v>0</v>
      </c>
      <c r="C39" s="109">
        <f>IF('入力(水力)'!$E$13=C$2,C25*'入力(水力)'!$E$15/1000,0)</f>
        <v>0</v>
      </c>
      <c r="D39" s="109">
        <f>IF('入力(水力)'!$E$13=D$2,D25*'入力(水力)'!$E$15/1000,0)</f>
        <v>0</v>
      </c>
      <c r="E39" s="109">
        <f>IF('入力(水力)'!$E$13=E$2,E25*'入力(水力)'!$E$15/1000,0)</f>
        <v>0</v>
      </c>
      <c r="F39" s="109">
        <f>IF('入力(水力)'!$E$13=F$2,F25*'入力(水力)'!$E$15/1000,0)</f>
        <v>0</v>
      </c>
      <c r="G39" s="109">
        <f>IF('入力(水力)'!$E$13=G$2,G25*'入力(水力)'!$E$15/1000,0)</f>
        <v>0</v>
      </c>
      <c r="H39" s="109">
        <f>IF('入力(水力)'!$E$13=H$2,H25*'入力(水力)'!$E$15/1000,0)</f>
        <v>0</v>
      </c>
      <c r="I39" s="109">
        <f>IF('入力(水力)'!$E$13=I$2,I25*'入力(水力)'!$E$15/1000,0)</f>
        <v>0</v>
      </c>
      <c r="J39" s="110">
        <f>IF('入力(水力)'!$E$13=J$2,J25*'入力(水力)'!$E$15/1000,0)</f>
        <v>0</v>
      </c>
      <c r="K39" s="111">
        <f t="shared" si="0"/>
        <v>0</v>
      </c>
      <c r="L39" s="112">
        <f t="shared" si="1"/>
        <v>0</v>
      </c>
      <c r="N39" s="72">
        <f t="shared" si="2"/>
        <v>0</v>
      </c>
      <c r="Q39" s="56" t="s">
        <v>24</v>
      </c>
      <c r="R39" s="68">
        <f>IF('入力(水力)'!$E$13=B$2,B25*'入力(水力)'!$J$23/1000,0)</f>
        <v>0</v>
      </c>
      <c r="S39" s="68">
        <f>IF('入力(水力)'!$E$13=C$2,C25*'入力(水力)'!$J$23/1000,0)</f>
        <v>0</v>
      </c>
      <c r="T39" s="68">
        <f>IF('入力(水力)'!$E$13=D$2,D25*'入力(水力)'!$J$23/1000,0)</f>
        <v>0</v>
      </c>
      <c r="U39" s="68">
        <f>IF('入力(水力)'!$E$13=E$2,E25*'入力(水力)'!$J$23/1000,0)</f>
        <v>0</v>
      </c>
      <c r="V39" s="68">
        <f>IF('入力(水力)'!$E$13=F$2,F25*'入力(水力)'!$J$23/1000,0)</f>
        <v>0</v>
      </c>
      <c r="W39" s="68">
        <f>IF('入力(水力)'!$E$13=G$2,G25*'入力(水力)'!$J$23/1000,0)</f>
        <v>0</v>
      </c>
      <c r="X39" s="68">
        <f>IF('入力(水力)'!$E$13=H$2,H25*'入力(水力)'!$J$23/1000,0)</f>
        <v>0</v>
      </c>
      <c r="Y39" s="68">
        <f>IF('入力(水力)'!$E$13=I$2,I25*'入力(水力)'!$J$23/1000,0)</f>
        <v>0</v>
      </c>
      <c r="Z39" s="69">
        <f>IF('入力(水力)'!$E$13=J$2,J25*'入力(水力)'!$J$23/1000,0)</f>
        <v>0</v>
      </c>
      <c r="AA39" s="70">
        <f t="shared" si="3"/>
        <v>0</v>
      </c>
      <c r="AB39" s="71">
        <f t="shared" si="4"/>
        <v>0</v>
      </c>
      <c r="AD39" s="72">
        <f t="shared" si="5"/>
        <v>0</v>
      </c>
    </row>
    <row r="40" spans="1:30" x14ac:dyDescent="0.3">
      <c r="A40" s="56" t="s">
        <v>25</v>
      </c>
      <c r="B40" s="109">
        <f>IF('入力(水力)'!$E$13=B$2,B26*'入力(水力)'!$E$15/1000,0)</f>
        <v>0</v>
      </c>
      <c r="C40" s="109">
        <f>IF('入力(水力)'!$E$13=C$2,C26*'入力(水力)'!$E$15/1000,0)</f>
        <v>0</v>
      </c>
      <c r="D40" s="109">
        <f>IF('入力(水力)'!$E$13=D$2,D26*'入力(水力)'!$E$15/1000,0)</f>
        <v>0</v>
      </c>
      <c r="E40" s="109">
        <f>IF('入力(水力)'!$E$13=E$2,E26*'入力(水力)'!$E$15/1000,0)</f>
        <v>0</v>
      </c>
      <c r="F40" s="109">
        <f>IF('入力(水力)'!$E$13=F$2,F26*'入力(水力)'!$E$15/1000,0)</f>
        <v>0</v>
      </c>
      <c r="G40" s="109">
        <f>IF('入力(水力)'!$E$13=G$2,G26*'入力(水力)'!$E$15/1000,0)</f>
        <v>0</v>
      </c>
      <c r="H40" s="109">
        <f>IF('入力(水力)'!$E$13=H$2,H26*'入力(水力)'!$E$15/1000,0)</f>
        <v>0</v>
      </c>
      <c r="I40" s="109">
        <f>IF('入力(水力)'!$E$13=I$2,I26*'入力(水力)'!$E$15/1000,0)</f>
        <v>0</v>
      </c>
      <c r="J40" s="110">
        <f>IF('入力(水力)'!$E$13=J$2,J26*'入力(水力)'!$E$15/1000,0)</f>
        <v>0</v>
      </c>
      <c r="K40" s="111">
        <f t="shared" si="0"/>
        <v>0</v>
      </c>
      <c r="L40" s="112">
        <f t="shared" si="1"/>
        <v>0</v>
      </c>
      <c r="N40" s="72">
        <f t="shared" si="2"/>
        <v>0</v>
      </c>
      <c r="Q40" s="56" t="s">
        <v>25</v>
      </c>
      <c r="R40" s="68">
        <f>IF('入力(水力)'!$E$13=B$2,B26*'入力(水力)'!$K$23/1000,0)</f>
        <v>0</v>
      </c>
      <c r="S40" s="68">
        <f>IF('入力(水力)'!$E$13=C$2,C26*'入力(水力)'!$K$23/1000,0)</f>
        <v>0</v>
      </c>
      <c r="T40" s="68">
        <f>IF('入力(水力)'!$E$13=D$2,D26*'入力(水力)'!$K$23/1000,0)</f>
        <v>0</v>
      </c>
      <c r="U40" s="68">
        <f>IF('入力(水力)'!$E$13=E$2,E26*'入力(水力)'!$K$23/1000,0)</f>
        <v>0</v>
      </c>
      <c r="V40" s="68">
        <f>IF('入力(水力)'!$E$13=F$2,F26*'入力(水力)'!$K$23/1000,0)</f>
        <v>0</v>
      </c>
      <c r="W40" s="68">
        <f>IF('入力(水力)'!$E$13=G$2,G26*'入力(水力)'!$K$23/1000,0)</f>
        <v>0</v>
      </c>
      <c r="X40" s="68">
        <f>IF('入力(水力)'!$E$13=H$2,H26*'入力(水力)'!$K$23/1000,0)</f>
        <v>0</v>
      </c>
      <c r="Y40" s="68">
        <f>IF('入力(水力)'!$E$13=I$2,I26*'入力(水力)'!$K$23/1000,0)</f>
        <v>0</v>
      </c>
      <c r="Z40" s="69">
        <f>IF('入力(水力)'!$E$13=J$2,J26*'入力(水力)'!$K$23/1000,0)</f>
        <v>0</v>
      </c>
      <c r="AA40" s="70">
        <f t="shared" si="3"/>
        <v>0</v>
      </c>
      <c r="AB40" s="71">
        <f t="shared" si="4"/>
        <v>0</v>
      </c>
      <c r="AD40" s="72">
        <f t="shared" si="5"/>
        <v>0</v>
      </c>
    </row>
    <row r="41" spans="1:30" x14ac:dyDescent="0.3">
      <c r="A41" s="56" t="s">
        <v>26</v>
      </c>
      <c r="B41" s="109">
        <f>IF('入力(水力)'!$E$13=B$2,B27*'入力(水力)'!$E$15/1000,0)</f>
        <v>0</v>
      </c>
      <c r="C41" s="109">
        <f>IF('入力(水力)'!$E$13=C$2,C27*'入力(水力)'!$E$15/1000,0)</f>
        <v>0</v>
      </c>
      <c r="D41" s="109">
        <f>IF('入力(水力)'!$E$13=D$2,D27*'入力(水力)'!$E$15/1000,0)</f>
        <v>0</v>
      </c>
      <c r="E41" s="109">
        <f>IF('入力(水力)'!$E$13=E$2,E27*'入力(水力)'!$E$15/1000,0)</f>
        <v>0</v>
      </c>
      <c r="F41" s="109">
        <f>IF('入力(水力)'!$E$13=F$2,F27*'入力(水力)'!$E$15/1000,0)</f>
        <v>0</v>
      </c>
      <c r="G41" s="109">
        <f>IF('入力(水力)'!$E$13=G$2,G27*'入力(水力)'!$E$15/1000,0)</f>
        <v>0</v>
      </c>
      <c r="H41" s="109">
        <f>IF('入力(水力)'!$E$13=H$2,H27*'入力(水力)'!$E$15/1000,0)</f>
        <v>0</v>
      </c>
      <c r="I41" s="109">
        <f>IF('入力(水力)'!$E$13=I$2,I27*'入力(水力)'!$E$15/1000,0)</f>
        <v>0</v>
      </c>
      <c r="J41" s="110">
        <f>IF('入力(水力)'!$E$13=J$2,J27*'入力(水力)'!$E$15/1000,0)</f>
        <v>0</v>
      </c>
      <c r="K41" s="111">
        <f t="shared" si="0"/>
        <v>0</v>
      </c>
      <c r="L41" s="112">
        <f t="shared" si="1"/>
        <v>0</v>
      </c>
      <c r="N41" s="72">
        <f t="shared" si="2"/>
        <v>0</v>
      </c>
      <c r="Q41" s="56" t="s">
        <v>26</v>
      </c>
      <c r="R41" s="68">
        <f>IF('入力(水力)'!$E$13=B$2,B27*'入力(水力)'!$L$23/1000,0)</f>
        <v>0</v>
      </c>
      <c r="S41" s="68">
        <f>IF('入力(水力)'!$E$13=C$2,C27*'入力(水力)'!$L$23/1000,0)</f>
        <v>0</v>
      </c>
      <c r="T41" s="68">
        <f>IF('入力(水力)'!$E$13=D$2,D27*'入力(水力)'!$L$23/1000,0)</f>
        <v>0</v>
      </c>
      <c r="U41" s="68">
        <f>IF('入力(水力)'!$E$13=E$2,E27*'入力(水力)'!$L$23/1000,0)</f>
        <v>0</v>
      </c>
      <c r="V41" s="68">
        <f>IF('入力(水力)'!$E$13=F$2,F27*'入力(水力)'!$L$23/1000,0)</f>
        <v>0</v>
      </c>
      <c r="W41" s="68">
        <f>IF('入力(水力)'!$E$13=G$2,G27*'入力(水力)'!$L$23/1000,0)</f>
        <v>0</v>
      </c>
      <c r="X41" s="68">
        <f>IF('入力(水力)'!$E$13=H$2,H27*'入力(水力)'!$L$23/1000,0)</f>
        <v>0</v>
      </c>
      <c r="Y41" s="68">
        <f>IF('入力(水力)'!$E$13=I$2,I27*'入力(水力)'!$L$23/1000,0)</f>
        <v>0</v>
      </c>
      <c r="Z41" s="69">
        <f>IF('入力(水力)'!$E$13=J$2,J27*'入力(水力)'!$L$23/1000,0)</f>
        <v>0</v>
      </c>
      <c r="AA41" s="70">
        <f t="shared" si="3"/>
        <v>0</v>
      </c>
      <c r="AB41" s="71">
        <f t="shared" si="4"/>
        <v>0</v>
      </c>
      <c r="AD41" s="72">
        <f t="shared" si="5"/>
        <v>0</v>
      </c>
    </row>
    <row r="42" spans="1:30" x14ac:dyDescent="0.3">
      <c r="A42" s="56" t="s">
        <v>27</v>
      </c>
      <c r="B42" s="109">
        <f>IF('入力(水力)'!$E$13=B$2,B28*'入力(水力)'!$E$15/1000,0)</f>
        <v>0</v>
      </c>
      <c r="C42" s="109">
        <f>IF('入力(水力)'!$E$13=C$2,C28*'入力(水力)'!$E$15/1000,0)</f>
        <v>0</v>
      </c>
      <c r="D42" s="109">
        <f>IF('入力(水力)'!$E$13=D$2,D28*'入力(水力)'!$E$15/1000,0)</f>
        <v>0</v>
      </c>
      <c r="E42" s="109">
        <f>IF('入力(水力)'!$E$13=E$2,E28*'入力(水力)'!$E$15/1000,0)</f>
        <v>0</v>
      </c>
      <c r="F42" s="109">
        <f>IF('入力(水力)'!$E$13=F$2,F28*'入力(水力)'!$E$15/1000,0)</f>
        <v>0</v>
      </c>
      <c r="G42" s="109">
        <f>IF('入力(水力)'!$E$13=G$2,G28*'入力(水力)'!$E$15/1000,0)</f>
        <v>0</v>
      </c>
      <c r="H42" s="109">
        <f>IF('入力(水力)'!$E$13=H$2,H28*'入力(水力)'!$E$15/1000,0)</f>
        <v>0</v>
      </c>
      <c r="I42" s="109">
        <f>IF('入力(水力)'!$E$13=I$2,I28*'入力(水力)'!$E$15/1000,0)</f>
        <v>0</v>
      </c>
      <c r="J42" s="110">
        <f>IF('入力(水力)'!$E$13=J$2,J28*'入力(水力)'!$E$15/1000,0)</f>
        <v>0</v>
      </c>
      <c r="K42" s="111">
        <f t="shared" si="0"/>
        <v>0</v>
      </c>
      <c r="L42" s="112">
        <f t="shared" si="1"/>
        <v>0</v>
      </c>
      <c r="N42" s="72">
        <f t="shared" si="2"/>
        <v>0</v>
      </c>
      <c r="Q42" s="56" t="s">
        <v>27</v>
      </c>
      <c r="R42" s="68">
        <f>IF('入力(水力)'!$E$13=B$2,B28*'入力(水力)'!$M$23/1000,0)</f>
        <v>0</v>
      </c>
      <c r="S42" s="68">
        <f>IF('入力(水力)'!$E$13=C$2,C28*'入力(水力)'!$M$23/1000,0)</f>
        <v>0</v>
      </c>
      <c r="T42" s="68">
        <f>IF('入力(水力)'!$E$13=D$2,D28*'入力(水力)'!$M$23/1000,0)</f>
        <v>0</v>
      </c>
      <c r="U42" s="68">
        <f>IF('入力(水力)'!$E$13=E$2,E28*'入力(水力)'!$M$23/1000,0)</f>
        <v>0</v>
      </c>
      <c r="V42" s="68">
        <f>IF('入力(水力)'!$E$13=F$2,F28*'入力(水力)'!$M$23/1000,0)</f>
        <v>0</v>
      </c>
      <c r="W42" s="68">
        <f>IF('入力(水力)'!$E$13=G$2,G28*'入力(水力)'!$M$23/1000,0)</f>
        <v>0</v>
      </c>
      <c r="X42" s="68">
        <f>IF('入力(水力)'!$E$13=H$2,H28*'入力(水力)'!$M$23/1000,0)</f>
        <v>0</v>
      </c>
      <c r="Y42" s="68">
        <f>IF('入力(水力)'!$E$13=I$2,I28*'入力(水力)'!$M$23/1000,0)</f>
        <v>0</v>
      </c>
      <c r="Z42" s="69">
        <f>IF('入力(水力)'!$E$13=J$2,J28*'入力(水力)'!$M$23/1000,0)</f>
        <v>0</v>
      </c>
      <c r="AA42" s="70">
        <f t="shared" si="3"/>
        <v>0</v>
      </c>
      <c r="AB42" s="71">
        <f t="shared" si="4"/>
        <v>0</v>
      </c>
      <c r="AD42" s="72">
        <f t="shared" si="5"/>
        <v>0</v>
      </c>
    </row>
    <row r="43" spans="1:30" x14ac:dyDescent="0.3">
      <c r="A43" s="56" t="s">
        <v>28</v>
      </c>
      <c r="B43" s="109">
        <f>IF('入力(水力)'!$E$13=B$2,B29*'入力(水力)'!$E$15/1000,0)</f>
        <v>0</v>
      </c>
      <c r="C43" s="109">
        <f>IF('入力(水力)'!$E$13=C$2,C29*'入力(水力)'!$E$15/1000,0)</f>
        <v>0</v>
      </c>
      <c r="D43" s="109">
        <f>IF('入力(水力)'!$E$13=D$2,D29*'入力(水力)'!$E$15/1000,0)</f>
        <v>0</v>
      </c>
      <c r="E43" s="109">
        <f>IF('入力(水力)'!$E$13=E$2,E29*'入力(水力)'!$E$15/1000,0)</f>
        <v>0</v>
      </c>
      <c r="F43" s="109">
        <f>IF('入力(水力)'!$E$13=F$2,F29*'入力(水力)'!$E$15/1000,0)</f>
        <v>0</v>
      </c>
      <c r="G43" s="109">
        <f>IF('入力(水力)'!$E$13=G$2,G29*'入力(水力)'!$E$15/1000,0)</f>
        <v>0</v>
      </c>
      <c r="H43" s="109">
        <f>IF('入力(水力)'!$E$13=H$2,H29*'入力(水力)'!$E$15/1000,0)</f>
        <v>0</v>
      </c>
      <c r="I43" s="109">
        <f>IF('入力(水力)'!$E$13=I$2,I29*'入力(水力)'!$E$15/1000,0)</f>
        <v>0</v>
      </c>
      <c r="J43" s="110">
        <f>IF('入力(水力)'!$E$13=J$2,J29*'入力(水力)'!$E$15/1000,0)</f>
        <v>0</v>
      </c>
      <c r="K43" s="111">
        <f t="shared" si="0"/>
        <v>0</v>
      </c>
      <c r="L43" s="112">
        <f t="shared" si="1"/>
        <v>0</v>
      </c>
      <c r="N43" s="72">
        <f t="shared" si="2"/>
        <v>0</v>
      </c>
      <c r="Q43" s="56" t="s">
        <v>28</v>
      </c>
      <c r="R43" s="68">
        <f>IF('入力(水力)'!$E$13=B$2,B29*'入力(水力)'!$N$23/1000,0)</f>
        <v>0</v>
      </c>
      <c r="S43" s="68">
        <f>IF('入力(水力)'!$E$13=C$2,C29*'入力(水力)'!$N$23/1000,0)</f>
        <v>0</v>
      </c>
      <c r="T43" s="68">
        <f>IF('入力(水力)'!$E$13=D$2,D29*'入力(水力)'!$N$23/1000,0)</f>
        <v>0</v>
      </c>
      <c r="U43" s="68">
        <f>IF('入力(水力)'!$E$13=E$2,E29*'入力(水力)'!$N$23/1000,0)</f>
        <v>0</v>
      </c>
      <c r="V43" s="68">
        <f>IF('入力(水力)'!$E$13=F$2,F29*'入力(水力)'!$N$23/1000,0)</f>
        <v>0</v>
      </c>
      <c r="W43" s="68">
        <f>IF('入力(水力)'!$E$13=G$2,G29*'入力(水力)'!$N$23/1000,0)</f>
        <v>0</v>
      </c>
      <c r="X43" s="68">
        <f>IF('入力(水力)'!$E$13=H$2,H29*'入力(水力)'!$N$23/1000,0)</f>
        <v>0</v>
      </c>
      <c r="Y43" s="68">
        <f>IF('入力(水力)'!$E$13=I$2,I29*'入力(水力)'!$N$23/1000,0)</f>
        <v>0</v>
      </c>
      <c r="Z43" s="69">
        <f>IF('入力(水力)'!$E$13=J$2,J29*'入力(水力)'!$N$23/1000,0)</f>
        <v>0</v>
      </c>
      <c r="AA43" s="70">
        <f t="shared" si="3"/>
        <v>0</v>
      </c>
      <c r="AB43" s="71">
        <f t="shared" si="4"/>
        <v>0</v>
      </c>
      <c r="AD43" s="72">
        <f t="shared" si="5"/>
        <v>0</v>
      </c>
    </row>
    <row r="44" spans="1:30" x14ac:dyDescent="0.3">
      <c r="A44" s="56" t="s">
        <v>29</v>
      </c>
      <c r="B44" s="109">
        <f>IF('入力(水力)'!$E$13=B$2,B30*'入力(水力)'!$E$15/1000,0)</f>
        <v>0</v>
      </c>
      <c r="C44" s="109">
        <f>IF('入力(水力)'!$E$13=C$2,C30*'入力(水力)'!$E$15/1000,0)</f>
        <v>0</v>
      </c>
      <c r="D44" s="109">
        <f>IF('入力(水力)'!$E$13=D$2,D30*'入力(水力)'!$E$15/1000,0)</f>
        <v>0</v>
      </c>
      <c r="E44" s="109">
        <f>IF('入力(水力)'!$E$13=E$2,E30*'入力(水力)'!$E$15/1000,0)</f>
        <v>0</v>
      </c>
      <c r="F44" s="109">
        <f>IF('入力(水力)'!$E$13=F$2,F30*'入力(水力)'!$E$15/1000,0)</f>
        <v>0</v>
      </c>
      <c r="G44" s="109">
        <f>IF('入力(水力)'!$E$13=G$2,G30*'入力(水力)'!$E$15/1000,0)</f>
        <v>0</v>
      </c>
      <c r="H44" s="109">
        <f>IF('入力(水力)'!$E$13=H$2,H30*'入力(水力)'!$E$15/1000,0)</f>
        <v>0</v>
      </c>
      <c r="I44" s="109">
        <f>IF('入力(水力)'!$E$13=I$2,I30*'入力(水力)'!$E$15/1000,0)</f>
        <v>0</v>
      </c>
      <c r="J44" s="110">
        <f>IF('入力(水力)'!$E$13=J$2,J30*'入力(水力)'!$E$15/1000,0)</f>
        <v>0</v>
      </c>
      <c r="K44" s="111">
        <f t="shared" si="0"/>
        <v>0</v>
      </c>
      <c r="L44" s="112">
        <f t="shared" si="1"/>
        <v>0</v>
      </c>
      <c r="N44" s="72">
        <f t="shared" si="2"/>
        <v>0</v>
      </c>
      <c r="Q44" s="56" t="s">
        <v>29</v>
      </c>
      <c r="R44" s="68">
        <f>IF('入力(水力)'!$E$13=B$2,B30*'入力(水力)'!$O$23/1000,0)</f>
        <v>0</v>
      </c>
      <c r="S44" s="68">
        <f>IF('入力(水力)'!$E$13=C$2,C30*'入力(水力)'!$O$23/1000,0)</f>
        <v>0</v>
      </c>
      <c r="T44" s="68">
        <f>IF('入力(水力)'!$E$13=D$2,D30*'入力(水力)'!$O$23/1000,0)</f>
        <v>0</v>
      </c>
      <c r="U44" s="68">
        <f>IF('入力(水力)'!$E$13=E$2,E30*'入力(水力)'!$O$23/1000,0)</f>
        <v>0</v>
      </c>
      <c r="V44" s="68">
        <f>IF('入力(水力)'!$E$13=F$2,F30*'入力(水力)'!$O$23/1000,0)</f>
        <v>0</v>
      </c>
      <c r="W44" s="68">
        <f>IF('入力(水力)'!$E$13=G$2,G30*'入力(水力)'!$O$23/1000,0)</f>
        <v>0</v>
      </c>
      <c r="X44" s="68">
        <f>IF('入力(水力)'!$E$13=H$2,H30*'入力(水力)'!$O$23/1000,0)</f>
        <v>0</v>
      </c>
      <c r="Y44" s="68">
        <f>IF('入力(水力)'!$E$13=I$2,I30*'入力(水力)'!$O$23/1000,0)</f>
        <v>0</v>
      </c>
      <c r="Z44" s="69">
        <f>IF('入力(水力)'!$E$13=J$2,J30*'入力(水力)'!$O$23/1000,0)</f>
        <v>0</v>
      </c>
      <c r="AA44" s="70">
        <f t="shared" si="3"/>
        <v>0</v>
      </c>
      <c r="AB44" s="71">
        <f t="shared" si="4"/>
        <v>0</v>
      </c>
      <c r="AD44" s="72">
        <f t="shared" si="5"/>
        <v>0</v>
      </c>
    </row>
    <row r="45" spans="1:30" x14ac:dyDescent="0.3">
      <c r="A45" s="56" t="s">
        <v>30</v>
      </c>
      <c r="B45" s="109">
        <f>IF('入力(水力)'!$E$13=B$2,B31*'入力(水力)'!$E$15/1000,0)</f>
        <v>0</v>
      </c>
      <c r="C45" s="109">
        <f>IF('入力(水力)'!$E$13=C$2,C31*'入力(水力)'!$E$15/1000,0)</f>
        <v>0</v>
      </c>
      <c r="D45" s="109">
        <f>IF('入力(水力)'!$E$13=D$2,D31*'入力(水力)'!$E$15/1000,0)</f>
        <v>0</v>
      </c>
      <c r="E45" s="109">
        <f>IF('入力(水力)'!$E$13=E$2,E31*'入力(水力)'!$E$15/1000,0)</f>
        <v>0</v>
      </c>
      <c r="F45" s="109">
        <f>IF('入力(水力)'!$E$13=F$2,F31*'入力(水力)'!$E$15/1000,0)</f>
        <v>0</v>
      </c>
      <c r="G45" s="109">
        <f>IF('入力(水力)'!$E$13=G$2,G31*'入力(水力)'!$E$15/1000,0)</f>
        <v>0</v>
      </c>
      <c r="H45" s="109">
        <f>IF('入力(水力)'!$E$13=H$2,H31*'入力(水力)'!$E$15/1000,0)</f>
        <v>0</v>
      </c>
      <c r="I45" s="109">
        <f>IF('入力(水力)'!$E$13=I$2,I31*'入力(水力)'!$E$15/1000,0)</f>
        <v>0</v>
      </c>
      <c r="J45" s="110">
        <f>IF('入力(水力)'!$E$13=J$2,J31*'入力(水力)'!$E$15/1000,0)</f>
        <v>0</v>
      </c>
      <c r="K45" s="111">
        <f t="shared" si="0"/>
        <v>0</v>
      </c>
      <c r="L45" s="112">
        <f t="shared" si="1"/>
        <v>0</v>
      </c>
      <c r="N45" s="72">
        <f t="shared" si="2"/>
        <v>0</v>
      </c>
      <c r="Q45" s="56" t="s">
        <v>30</v>
      </c>
      <c r="R45" s="68">
        <f>IF('入力(水力)'!$E$13=B$2,B31*'入力(水力)'!$P$23/1000,0)</f>
        <v>0</v>
      </c>
      <c r="S45" s="68">
        <f>IF('入力(水力)'!$E$13=C$2,C31*'入力(水力)'!$P$23/1000,0)</f>
        <v>0</v>
      </c>
      <c r="T45" s="68">
        <f>IF('入力(水力)'!$E$13=D$2,D31*'入力(水力)'!$P$23/1000,0)</f>
        <v>0</v>
      </c>
      <c r="U45" s="68">
        <f>IF('入力(水力)'!$E$13=E$2,E31*'入力(水力)'!$P$23/1000,0)</f>
        <v>0</v>
      </c>
      <c r="V45" s="68">
        <f>IF('入力(水力)'!$E$13=F$2,F31*'入力(水力)'!$P$23/1000,0)</f>
        <v>0</v>
      </c>
      <c r="W45" s="68">
        <f>IF('入力(水力)'!$E$13=G$2,G31*'入力(水力)'!$P$23/1000,0)</f>
        <v>0</v>
      </c>
      <c r="X45" s="68">
        <f>IF('入力(水力)'!$E$13=H$2,H31*'入力(水力)'!$P$23/1000,0)</f>
        <v>0</v>
      </c>
      <c r="Y45" s="68">
        <f>IF('入力(水力)'!$E$13=I$2,I31*'入力(水力)'!$P$23/1000,0)</f>
        <v>0</v>
      </c>
      <c r="Z45" s="69">
        <f>IF('入力(水力)'!$E$13=J$2,J31*'入力(水力)'!$P$23/1000,0)</f>
        <v>0</v>
      </c>
      <c r="AA45" s="70">
        <f t="shared" si="3"/>
        <v>0</v>
      </c>
      <c r="AB45" s="71">
        <f t="shared" si="4"/>
        <v>0</v>
      </c>
      <c r="AD45" s="72">
        <f t="shared" si="5"/>
        <v>0</v>
      </c>
    </row>
    <row r="46" spans="1:30" x14ac:dyDescent="0.3">
      <c r="B46" s="56"/>
      <c r="C46" s="56"/>
      <c r="D46" s="56"/>
      <c r="E46" s="56"/>
      <c r="F46" s="56"/>
      <c r="G46" s="56"/>
      <c r="H46" s="56"/>
      <c r="I46" s="56"/>
      <c r="J46" s="56"/>
      <c r="R46" s="56"/>
      <c r="S46" s="56"/>
      <c r="T46" s="56"/>
      <c r="U46" s="56"/>
      <c r="V46" s="56"/>
      <c r="W46" s="56"/>
      <c r="X46" s="56"/>
      <c r="Y46" s="56"/>
      <c r="Z46" s="56"/>
    </row>
    <row r="47" spans="1:30" x14ac:dyDescent="0.3">
      <c r="A47" s="1" t="s">
        <v>122</v>
      </c>
      <c r="K47" s="62" t="s">
        <v>120</v>
      </c>
      <c r="Q47" s="1" t="s">
        <v>122</v>
      </c>
      <c r="AA47" s="62" t="s">
        <v>120</v>
      </c>
    </row>
    <row r="48" spans="1:30" x14ac:dyDescent="0.3">
      <c r="A48" s="56" t="s">
        <v>88</v>
      </c>
      <c r="B48" s="74">
        <f t="shared" ref="B48:J59" si="6">B4-B34</f>
        <v>4829.1865086982607</v>
      </c>
      <c r="C48" s="74">
        <f t="shared" si="6"/>
        <v>12065.532528876431</v>
      </c>
      <c r="D48" s="74">
        <f t="shared" si="6"/>
        <v>41616.479241863548</v>
      </c>
      <c r="E48" s="74">
        <f t="shared" si="6"/>
        <v>17839.397791614778</v>
      </c>
      <c r="F48" s="74">
        <f t="shared" si="6"/>
        <v>3666.388311094684</v>
      </c>
      <c r="G48" s="74">
        <f t="shared" si="6"/>
        <v>16666.490865606225</v>
      </c>
      <c r="H48" s="74">
        <f t="shared" si="6"/>
        <v>7144.4029225338527</v>
      </c>
      <c r="I48" s="74">
        <f t="shared" si="6"/>
        <v>4761.1365271966533</v>
      </c>
      <c r="J48" s="75">
        <f t="shared" si="6"/>
        <v>12203.88927014605</v>
      </c>
      <c r="K48" s="76">
        <f t="shared" ref="K48:K59" si="7">SUM($B48:$J48)</f>
        <v>120792.90396763047</v>
      </c>
      <c r="L48" s="61"/>
      <c r="Q48" s="56" t="s">
        <v>88</v>
      </c>
      <c r="R48" s="74">
        <f t="shared" ref="R48:Z59" si="8">B4-R34</f>
        <v>4829.1865086982607</v>
      </c>
      <c r="S48" s="74">
        <f t="shared" si="8"/>
        <v>12065.532528876431</v>
      </c>
      <c r="T48" s="74">
        <f t="shared" si="8"/>
        <v>41616.479241863548</v>
      </c>
      <c r="U48" s="74">
        <f t="shared" si="8"/>
        <v>17839.397791614778</v>
      </c>
      <c r="V48" s="74">
        <f t="shared" si="8"/>
        <v>3666.388311094684</v>
      </c>
      <c r="W48" s="74">
        <f t="shared" si="8"/>
        <v>16666.490865606225</v>
      </c>
      <c r="X48" s="74">
        <f t="shared" si="8"/>
        <v>7144.4029225338527</v>
      </c>
      <c r="Y48" s="74">
        <f t="shared" si="8"/>
        <v>4761.1365271966533</v>
      </c>
      <c r="Z48" s="75">
        <f t="shared" si="8"/>
        <v>12203.88927014605</v>
      </c>
      <c r="AA48" s="76">
        <f t="shared" ref="AA48:AA59" si="9">SUM($R48:$Z48)</f>
        <v>120792.90396763047</v>
      </c>
      <c r="AB48" s="61"/>
    </row>
    <row r="49" spans="1:31" x14ac:dyDescent="0.3">
      <c r="A49" s="56" t="s">
        <v>20</v>
      </c>
      <c r="B49" s="74">
        <f t="shared" si="6"/>
        <v>4314.6629994001205</v>
      </c>
      <c r="C49" s="74">
        <f t="shared" si="6"/>
        <v>11208.621241028955</v>
      </c>
      <c r="D49" s="74">
        <f t="shared" si="6"/>
        <v>40269.926315480639</v>
      </c>
      <c r="E49" s="74">
        <f t="shared" si="6"/>
        <v>17879.622183478619</v>
      </c>
      <c r="F49" s="74">
        <f t="shared" si="6"/>
        <v>3375.0840407811252</v>
      </c>
      <c r="G49" s="74">
        <f t="shared" si="6"/>
        <v>17224.346543242526</v>
      </c>
      <c r="H49" s="74">
        <f t="shared" si="6"/>
        <v>7206.7352874117514</v>
      </c>
      <c r="I49" s="74">
        <f t="shared" si="6"/>
        <v>4879.4261924686189</v>
      </c>
      <c r="J49" s="75">
        <f t="shared" si="6"/>
        <v>13459.850267024878</v>
      </c>
      <c r="K49" s="76">
        <f t="shared" si="7"/>
        <v>119818.27507031724</v>
      </c>
      <c r="L49" s="61"/>
      <c r="Q49" s="56" t="s">
        <v>20</v>
      </c>
      <c r="R49" s="74">
        <f t="shared" si="8"/>
        <v>4314.6629994001205</v>
      </c>
      <c r="S49" s="74">
        <f t="shared" si="8"/>
        <v>11208.621241028955</v>
      </c>
      <c r="T49" s="74">
        <f t="shared" si="8"/>
        <v>40269.926315480639</v>
      </c>
      <c r="U49" s="74">
        <f t="shared" si="8"/>
        <v>17879.622183478619</v>
      </c>
      <c r="V49" s="74">
        <f t="shared" si="8"/>
        <v>3375.0840407811252</v>
      </c>
      <c r="W49" s="74">
        <f t="shared" si="8"/>
        <v>17224.346543242526</v>
      </c>
      <c r="X49" s="74">
        <f t="shared" si="8"/>
        <v>7206.7352874117514</v>
      </c>
      <c r="Y49" s="74">
        <f t="shared" si="8"/>
        <v>4879.4261924686189</v>
      </c>
      <c r="Z49" s="75">
        <f t="shared" si="8"/>
        <v>13459.850267024878</v>
      </c>
      <c r="AA49" s="76">
        <f t="shared" si="9"/>
        <v>119818.27507031724</v>
      </c>
      <c r="AB49" s="61"/>
    </row>
    <row r="50" spans="1:31" x14ac:dyDescent="0.3">
      <c r="A50" s="56" t="s">
        <v>21</v>
      </c>
      <c r="B50" s="74">
        <f t="shared" si="6"/>
        <v>4388.1577864427109</v>
      </c>
      <c r="C50" s="74">
        <f t="shared" si="6"/>
        <v>12239.332733735637</v>
      </c>
      <c r="D50" s="74">
        <f t="shared" si="6"/>
        <v>46915.660951486345</v>
      </c>
      <c r="E50" s="74">
        <f t="shared" si="6"/>
        <v>20132.17812785388</v>
      </c>
      <c r="F50" s="74">
        <f t="shared" si="6"/>
        <v>3922.5368936117784</v>
      </c>
      <c r="G50" s="74">
        <f t="shared" si="6"/>
        <v>19945.36546038463</v>
      </c>
      <c r="H50" s="74">
        <f t="shared" si="6"/>
        <v>8335.8686285251333</v>
      </c>
      <c r="I50" s="74">
        <f t="shared" si="6"/>
        <v>5677.8839330543933</v>
      </c>
      <c r="J50" s="75">
        <f t="shared" si="6"/>
        <v>15157.888267340946</v>
      </c>
      <c r="K50" s="76">
        <f t="shared" si="7"/>
        <v>136714.87278243544</v>
      </c>
      <c r="L50" s="61"/>
      <c r="Q50" s="56" t="s">
        <v>21</v>
      </c>
      <c r="R50" s="74">
        <f t="shared" si="8"/>
        <v>4388.1577864427109</v>
      </c>
      <c r="S50" s="74">
        <f t="shared" si="8"/>
        <v>12239.332733735637</v>
      </c>
      <c r="T50" s="74">
        <f t="shared" si="8"/>
        <v>46915.660951486345</v>
      </c>
      <c r="U50" s="74">
        <f t="shared" si="8"/>
        <v>20132.17812785388</v>
      </c>
      <c r="V50" s="74">
        <f t="shared" si="8"/>
        <v>3922.5368936117784</v>
      </c>
      <c r="W50" s="74">
        <f t="shared" si="8"/>
        <v>19945.36546038463</v>
      </c>
      <c r="X50" s="74">
        <f t="shared" si="8"/>
        <v>8335.8686285251333</v>
      </c>
      <c r="Y50" s="74">
        <f t="shared" si="8"/>
        <v>5677.8839330543933</v>
      </c>
      <c r="Z50" s="75">
        <f t="shared" si="8"/>
        <v>15157.888267340946</v>
      </c>
      <c r="AA50" s="76">
        <f t="shared" si="9"/>
        <v>136714.87278243544</v>
      </c>
      <c r="AB50" s="61"/>
    </row>
    <row r="51" spans="1:31" x14ac:dyDescent="0.3">
      <c r="A51" s="56" t="s">
        <v>22</v>
      </c>
      <c r="B51" s="74">
        <f t="shared" si="6"/>
        <v>5038.0505346439695</v>
      </c>
      <c r="C51" s="74">
        <f t="shared" si="6"/>
        <v>14632.907839661797</v>
      </c>
      <c r="D51" s="74">
        <f t="shared" si="6"/>
        <v>60466.172402040771</v>
      </c>
      <c r="E51" s="74">
        <f t="shared" si="6"/>
        <v>24224.980000000003</v>
      </c>
      <c r="F51" s="74">
        <f t="shared" si="6"/>
        <v>4770.6080000000002</v>
      </c>
      <c r="G51" s="74">
        <f t="shared" si="6"/>
        <v>25812.62</v>
      </c>
      <c r="H51" s="74">
        <f t="shared" si="6"/>
        <v>10457.550000000001</v>
      </c>
      <c r="I51" s="74">
        <f t="shared" si="6"/>
        <v>7067.78</v>
      </c>
      <c r="J51" s="75">
        <f t="shared" si="6"/>
        <v>19225.682000000001</v>
      </c>
      <c r="K51" s="76">
        <f t="shared" si="7"/>
        <v>171696.35077634655</v>
      </c>
      <c r="L51" s="61"/>
      <c r="Q51" s="56" t="s">
        <v>22</v>
      </c>
      <c r="R51" s="74">
        <f t="shared" si="8"/>
        <v>5038.0505346439695</v>
      </c>
      <c r="S51" s="74">
        <f t="shared" si="8"/>
        <v>14632.907839661797</v>
      </c>
      <c r="T51" s="74">
        <f t="shared" si="8"/>
        <v>60466.172402040771</v>
      </c>
      <c r="U51" s="74">
        <f t="shared" si="8"/>
        <v>24224.980000000003</v>
      </c>
      <c r="V51" s="74">
        <f t="shared" si="8"/>
        <v>4770.6080000000002</v>
      </c>
      <c r="W51" s="74">
        <f t="shared" si="8"/>
        <v>25812.62</v>
      </c>
      <c r="X51" s="74">
        <f t="shared" si="8"/>
        <v>10457.550000000001</v>
      </c>
      <c r="Y51" s="74">
        <f t="shared" si="8"/>
        <v>7067.78</v>
      </c>
      <c r="Z51" s="75">
        <f t="shared" si="8"/>
        <v>19225.682000000001</v>
      </c>
      <c r="AA51" s="76">
        <f t="shared" si="9"/>
        <v>171696.35077634655</v>
      </c>
      <c r="AB51" s="61"/>
    </row>
    <row r="52" spans="1:31" x14ac:dyDescent="0.3">
      <c r="A52" s="56" t="s">
        <v>23</v>
      </c>
      <c r="B52" s="74">
        <f t="shared" si="6"/>
        <v>5161.8099999999995</v>
      </c>
      <c r="C52" s="74">
        <f t="shared" si="6"/>
        <v>14899.805999999999</v>
      </c>
      <c r="D52" s="74">
        <f t="shared" si="6"/>
        <v>60465.724000000002</v>
      </c>
      <c r="E52" s="74">
        <f t="shared" si="6"/>
        <v>24224.980000000003</v>
      </c>
      <c r="F52" s="74">
        <f t="shared" si="6"/>
        <v>4770.6080000000002</v>
      </c>
      <c r="G52" s="74">
        <f t="shared" si="6"/>
        <v>25812.62</v>
      </c>
      <c r="H52" s="74">
        <f t="shared" si="6"/>
        <v>10457.550000000001</v>
      </c>
      <c r="I52" s="74">
        <f t="shared" si="6"/>
        <v>7067.78</v>
      </c>
      <c r="J52" s="75">
        <f t="shared" si="6"/>
        <v>19225.682000000001</v>
      </c>
      <c r="K52" s="76">
        <f t="shared" si="7"/>
        <v>172086.56</v>
      </c>
      <c r="L52" s="61"/>
      <c r="Q52" s="56" t="s">
        <v>23</v>
      </c>
      <c r="R52" s="74">
        <f t="shared" si="8"/>
        <v>5161.8099999999995</v>
      </c>
      <c r="S52" s="74">
        <f t="shared" si="8"/>
        <v>14899.805999999999</v>
      </c>
      <c r="T52" s="74">
        <f t="shared" si="8"/>
        <v>60465.724000000002</v>
      </c>
      <c r="U52" s="74">
        <f t="shared" si="8"/>
        <v>24224.980000000003</v>
      </c>
      <c r="V52" s="74">
        <f t="shared" si="8"/>
        <v>4770.6080000000002</v>
      </c>
      <c r="W52" s="74">
        <f t="shared" si="8"/>
        <v>25812.62</v>
      </c>
      <c r="X52" s="74">
        <f t="shared" si="8"/>
        <v>10457.550000000001</v>
      </c>
      <c r="Y52" s="74">
        <f t="shared" si="8"/>
        <v>7067.78</v>
      </c>
      <c r="Z52" s="75">
        <f t="shared" si="8"/>
        <v>19225.682000000001</v>
      </c>
      <c r="AA52" s="76">
        <f t="shared" si="9"/>
        <v>172086.56</v>
      </c>
      <c r="AB52" s="61"/>
    </row>
    <row r="53" spans="1:31" x14ac:dyDescent="0.3">
      <c r="A53" s="56" t="s">
        <v>24</v>
      </c>
      <c r="B53" s="74">
        <f t="shared" si="6"/>
        <v>4778.1686573963079</v>
      </c>
      <c r="C53" s="74">
        <f t="shared" si="6"/>
        <v>13183.337555413265</v>
      </c>
      <c r="D53" s="74">
        <f t="shared" si="6"/>
        <v>50979.533440836487</v>
      </c>
      <c r="E53" s="74">
        <f t="shared" si="6"/>
        <v>21741.133802407636</v>
      </c>
      <c r="F53" s="74">
        <f t="shared" si="6"/>
        <v>4218.2174751468456</v>
      </c>
      <c r="G53" s="74">
        <f t="shared" si="6"/>
        <v>21546.763052480448</v>
      </c>
      <c r="H53" s="74">
        <f t="shared" si="6"/>
        <v>9140.9289464141038</v>
      </c>
      <c r="I53" s="74">
        <f t="shared" si="6"/>
        <v>6254.5423012552301</v>
      </c>
      <c r="J53" s="75">
        <f t="shared" si="6"/>
        <v>16769.843998946439</v>
      </c>
      <c r="K53" s="76">
        <f t="shared" si="7"/>
        <v>148612.46923029679</v>
      </c>
      <c r="L53" s="61"/>
      <c r="Q53" s="56" t="s">
        <v>24</v>
      </c>
      <c r="R53" s="74">
        <f t="shared" si="8"/>
        <v>4778.1686573963079</v>
      </c>
      <c r="S53" s="74">
        <f t="shared" si="8"/>
        <v>13183.337555413265</v>
      </c>
      <c r="T53" s="74">
        <f t="shared" si="8"/>
        <v>50979.533440836487</v>
      </c>
      <c r="U53" s="74">
        <f t="shared" si="8"/>
        <v>21741.133802407636</v>
      </c>
      <c r="V53" s="74">
        <f t="shared" si="8"/>
        <v>4218.2174751468456</v>
      </c>
      <c r="W53" s="74">
        <f t="shared" si="8"/>
        <v>21546.763052480448</v>
      </c>
      <c r="X53" s="74">
        <f t="shared" si="8"/>
        <v>9140.9289464141038</v>
      </c>
      <c r="Y53" s="74">
        <f t="shared" si="8"/>
        <v>6254.5423012552301</v>
      </c>
      <c r="Z53" s="75">
        <f t="shared" si="8"/>
        <v>16769.843998946439</v>
      </c>
      <c r="AA53" s="76">
        <f t="shared" si="9"/>
        <v>148612.46923029679</v>
      </c>
      <c r="AB53" s="61"/>
    </row>
    <row r="54" spans="1:31" x14ac:dyDescent="0.3">
      <c r="A54" s="56" t="s">
        <v>25</v>
      </c>
      <c r="B54" s="74">
        <f t="shared" si="6"/>
        <v>4731.1801259748054</v>
      </c>
      <c r="C54" s="74">
        <f t="shared" si="6"/>
        <v>11710.930272268857</v>
      </c>
      <c r="D54" s="74">
        <f t="shared" si="6"/>
        <v>42890.473138152367</v>
      </c>
      <c r="E54" s="74">
        <f t="shared" si="6"/>
        <v>18653.941726857618</v>
      </c>
      <c r="F54" s="74">
        <f t="shared" si="6"/>
        <v>3485.5804881414406</v>
      </c>
      <c r="G54" s="74">
        <f t="shared" si="6"/>
        <v>17844.621737257716</v>
      </c>
      <c r="H54" s="74">
        <f t="shared" si="6"/>
        <v>7609.873187762817</v>
      </c>
      <c r="I54" s="74">
        <f t="shared" si="6"/>
        <v>5293.4450209205015</v>
      </c>
      <c r="J54" s="75">
        <f t="shared" si="6"/>
        <v>14036.248413259058</v>
      </c>
      <c r="K54" s="76">
        <f t="shared" si="7"/>
        <v>126256.29411059518</v>
      </c>
      <c r="L54" s="61"/>
      <c r="Q54" s="56" t="s">
        <v>25</v>
      </c>
      <c r="R54" s="74">
        <f t="shared" si="8"/>
        <v>4731.1801259748054</v>
      </c>
      <c r="S54" s="74">
        <f t="shared" si="8"/>
        <v>11710.930272268857</v>
      </c>
      <c r="T54" s="74">
        <f t="shared" si="8"/>
        <v>42890.473138152367</v>
      </c>
      <c r="U54" s="74">
        <f t="shared" si="8"/>
        <v>18653.941726857618</v>
      </c>
      <c r="V54" s="74">
        <f t="shared" si="8"/>
        <v>3485.5804881414406</v>
      </c>
      <c r="W54" s="74">
        <f t="shared" si="8"/>
        <v>17844.621737257716</v>
      </c>
      <c r="X54" s="74">
        <f t="shared" si="8"/>
        <v>7609.873187762817</v>
      </c>
      <c r="Y54" s="74">
        <f t="shared" si="8"/>
        <v>5293.4450209205015</v>
      </c>
      <c r="Z54" s="75">
        <f t="shared" si="8"/>
        <v>14036.248413259058</v>
      </c>
      <c r="AA54" s="76">
        <f t="shared" si="9"/>
        <v>126256.29411059518</v>
      </c>
      <c r="AB54" s="61"/>
    </row>
    <row r="55" spans="1:31" x14ac:dyDescent="0.3">
      <c r="A55" s="56" t="s">
        <v>26</v>
      </c>
      <c r="B55" s="74">
        <f t="shared" si="6"/>
        <v>5429.4656028794243</v>
      </c>
      <c r="C55" s="74">
        <f t="shared" si="6"/>
        <v>13165.436510554833</v>
      </c>
      <c r="D55" s="74">
        <f t="shared" si="6"/>
        <v>44215.604867088638</v>
      </c>
      <c r="E55" s="74">
        <f t="shared" si="6"/>
        <v>18583.539041095893</v>
      </c>
      <c r="F55" s="74">
        <f t="shared" si="6"/>
        <v>3771.8653744840758</v>
      </c>
      <c r="G55" s="74">
        <f t="shared" si="6"/>
        <v>17626.163429931614</v>
      </c>
      <c r="H55" s="74">
        <f t="shared" si="6"/>
        <v>8000.6098892789632</v>
      </c>
      <c r="I55" s="74">
        <f t="shared" si="6"/>
        <v>5027.2857740585769</v>
      </c>
      <c r="J55" s="75">
        <f t="shared" si="6"/>
        <v>14412.618052783375</v>
      </c>
      <c r="K55" s="76">
        <f t="shared" si="7"/>
        <v>130232.5885421554</v>
      </c>
      <c r="L55" s="61"/>
      <c r="Q55" s="56" t="s">
        <v>26</v>
      </c>
      <c r="R55" s="74">
        <f t="shared" si="8"/>
        <v>5429.4656028794243</v>
      </c>
      <c r="S55" s="74">
        <f t="shared" si="8"/>
        <v>13165.436510554833</v>
      </c>
      <c r="T55" s="74">
        <f t="shared" si="8"/>
        <v>44215.604867088638</v>
      </c>
      <c r="U55" s="74">
        <f t="shared" si="8"/>
        <v>18583.539041095893</v>
      </c>
      <c r="V55" s="74">
        <f t="shared" si="8"/>
        <v>3771.8653744840758</v>
      </c>
      <c r="W55" s="74">
        <f t="shared" si="8"/>
        <v>17626.163429931614</v>
      </c>
      <c r="X55" s="74">
        <f t="shared" si="8"/>
        <v>8000.6098892789632</v>
      </c>
      <c r="Y55" s="74">
        <f t="shared" si="8"/>
        <v>5027.2857740585769</v>
      </c>
      <c r="Z55" s="75">
        <f t="shared" si="8"/>
        <v>14412.618052783375</v>
      </c>
      <c r="AA55" s="76">
        <f t="shared" si="9"/>
        <v>130232.5885421554</v>
      </c>
      <c r="AB55" s="61"/>
    </row>
    <row r="56" spans="1:31" x14ac:dyDescent="0.3">
      <c r="A56" s="56" t="s">
        <v>27</v>
      </c>
      <c r="B56" s="74">
        <f t="shared" si="6"/>
        <v>5881.5140431913624</v>
      </c>
      <c r="C56" s="74">
        <f t="shared" si="6"/>
        <v>14733.404271457237</v>
      </c>
      <c r="D56" s="74">
        <f t="shared" si="6"/>
        <v>48840.506208928266</v>
      </c>
      <c r="E56" s="74">
        <f t="shared" si="6"/>
        <v>21489.741353258614</v>
      </c>
      <c r="F56" s="74">
        <f t="shared" si="6"/>
        <v>4505.1654342388965</v>
      </c>
      <c r="G56" s="74">
        <f t="shared" si="6"/>
        <v>21866.660573922243</v>
      </c>
      <c r="H56" s="74">
        <f t="shared" si="6"/>
        <v>9843.2153487519772</v>
      </c>
      <c r="I56" s="74">
        <f t="shared" si="6"/>
        <v>6786.840794979079</v>
      </c>
      <c r="J56" s="75">
        <f t="shared" si="6"/>
        <v>17311.92525573861</v>
      </c>
      <c r="K56" s="76">
        <f t="shared" si="7"/>
        <v>151258.97328446628</v>
      </c>
      <c r="L56" s="61"/>
      <c r="Q56" s="56" t="s">
        <v>27</v>
      </c>
      <c r="R56" s="74">
        <f t="shared" si="8"/>
        <v>5881.5140431913624</v>
      </c>
      <c r="S56" s="74">
        <f t="shared" si="8"/>
        <v>14733.404271457237</v>
      </c>
      <c r="T56" s="74">
        <f t="shared" si="8"/>
        <v>48840.506208928266</v>
      </c>
      <c r="U56" s="74">
        <f t="shared" si="8"/>
        <v>21489.741353258614</v>
      </c>
      <c r="V56" s="74">
        <f t="shared" si="8"/>
        <v>4505.1654342388965</v>
      </c>
      <c r="W56" s="74">
        <f t="shared" si="8"/>
        <v>21866.660573922243</v>
      </c>
      <c r="X56" s="74">
        <f t="shared" si="8"/>
        <v>9843.2153487519772</v>
      </c>
      <c r="Y56" s="74">
        <f t="shared" si="8"/>
        <v>6786.840794979079</v>
      </c>
      <c r="Z56" s="75">
        <f t="shared" si="8"/>
        <v>17311.92525573861</v>
      </c>
      <c r="AA56" s="76">
        <f t="shared" si="9"/>
        <v>151258.97328446628</v>
      </c>
      <c r="AB56" s="61"/>
    </row>
    <row r="57" spans="1:31" x14ac:dyDescent="0.3">
      <c r="A57" s="56" t="s">
        <v>28</v>
      </c>
      <c r="B57" s="74">
        <f t="shared" si="6"/>
        <v>6126.52</v>
      </c>
      <c r="C57" s="74">
        <f t="shared" si="6"/>
        <v>15295.369999999999</v>
      </c>
      <c r="D57" s="74">
        <f t="shared" si="6"/>
        <v>53256.71850130098</v>
      </c>
      <c r="E57" s="74">
        <f t="shared" si="6"/>
        <v>23269.650693233707</v>
      </c>
      <c r="F57" s="74">
        <f t="shared" si="6"/>
        <v>4891.8980000000001</v>
      </c>
      <c r="G57" s="74">
        <f t="shared" si="6"/>
        <v>23509.027848641705</v>
      </c>
      <c r="H57" s="74">
        <f t="shared" si="6"/>
        <v>10013.469931136915</v>
      </c>
      <c r="I57" s="74">
        <f t="shared" si="6"/>
        <v>6786.840794979079</v>
      </c>
      <c r="J57" s="75">
        <f t="shared" si="6"/>
        <v>18137.332891022346</v>
      </c>
      <c r="K57" s="76">
        <f t="shared" si="7"/>
        <v>161286.82866031473</v>
      </c>
      <c r="L57" s="61"/>
      <c r="Q57" s="56" t="s">
        <v>28</v>
      </c>
      <c r="R57" s="74">
        <f t="shared" si="8"/>
        <v>6126.52</v>
      </c>
      <c r="S57" s="74">
        <f t="shared" si="8"/>
        <v>15295.369999999999</v>
      </c>
      <c r="T57" s="74">
        <f t="shared" si="8"/>
        <v>53256.71850130098</v>
      </c>
      <c r="U57" s="74">
        <f t="shared" si="8"/>
        <v>23269.650693233707</v>
      </c>
      <c r="V57" s="74">
        <f t="shared" si="8"/>
        <v>4891.8980000000001</v>
      </c>
      <c r="W57" s="74">
        <f t="shared" si="8"/>
        <v>23509.027848641705</v>
      </c>
      <c r="X57" s="74">
        <f t="shared" si="8"/>
        <v>10013.469931136915</v>
      </c>
      <c r="Y57" s="74">
        <f t="shared" si="8"/>
        <v>6786.840794979079</v>
      </c>
      <c r="Z57" s="75">
        <f t="shared" si="8"/>
        <v>18137.332891022346</v>
      </c>
      <c r="AA57" s="76">
        <f t="shared" si="9"/>
        <v>161286.82866031473</v>
      </c>
      <c r="AB57" s="61"/>
    </row>
    <row r="58" spans="1:31" x14ac:dyDescent="0.3">
      <c r="A58" s="56" t="s">
        <v>29</v>
      </c>
      <c r="B58" s="74">
        <f t="shared" si="6"/>
        <v>6102.0184043191366</v>
      </c>
      <c r="C58" s="74">
        <f t="shared" si="6"/>
        <v>15238.583239946794</v>
      </c>
      <c r="D58" s="74">
        <f t="shared" si="6"/>
        <v>53259.867315586351</v>
      </c>
      <c r="E58" s="74">
        <f t="shared" si="6"/>
        <v>23269.650693233707</v>
      </c>
      <c r="F58" s="74">
        <f t="shared" si="6"/>
        <v>4891.8980000000001</v>
      </c>
      <c r="G58" s="74">
        <f t="shared" si="6"/>
        <v>23509.027848641705</v>
      </c>
      <c r="H58" s="74">
        <f t="shared" si="6"/>
        <v>10013.562054704678</v>
      </c>
      <c r="I58" s="74">
        <f t="shared" si="6"/>
        <v>6786.840794979079</v>
      </c>
      <c r="J58" s="75">
        <f t="shared" si="6"/>
        <v>18137.332891022346</v>
      </c>
      <c r="K58" s="76">
        <f t="shared" si="7"/>
        <v>161208.78124243379</v>
      </c>
      <c r="L58" s="61"/>
      <c r="Q58" s="56" t="s">
        <v>29</v>
      </c>
      <c r="R58" s="74">
        <f t="shared" si="8"/>
        <v>6102.0184043191366</v>
      </c>
      <c r="S58" s="74">
        <f t="shared" si="8"/>
        <v>15238.583239946794</v>
      </c>
      <c r="T58" s="74">
        <f t="shared" si="8"/>
        <v>53259.867315586351</v>
      </c>
      <c r="U58" s="74">
        <f t="shared" si="8"/>
        <v>23269.650693233707</v>
      </c>
      <c r="V58" s="74">
        <f t="shared" si="8"/>
        <v>4891.8980000000001</v>
      </c>
      <c r="W58" s="74">
        <f t="shared" si="8"/>
        <v>23509.027848641705</v>
      </c>
      <c r="X58" s="74">
        <f t="shared" si="8"/>
        <v>10013.562054704678</v>
      </c>
      <c r="Y58" s="74">
        <f t="shared" si="8"/>
        <v>6786.840794979079</v>
      </c>
      <c r="Z58" s="75">
        <f t="shared" si="8"/>
        <v>18137.332891022346</v>
      </c>
      <c r="AA58" s="76">
        <f t="shared" si="9"/>
        <v>161208.78124243379</v>
      </c>
      <c r="AB58" s="61"/>
    </row>
    <row r="59" spans="1:31" x14ac:dyDescent="0.3">
      <c r="A59" s="56" t="s">
        <v>30</v>
      </c>
      <c r="B59" s="74">
        <f t="shared" si="6"/>
        <v>5538.4917036592678</v>
      </c>
      <c r="C59" s="74">
        <f t="shared" si="6"/>
        <v>14037.989457040439</v>
      </c>
      <c r="D59" s="74">
        <f t="shared" si="6"/>
        <v>46782.669746398889</v>
      </c>
      <c r="E59" s="74">
        <f t="shared" si="6"/>
        <v>20242.785205479453</v>
      </c>
      <c r="F59" s="74">
        <f t="shared" si="6"/>
        <v>4183.7148600997971</v>
      </c>
      <c r="G59" s="74">
        <f t="shared" si="6"/>
        <v>19547.448543469229</v>
      </c>
      <c r="H59" s="74">
        <f t="shared" si="6"/>
        <v>8503.3958745804557</v>
      </c>
      <c r="I59" s="74">
        <f t="shared" si="6"/>
        <v>5603.9541422594139</v>
      </c>
      <c r="J59" s="75">
        <f t="shared" si="6"/>
        <v>14993.954902664191</v>
      </c>
      <c r="K59" s="76">
        <f t="shared" si="7"/>
        <v>139434.40443565114</v>
      </c>
      <c r="L59" s="61"/>
      <c r="Q59" s="56" t="s">
        <v>30</v>
      </c>
      <c r="R59" s="74">
        <f t="shared" si="8"/>
        <v>5538.4917036592678</v>
      </c>
      <c r="S59" s="74">
        <f t="shared" si="8"/>
        <v>14037.989457040439</v>
      </c>
      <c r="T59" s="74">
        <f t="shared" si="8"/>
        <v>46782.669746398889</v>
      </c>
      <c r="U59" s="74">
        <f t="shared" si="8"/>
        <v>20242.785205479453</v>
      </c>
      <c r="V59" s="74">
        <f t="shared" si="8"/>
        <v>4183.7148600997971</v>
      </c>
      <c r="W59" s="74">
        <f t="shared" si="8"/>
        <v>19547.448543469229</v>
      </c>
      <c r="X59" s="74">
        <f t="shared" si="8"/>
        <v>8503.3958745804557</v>
      </c>
      <c r="Y59" s="74">
        <f t="shared" si="8"/>
        <v>5603.9541422594139</v>
      </c>
      <c r="Z59" s="75">
        <f t="shared" si="8"/>
        <v>14993.954902664191</v>
      </c>
      <c r="AA59" s="76">
        <f t="shared" si="9"/>
        <v>139434.40443565114</v>
      </c>
      <c r="AB59" s="61"/>
    </row>
    <row r="60" spans="1:31" x14ac:dyDescent="0.3">
      <c r="K60" s="113"/>
      <c r="AA60" s="113"/>
    </row>
    <row r="61" spans="1:31" x14ac:dyDescent="0.3">
      <c r="A61" s="21" t="s">
        <v>123</v>
      </c>
      <c r="B61" s="103">
        <f>$B$17-MIN($K$34:$K$45)</f>
        <v>172217.75268342998</v>
      </c>
      <c r="C61" s="61"/>
      <c r="D61" s="61"/>
      <c r="E61" s="61"/>
      <c r="F61" s="61"/>
      <c r="G61" s="61"/>
      <c r="H61" s="61"/>
      <c r="I61" s="61"/>
      <c r="J61" s="61"/>
      <c r="L61" s="61"/>
      <c r="M61" s="61"/>
      <c r="O61" s="78"/>
      <c r="Q61" s="21" t="s">
        <v>123</v>
      </c>
      <c r="R61" s="103">
        <f>$B$17-MIN($AA$34:$AA$45)</f>
        <v>172217.75268342998</v>
      </c>
      <c r="S61" s="61"/>
      <c r="T61" s="61"/>
      <c r="U61" s="61"/>
      <c r="V61" s="61"/>
      <c r="W61" s="61"/>
      <c r="X61" s="61"/>
      <c r="Y61" s="61"/>
      <c r="Z61" s="61"/>
      <c r="AB61" s="61"/>
      <c r="AC61" s="61"/>
      <c r="AE61" s="78"/>
    </row>
    <row r="63" spans="1:31" x14ac:dyDescent="0.3">
      <c r="A63" s="1" t="s">
        <v>124</v>
      </c>
      <c r="B63" s="79" t="s">
        <v>120</v>
      </c>
      <c r="Q63" s="1" t="s">
        <v>124</v>
      </c>
      <c r="R63" s="79" t="s">
        <v>120</v>
      </c>
    </row>
    <row r="64" spans="1:31" x14ac:dyDescent="0.3">
      <c r="A64" s="56" t="s">
        <v>88</v>
      </c>
      <c r="B64" s="80">
        <f t="shared" ref="B64:B75" si="10">$B$61-K48</f>
        <v>51424.848715799511</v>
      </c>
      <c r="L64" s="61"/>
      <c r="M64" s="61"/>
      <c r="O64" s="78"/>
      <c r="Q64" s="56" t="s">
        <v>88</v>
      </c>
      <c r="R64" s="80">
        <f t="shared" ref="R64:R75" si="11">$R$61-AA48</f>
        <v>51424.848715799511</v>
      </c>
      <c r="AB64" s="61"/>
      <c r="AC64" s="61"/>
      <c r="AE64" s="78"/>
    </row>
    <row r="65" spans="1:31" x14ac:dyDescent="0.3">
      <c r="A65" s="56" t="s">
        <v>20</v>
      </c>
      <c r="B65" s="74">
        <f t="shared" si="10"/>
        <v>52399.477613112744</v>
      </c>
      <c r="L65" s="61"/>
      <c r="M65" s="61"/>
      <c r="O65" s="78"/>
      <c r="Q65" s="56" t="s">
        <v>20</v>
      </c>
      <c r="R65" s="80">
        <f t="shared" si="11"/>
        <v>52399.477613112744</v>
      </c>
      <c r="AB65" s="61"/>
      <c r="AC65" s="61"/>
      <c r="AE65" s="78"/>
    </row>
    <row r="66" spans="1:31" x14ac:dyDescent="0.3">
      <c r="A66" s="56" t="s">
        <v>21</v>
      </c>
      <c r="B66" s="74">
        <f t="shared" si="10"/>
        <v>35502.879900994536</v>
      </c>
      <c r="L66" s="61"/>
      <c r="M66" s="61"/>
      <c r="O66" s="78"/>
      <c r="Q66" s="56" t="s">
        <v>21</v>
      </c>
      <c r="R66" s="80">
        <f t="shared" si="11"/>
        <v>35502.879900994536</v>
      </c>
      <c r="AB66" s="61"/>
      <c r="AC66" s="61"/>
      <c r="AE66" s="78"/>
    </row>
    <row r="67" spans="1:31" x14ac:dyDescent="0.3">
      <c r="A67" s="56" t="s">
        <v>22</v>
      </c>
      <c r="B67" s="74">
        <f t="shared" si="10"/>
        <v>521.40190708343289</v>
      </c>
      <c r="L67" s="61"/>
      <c r="M67" s="61"/>
      <c r="O67" s="78"/>
      <c r="Q67" s="56" t="s">
        <v>22</v>
      </c>
      <c r="R67" s="80">
        <f t="shared" si="11"/>
        <v>521.40190708343289</v>
      </c>
      <c r="AB67" s="61"/>
      <c r="AC67" s="61"/>
      <c r="AE67" s="78"/>
    </row>
    <row r="68" spans="1:31" x14ac:dyDescent="0.3">
      <c r="A68" s="56" t="s">
        <v>23</v>
      </c>
      <c r="B68" s="74">
        <f t="shared" si="10"/>
        <v>131.19268342998112</v>
      </c>
      <c r="L68" s="61"/>
      <c r="M68" s="61"/>
      <c r="O68" s="78"/>
      <c r="Q68" s="56" t="s">
        <v>23</v>
      </c>
      <c r="R68" s="80">
        <f t="shared" si="11"/>
        <v>131.19268342998112</v>
      </c>
      <c r="AB68" s="61"/>
      <c r="AC68" s="61"/>
      <c r="AE68" s="78"/>
    </row>
    <row r="69" spans="1:31" x14ac:dyDescent="0.3">
      <c r="A69" s="56" t="s">
        <v>24</v>
      </c>
      <c r="B69" s="74">
        <f t="shared" si="10"/>
        <v>23605.28345313319</v>
      </c>
      <c r="L69" s="61"/>
      <c r="M69" s="61"/>
      <c r="O69" s="78"/>
      <c r="Q69" s="56" t="s">
        <v>24</v>
      </c>
      <c r="R69" s="80">
        <f t="shared" si="11"/>
        <v>23605.28345313319</v>
      </c>
      <c r="AB69" s="61"/>
      <c r="AC69" s="61"/>
      <c r="AE69" s="78"/>
    </row>
    <row r="70" spans="1:31" x14ac:dyDescent="0.3">
      <c r="A70" s="56" t="s">
        <v>25</v>
      </c>
      <c r="B70" s="74">
        <f t="shared" si="10"/>
        <v>45961.458572834803</v>
      </c>
      <c r="L70" s="61"/>
      <c r="M70" s="61"/>
      <c r="O70" s="78"/>
      <c r="Q70" s="56" t="s">
        <v>25</v>
      </c>
      <c r="R70" s="80">
        <f t="shared" si="11"/>
        <v>45961.458572834803</v>
      </c>
      <c r="AB70" s="61"/>
      <c r="AC70" s="61"/>
      <c r="AE70" s="78"/>
    </row>
    <row r="71" spans="1:31" x14ac:dyDescent="0.3">
      <c r="A71" s="56" t="s">
        <v>26</v>
      </c>
      <c r="B71" s="74">
        <f t="shared" si="10"/>
        <v>41985.164141274581</v>
      </c>
      <c r="L71" s="61"/>
      <c r="M71" s="61"/>
      <c r="O71" s="78"/>
      <c r="Q71" s="56" t="s">
        <v>26</v>
      </c>
      <c r="R71" s="80">
        <f t="shared" si="11"/>
        <v>41985.164141274581</v>
      </c>
      <c r="AB71" s="61"/>
      <c r="AC71" s="61"/>
      <c r="AE71" s="78"/>
    </row>
    <row r="72" spans="1:31" x14ac:dyDescent="0.3">
      <c r="A72" s="56" t="s">
        <v>27</v>
      </c>
      <c r="B72" s="74">
        <f t="shared" si="10"/>
        <v>20958.779398963699</v>
      </c>
      <c r="L72" s="61"/>
      <c r="M72" s="61"/>
      <c r="O72" s="78"/>
      <c r="Q72" s="56" t="s">
        <v>27</v>
      </c>
      <c r="R72" s="80">
        <f t="shared" si="11"/>
        <v>20958.779398963699</v>
      </c>
      <c r="AB72" s="61"/>
      <c r="AC72" s="61"/>
      <c r="AE72" s="78"/>
    </row>
    <row r="73" spans="1:31" x14ac:dyDescent="0.3">
      <c r="A73" s="56" t="s">
        <v>28</v>
      </c>
      <c r="B73" s="74">
        <f t="shared" si="10"/>
        <v>10930.924023115251</v>
      </c>
      <c r="L73" s="61"/>
      <c r="M73" s="61"/>
      <c r="O73" s="78"/>
      <c r="Q73" s="56" t="s">
        <v>28</v>
      </c>
      <c r="R73" s="80">
        <f t="shared" si="11"/>
        <v>10930.924023115251</v>
      </c>
      <c r="AB73" s="61"/>
      <c r="AC73" s="61"/>
      <c r="AE73" s="78"/>
    </row>
    <row r="74" spans="1:31" x14ac:dyDescent="0.3">
      <c r="A74" s="56" t="s">
        <v>29</v>
      </c>
      <c r="B74" s="74">
        <f t="shared" si="10"/>
        <v>11008.971440996189</v>
      </c>
      <c r="L74" s="61"/>
      <c r="M74" s="61"/>
      <c r="O74" s="78"/>
      <c r="Q74" s="56" t="s">
        <v>29</v>
      </c>
      <c r="R74" s="80">
        <f t="shared" si="11"/>
        <v>11008.971440996189</v>
      </c>
      <c r="AB74" s="61"/>
      <c r="AC74" s="61"/>
      <c r="AE74" s="78"/>
    </row>
    <row r="75" spans="1:31" x14ac:dyDescent="0.3">
      <c r="A75" s="56" t="s">
        <v>30</v>
      </c>
      <c r="B75" s="74">
        <f t="shared" si="10"/>
        <v>32783.348247778835</v>
      </c>
      <c r="L75" s="61"/>
      <c r="M75" s="61"/>
      <c r="O75" s="78"/>
      <c r="Q75" s="56" t="s">
        <v>30</v>
      </c>
      <c r="R75" s="80">
        <f t="shared" si="11"/>
        <v>32783.348247778835</v>
      </c>
      <c r="AB75" s="61"/>
      <c r="AC75" s="61"/>
      <c r="AE75" s="78"/>
    </row>
    <row r="76" spans="1:31" x14ac:dyDescent="0.3">
      <c r="A76" s="81" t="s">
        <v>125</v>
      </c>
      <c r="B76" s="104">
        <f>SUM($B$64:$B$75)/$B$61</f>
        <v>1.899999999999999</v>
      </c>
      <c r="Q76" s="81" t="s">
        <v>125</v>
      </c>
      <c r="R76" s="104">
        <f>SUM($R$64:$R$75)/$R$61</f>
        <v>1.899999999999999</v>
      </c>
    </row>
    <row r="78" spans="1:31" x14ac:dyDescent="0.3">
      <c r="A78" s="1" t="s">
        <v>126</v>
      </c>
      <c r="B78" s="83">
        <f>(SUM($B$64:$B$75)-$D$79*$B$61)/(12-$D$79)</f>
        <v>-1.7289404231722991E-11</v>
      </c>
      <c r="D78" s="1" t="s">
        <v>127</v>
      </c>
      <c r="Q78" s="1" t="s">
        <v>126</v>
      </c>
      <c r="R78" s="83">
        <f>(SUM($R$64:$R$75)-$T$79*$R$61)/(12-$T$79)</f>
        <v>-1.7289404231722991E-11</v>
      </c>
      <c r="T78" s="1" t="s">
        <v>127</v>
      </c>
    </row>
    <row r="79" spans="1:31" x14ac:dyDescent="0.3">
      <c r="A79" s="1" t="s">
        <v>128</v>
      </c>
      <c r="D79" s="105">
        <f>'計算用(太陽光)'!D79</f>
        <v>1.9</v>
      </c>
      <c r="Q79" s="1" t="s">
        <v>128</v>
      </c>
      <c r="T79" s="105">
        <f>'計算用(太陽光)'!T79</f>
        <v>1.9</v>
      </c>
    </row>
    <row r="80" spans="1:31" ht="15.6" thickBot="1" x14ac:dyDescent="0.35"/>
    <row r="81" spans="1:22" ht="15.6" thickBot="1" x14ac:dyDescent="0.35">
      <c r="A81" s="1" t="s">
        <v>129</v>
      </c>
      <c r="B81" s="85" t="e">
        <f>'入力(水力)'!E15*B83</f>
        <v>#N/A</v>
      </c>
      <c r="Q81" s="1" t="s">
        <v>129</v>
      </c>
      <c r="R81" s="86" t="e">
        <f>AVERAGE('入力(水力)'!E23:P23)*B83</f>
        <v>#N/A</v>
      </c>
      <c r="T81" s="114"/>
      <c r="V81" s="61"/>
    </row>
    <row r="82" spans="1:22" ht="15.6" thickBot="1" x14ac:dyDescent="0.35">
      <c r="A82" s="87" t="s">
        <v>130</v>
      </c>
      <c r="B82" s="115">
        <f>(MIN($K$34:$K$45)+$B$78)*1000</f>
        <v>-1.7289404231722992E-8</v>
      </c>
      <c r="Q82" s="87" t="s">
        <v>130</v>
      </c>
      <c r="R82" s="89">
        <f>(MIN($AA$34:$AA$45)+$R$78)*1000</f>
        <v>-1.7289404231722992E-8</v>
      </c>
    </row>
    <row r="83" spans="1:22" ht="15.6" thickBot="1" x14ac:dyDescent="0.35">
      <c r="A83" s="1" t="s">
        <v>131</v>
      </c>
      <c r="B83" s="90" t="e">
        <f>VLOOKUP('入力(水力)'!$E$13,$B$88:$C$96,2,FALSE)</f>
        <v>#N/A</v>
      </c>
      <c r="Q83" s="1" t="s">
        <v>131</v>
      </c>
      <c r="R83" s="91"/>
    </row>
    <row r="84" spans="1:22" x14ac:dyDescent="0.3">
      <c r="A84" s="87" t="s">
        <v>130</v>
      </c>
      <c r="B84" s="92" t="e">
        <f>B82/'入力(水力)'!E15</f>
        <v>#DIV/0!</v>
      </c>
      <c r="Q84" s="87" t="s">
        <v>130</v>
      </c>
      <c r="R84" s="107" t="e">
        <f>R82/'入力(水力)'!U15</f>
        <v>#DIV/0!</v>
      </c>
      <c r="S84" s="1" t="s">
        <v>132</v>
      </c>
    </row>
    <row r="87" spans="1:22" x14ac:dyDescent="0.3">
      <c r="C87" s="21" t="s">
        <v>138</v>
      </c>
    </row>
    <row r="88" spans="1:22" x14ac:dyDescent="0.3">
      <c r="B88" s="58" t="s">
        <v>100</v>
      </c>
      <c r="C88" s="94">
        <v>0.40821629400304787</v>
      </c>
    </row>
    <row r="89" spans="1:22" x14ac:dyDescent="0.3">
      <c r="B89" s="58" t="s">
        <v>101</v>
      </c>
      <c r="C89" s="94">
        <v>0.5579926030581055</v>
      </c>
    </row>
    <row r="90" spans="1:22" x14ac:dyDescent="0.3">
      <c r="B90" s="58" t="s">
        <v>102</v>
      </c>
      <c r="C90" s="94">
        <v>0.50513017335219534</v>
      </c>
    </row>
    <row r="91" spans="1:22" x14ac:dyDescent="0.3">
      <c r="B91" s="58" t="s">
        <v>103</v>
      </c>
      <c r="C91" s="94">
        <v>0.46738659127475124</v>
      </c>
    </row>
    <row r="92" spans="1:22" x14ac:dyDescent="0.3">
      <c r="B92" s="58" t="s">
        <v>104</v>
      </c>
      <c r="C92" s="94">
        <v>0.53267277564964888</v>
      </c>
    </row>
    <row r="93" spans="1:22" x14ac:dyDescent="0.3">
      <c r="B93" s="58" t="s">
        <v>105</v>
      </c>
      <c r="C93" s="94">
        <v>0.50481176060166821</v>
      </c>
    </row>
    <row r="94" spans="1:22" x14ac:dyDescent="0.3">
      <c r="B94" s="58" t="s">
        <v>106</v>
      </c>
      <c r="C94" s="94">
        <v>0.4079219485927692</v>
      </c>
    </row>
    <row r="95" spans="1:22" x14ac:dyDescent="0.3">
      <c r="B95" s="58" t="s">
        <v>107</v>
      </c>
      <c r="C95" s="94">
        <v>0.48928914832394016</v>
      </c>
    </row>
    <row r="96" spans="1:22" x14ac:dyDescent="0.3">
      <c r="B96" s="58" t="s">
        <v>108</v>
      </c>
      <c r="C96" s="94">
        <v>0.34515527750581354</v>
      </c>
    </row>
  </sheetData>
  <phoneticPr fontId="2"/>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AD2F-D99A-4D6A-BE26-FF697DF31849}">
  <dimension ref="A1:C11"/>
  <sheetViews>
    <sheetView showGridLines="0" zoomScaleNormal="100" workbookViewId="0">
      <selection activeCell="A19" sqref="A19:D21"/>
    </sheetView>
  </sheetViews>
  <sheetFormatPr defaultColWidth="8.8984375" defaultRowHeight="18" x14ac:dyDescent="0.45"/>
  <cols>
    <col min="2" max="2" width="27.09765625" bestFit="1" customWidth="1"/>
    <col min="3" max="3" width="35.8984375" bestFit="1" customWidth="1"/>
  </cols>
  <sheetData>
    <row r="1" spans="1:3" x14ac:dyDescent="0.45">
      <c r="A1" s="21" t="s">
        <v>0</v>
      </c>
      <c r="B1" s="1" t="s">
        <v>10</v>
      </c>
      <c r="C1" s="1" t="s">
        <v>142</v>
      </c>
    </row>
    <row r="2" spans="1:3" x14ac:dyDescent="0.45">
      <c r="A2" s="1" t="s">
        <v>1</v>
      </c>
      <c r="B2" s="1" t="s">
        <v>37</v>
      </c>
      <c r="C2" s="1" t="s">
        <v>37</v>
      </c>
    </row>
    <row r="3" spans="1:3" x14ac:dyDescent="0.45">
      <c r="A3" s="1" t="s">
        <v>2</v>
      </c>
      <c r="B3" s="130" t="s">
        <v>155</v>
      </c>
      <c r="C3" s="130" t="s">
        <v>155</v>
      </c>
    </row>
    <row r="4" spans="1:3" x14ac:dyDescent="0.45">
      <c r="A4" s="1" t="s">
        <v>3</v>
      </c>
      <c r="B4" s="130" t="s">
        <v>156</v>
      </c>
      <c r="C4" s="130" t="s">
        <v>156</v>
      </c>
    </row>
    <row r="5" spans="1:3" x14ac:dyDescent="0.45">
      <c r="A5" s="1" t="s">
        <v>4</v>
      </c>
      <c r="B5" s="130" t="s">
        <v>154</v>
      </c>
      <c r="C5" s="130" t="s">
        <v>154</v>
      </c>
    </row>
    <row r="6" spans="1:3" x14ac:dyDescent="0.45">
      <c r="A6" s="1" t="s">
        <v>5</v>
      </c>
      <c r="B6" s="1"/>
      <c r="C6" s="1"/>
    </row>
    <row r="7" spans="1:3" x14ac:dyDescent="0.45">
      <c r="A7" s="1" t="s">
        <v>6</v>
      </c>
      <c r="B7" s="1"/>
      <c r="C7" s="1"/>
    </row>
    <row r="8" spans="1:3" x14ac:dyDescent="0.45">
      <c r="A8" s="1" t="s">
        <v>7</v>
      </c>
      <c r="B8" s="1"/>
      <c r="C8" s="1"/>
    </row>
    <row r="9" spans="1:3" x14ac:dyDescent="0.45">
      <c r="A9" s="1" t="s">
        <v>8</v>
      </c>
      <c r="B9" s="1"/>
      <c r="C9" s="1"/>
    </row>
    <row r="10" spans="1:3" x14ac:dyDescent="0.45">
      <c r="A10" s="1" t="s">
        <v>9</v>
      </c>
      <c r="B10" s="1"/>
      <c r="C10" s="1"/>
    </row>
    <row r="11" spans="1:3" x14ac:dyDescent="0.45">
      <c r="B11" s="1"/>
      <c r="C11" s="1"/>
    </row>
  </sheetData>
  <phoneticPr fontId="2"/>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C5C40-F5FB-4F03-A4F8-24FE1E088CD3}">
  <sheetPr>
    <pageSetUpPr fitToPage="1"/>
  </sheetPr>
  <dimension ref="B2:D30"/>
  <sheetViews>
    <sheetView showGridLines="0" view="pageBreakPreview" zoomScaleNormal="64" zoomScaleSheetLayoutView="100" workbookViewId="0">
      <selection activeCell="D23" sqref="D23"/>
    </sheetView>
  </sheetViews>
  <sheetFormatPr defaultColWidth="8.59765625" defaultRowHeight="15" x14ac:dyDescent="0.45"/>
  <cols>
    <col min="1" max="1" width="4.09765625" style="22" customWidth="1"/>
    <col min="2" max="2" width="4.8984375" style="22" customWidth="1"/>
    <col min="3" max="3" width="31.3984375" style="22" customWidth="1"/>
    <col min="4" max="4" width="130.3984375" style="22" customWidth="1"/>
    <col min="5" max="5" width="3.3984375" style="22" customWidth="1"/>
    <col min="6" max="16384" width="8.59765625" style="22"/>
  </cols>
  <sheetData>
    <row r="2" spans="2:4" ht="18.600000000000001" x14ac:dyDescent="0.45">
      <c r="B2" s="167" t="s">
        <v>53</v>
      </c>
      <c r="C2" s="167"/>
      <c r="D2" s="167"/>
    </row>
    <row r="3" spans="2:4" ht="29.1" customHeight="1" x14ac:dyDescent="0.45">
      <c r="B3" s="23"/>
      <c r="C3" s="24"/>
      <c r="D3" s="25"/>
    </row>
    <row r="4" spans="2:4" ht="29.1" customHeight="1" x14ac:dyDescent="0.45">
      <c r="B4" s="26"/>
      <c r="D4" s="27"/>
    </row>
    <row r="5" spans="2:4" ht="29.1" customHeight="1" x14ac:dyDescent="0.45">
      <c r="B5" s="26"/>
      <c r="D5" s="27"/>
    </row>
    <row r="6" spans="2:4" ht="29.1" customHeight="1" x14ac:dyDescent="0.45">
      <c r="B6" s="26"/>
      <c r="D6" s="27"/>
    </row>
    <row r="7" spans="2:4" ht="29.1" customHeight="1" x14ac:dyDescent="0.45">
      <c r="B7" s="26"/>
      <c r="D7" s="27"/>
    </row>
    <row r="8" spans="2:4" ht="29.1" customHeight="1" x14ac:dyDescent="0.45">
      <c r="B8" s="26"/>
      <c r="D8" s="27"/>
    </row>
    <row r="9" spans="2:4" ht="29.1" customHeight="1" x14ac:dyDescent="0.45">
      <c r="B9" s="26"/>
      <c r="D9" s="27"/>
    </row>
    <row r="10" spans="2:4" ht="29.1" customHeight="1" x14ac:dyDescent="0.45">
      <c r="B10" s="26"/>
      <c r="D10" s="27"/>
    </row>
    <row r="11" spans="2:4" ht="29.1" customHeight="1" x14ac:dyDescent="0.45">
      <c r="B11" s="26"/>
      <c r="D11" s="27"/>
    </row>
    <row r="12" spans="2:4" ht="29.1" customHeight="1" x14ac:dyDescent="0.45">
      <c r="B12" s="26"/>
      <c r="D12" s="27"/>
    </row>
    <row r="13" spans="2:4" ht="29.1" customHeight="1" x14ac:dyDescent="0.45">
      <c r="B13" s="26"/>
      <c r="D13" s="27"/>
    </row>
    <row r="14" spans="2:4" ht="29.1" customHeight="1" x14ac:dyDescent="0.45">
      <c r="B14" s="26"/>
      <c r="D14" s="27"/>
    </row>
    <row r="15" spans="2:4" ht="29.1" customHeight="1" x14ac:dyDescent="0.45">
      <c r="B15" s="26"/>
      <c r="D15" s="27"/>
    </row>
    <row r="16" spans="2:4" ht="29.1" customHeight="1" x14ac:dyDescent="0.45">
      <c r="B16" s="26"/>
      <c r="D16" s="27"/>
    </row>
    <row r="17" spans="2:4" ht="29.1" customHeight="1" x14ac:dyDescent="0.45">
      <c r="B17" s="34"/>
      <c r="C17" s="35"/>
      <c r="D17" s="36"/>
    </row>
    <row r="18" spans="2:4" x14ac:dyDescent="0.45">
      <c r="B18" s="24"/>
      <c r="C18" s="24"/>
      <c r="D18" s="24"/>
    </row>
    <row r="19" spans="2:4" x14ac:dyDescent="0.45">
      <c r="B19" s="28" t="s">
        <v>47</v>
      </c>
      <c r="C19" s="31" t="s">
        <v>11</v>
      </c>
      <c r="D19" s="28" t="s">
        <v>48</v>
      </c>
    </row>
    <row r="20" spans="2:4" x14ac:dyDescent="0.45">
      <c r="B20" s="29">
        <v>1</v>
      </c>
      <c r="C20" s="32" t="str">
        <f>入力シート!C10</f>
        <v>電源等識別番号</v>
      </c>
      <c r="D20" s="30" t="s">
        <v>50</v>
      </c>
    </row>
    <row r="21" spans="2:4" ht="45" x14ac:dyDescent="0.45">
      <c r="B21" s="29">
        <f t="shared" ref="B21:B26" si="0">B20+1</f>
        <v>2</v>
      </c>
      <c r="C21" s="32" t="str">
        <f>入力シート!C11</f>
        <v>容量を提供する
電源等の区分</v>
      </c>
      <c r="D21" s="30" t="s">
        <v>143</v>
      </c>
    </row>
    <row r="22" spans="2:4" x14ac:dyDescent="0.45">
      <c r="B22" s="29">
        <f t="shared" si="0"/>
        <v>3</v>
      </c>
      <c r="C22" s="32" t="str">
        <f>入力シート!C12</f>
        <v>新設・リプレース等</v>
      </c>
      <c r="D22" s="126" t="s">
        <v>141</v>
      </c>
    </row>
    <row r="23" spans="2:4" ht="45" x14ac:dyDescent="0.45">
      <c r="B23" s="29">
        <f t="shared" si="0"/>
        <v>4</v>
      </c>
      <c r="C23" s="32" t="str">
        <f>入力シート!C13</f>
        <v>電源種別</v>
      </c>
      <c r="D23" s="134" t="s">
        <v>164</v>
      </c>
    </row>
    <row r="24" spans="2:4" x14ac:dyDescent="0.45">
      <c r="B24" s="29">
        <f t="shared" si="0"/>
        <v>5</v>
      </c>
      <c r="C24" s="32" t="str">
        <f>入力シート!C14</f>
        <v>エリア名</v>
      </c>
      <c r="D24" s="134" t="s">
        <v>51</v>
      </c>
    </row>
    <row r="25" spans="2:4" ht="30" x14ac:dyDescent="0.45">
      <c r="B25" s="29">
        <f t="shared" si="0"/>
        <v>6</v>
      </c>
      <c r="C25" s="32" t="str">
        <f>入力シート!C15</f>
        <v>本オークションに参加可能な設備容量
(送電端)</v>
      </c>
      <c r="D25" s="134" t="s">
        <v>157</v>
      </c>
    </row>
    <row r="26" spans="2:4" x14ac:dyDescent="0.45">
      <c r="B26" s="29">
        <f t="shared" si="0"/>
        <v>7</v>
      </c>
      <c r="C26" s="32" t="str">
        <f>入力シート!C16</f>
        <v>調整係数</v>
      </c>
      <c r="D26" s="127" t="s">
        <v>49</v>
      </c>
    </row>
    <row r="27" spans="2:4" x14ac:dyDescent="0.45">
      <c r="B27" s="29">
        <f>B26+1</f>
        <v>8</v>
      </c>
      <c r="C27" s="32" t="str">
        <f>入力シート!C19</f>
        <v>期待容量</v>
      </c>
      <c r="D27" s="127" t="s">
        <v>49</v>
      </c>
    </row>
    <row r="28" spans="2:4" ht="45" x14ac:dyDescent="0.45">
      <c r="B28" s="37">
        <f>B27+1</f>
        <v>9</v>
      </c>
      <c r="C28" s="32" t="str">
        <f>入力シート!C20</f>
        <v>提供する各月の供給力</v>
      </c>
      <c r="D28" s="128" t="s">
        <v>144</v>
      </c>
    </row>
    <row r="29" spans="2:4" x14ac:dyDescent="0.45">
      <c r="B29" s="29">
        <f>B28+1</f>
        <v>10</v>
      </c>
      <c r="C29" s="33" t="str">
        <f>入力シート!C22</f>
        <v>応札容量</v>
      </c>
      <c r="D29" s="127" t="s">
        <v>49</v>
      </c>
    </row>
    <row r="30" spans="2:4" x14ac:dyDescent="0.45">
      <c r="B30" s="37">
        <f>B29+1</f>
        <v>11</v>
      </c>
      <c r="C30" s="38" t="s">
        <v>54</v>
      </c>
      <c r="D30" s="129" t="s">
        <v>56</v>
      </c>
    </row>
  </sheetData>
  <sheetProtection algorithmName="SHA-512" hashValue="drH9OLG+6iG6+SmIOG+d5v18DZf2fHFakLE8TDFKZ0ZRjDkYnGCHpbyfXXto93KpznKu/EMPTvahI2BgHsiMMg==" saltValue="SUHkU5IDLKeAh5ugn2gITg==" spinCount="100000" sheet="1" objects="1" scenarios="1"/>
  <mergeCells count="1">
    <mergeCell ref="B2:D2"/>
  </mergeCells>
  <phoneticPr fontId="2"/>
  <pageMargins left="0.70866141732283472" right="0.70866141732283472" top="0.74803149606299213" bottom="0.74803149606299213" header="0.31496062992125984" footer="0.31496062992125984"/>
  <pageSetup paperSize="9" scale="46" fitToHeight="0" orientation="portrait" horizontalDpi="1200" verticalDpi="1200" r:id="rId1"/>
  <headerFooter>
    <oddHeader>&amp;C&amp;F&amp;R&amp;D</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DF38-7779-4E71-9ED9-CE98ADC71158}">
  <sheetPr>
    <pageSetUpPr fitToPage="1"/>
  </sheetPr>
  <dimension ref="B1:Q37"/>
  <sheetViews>
    <sheetView showGridLines="0" tabSelected="1" view="pageBreakPreview" zoomScale="80" zoomScaleNormal="100" zoomScaleSheetLayoutView="80" workbookViewId="0">
      <selection activeCell="T14" sqref="T14"/>
    </sheetView>
  </sheetViews>
  <sheetFormatPr defaultColWidth="8.59765625" defaultRowHeight="15" x14ac:dyDescent="0.3"/>
  <cols>
    <col min="1" max="2" width="1.8984375" style="1" customWidth="1"/>
    <col min="3" max="3" width="31.09765625" style="1" customWidth="1"/>
    <col min="4" max="16" width="8.59765625" style="1"/>
    <col min="17" max="17" width="2.8984375" style="1" customWidth="1"/>
    <col min="18" max="16384" width="8.59765625" style="1"/>
  </cols>
  <sheetData>
    <row r="1" spans="3:17" ht="16.2" x14ac:dyDescent="0.3">
      <c r="C1" s="20" t="s">
        <v>34</v>
      </c>
      <c r="D1" s="8" t="s">
        <v>35</v>
      </c>
      <c r="E1" s="7"/>
      <c r="F1" s="7"/>
      <c r="G1" s="9" t="s">
        <v>36</v>
      </c>
      <c r="Q1" s="40"/>
    </row>
    <row r="4" spans="3:17" x14ac:dyDescent="0.3">
      <c r="C4" s="149" t="s">
        <v>145</v>
      </c>
      <c r="D4" s="149"/>
      <c r="E4" s="149"/>
      <c r="F4" s="149"/>
      <c r="G4" s="149"/>
      <c r="H4" s="149"/>
      <c r="I4" s="149"/>
      <c r="J4" s="149"/>
      <c r="K4" s="149"/>
      <c r="L4" s="149"/>
      <c r="M4" s="149"/>
      <c r="N4" s="149"/>
      <c r="O4" s="149"/>
      <c r="P4" s="149"/>
    </row>
    <row r="5" spans="3:17" x14ac:dyDescent="0.3">
      <c r="C5" s="130"/>
      <c r="D5" s="130"/>
      <c r="E5" s="130"/>
      <c r="F5" s="130"/>
      <c r="G5" s="130"/>
      <c r="H5" s="130"/>
      <c r="I5" s="130"/>
      <c r="J5" s="130"/>
      <c r="K5" s="130"/>
      <c r="L5" s="130"/>
      <c r="M5" s="130"/>
      <c r="N5" s="130"/>
      <c r="O5" s="130"/>
      <c r="P5" s="130"/>
    </row>
    <row r="6" spans="3:17" ht="15" customHeight="1" x14ac:dyDescent="0.3">
      <c r="C6" s="131" t="s">
        <v>39</v>
      </c>
      <c r="D6" s="150" t="s">
        <v>146</v>
      </c>
      <c r="E6" s="150"/>
      <c r="F6" s="150"/>
      <c r="G6" s="150"/>
      <c r="H6" s="150"/>
      <c r="I6" s="150"/>
      <c r="J6" s="150"/>
      <c r="K6" s="150"/>
      <c r="L6" s="150"/>
      <c r="M6" s="150"/>
      <c r="N6" s="150"/>
      <c r="O6" s="150"/>
      <c r="P6" s="150"/>
      <c r="Q6" s="14"/>
    </row>
    <row r="8" spans="3:17" ht="16.2" x14ac:dyDescent="0.3">
      <c r="K8" s="50" t="s">
        <v>159</v>
      </c>
      <c r="L8" s="151"/>
      <c r="M8" s="151"/>
      <c r="N8" s="151"/>
      <c r="O8" s="151"/>
      <c r="P8" s="151"/>
    </row>
    <row r="9" spans="3:17" ht="23.4" customHeight="1" x14ac:dyDescent="0.3">
      <c r="C9" s="2" t="s">
        <v>11</v>
      </c>
      <c r="D9" s="171" t="s">
        <v>12</v>
      </c>
      <c r="E9" s="172"/>
      <c r="F9" s="172"/>
      <c r="G9" s="172"/>
      <c r="H9" s="172"/>
      <c r="I9" s="172"/>
      <c r="J9" s="172"/>
      <c r="K9" s="172"/>
      <c r="L9" s="172"/>
      <c r="M9" s="172"/>
      <c r="N9" s="172"/>
      <c r="O9" s="173"/>
      <c r="P9" s="3" t="s">
        <v>13</v>
      </c>
    </row>
    <row r="10" spans="3:17" ht="29.4" customHeight="1" x14ac:dyDescent="0.3">
      <c r="C10" s="2" t="s">
        <v>14</v>
      </c>
      <c r="D10" s="174"/>
      <c r="E10" s="175"/>
      <c r="F10" s="175"/>
      <c r="G10" s="175"/>
      <c r="H10" s="175"/>
      <c r="I10" s="175"/>
      <c r="J10" s="175"/>
      <c r="K10" s="175"/>
      <c r="L10" s="175"/>
      <c r="M10" s="175"/>
      <c r="N10" s="175"/>
      <c r="O10" s="176"/>
      <c r="P10" s="4"/>
    </row>
    <row r="11" spans="3:17" ht="29.4" customHeight="1" x14ac:dyDescent="0.3">
      <c r="C11" s="16" t="s">
        <v>15</v>
      </c>
      <c r="D11" s="177" t="s">
        <v>42</v>
      </c>
      <c r="E11" s="178"/>
      <c r="F11" s="178"/>
      <c r="G11" s="178"/>
      <c r="H11" s="178"/>
      <c r="I11" s="178"/>
      <c r="J11" s="178"/>
      <c r="K11" s="178"/>
      <c r="L11" s="178"/>
      <c r="M11" s="178"/>
      <c r="N11" s="178"/>
      <c r="O11" s="179"/>
      <c r="P11" s="4"/>
    </row>
    <row r="12" spans="3:17" ht="29.4" customHeight="1" x14ac:dyDescent="0.3">
      <c r="C12" s="132" t="s">
        <v>147</v>
      </c>
      <c r="D12" s="183"/>
      <c r="E12" s="184"/>
      <c r="F12" s="184"/>
      <c r="G12" s="184"/>
      <c r="H12" s="184"/>
      <c r="I12" s="184"/>
      <c r="J12" s="184"/>
      <c r="K12" s="184"/>
      <c r="L12" s="184"/>
      <c r="M12" s="184"/>
      <c r="N12" s="184"/>
      <c r="O12" s="185"/>
      <c r="P12" s="4"/>
    </row>
    <row r="13" spans="3:17" ht="29.4" customHeight="1" x14ac:dyDescent="0.3">
      <c r="C13" s="17" t="s">
        <v>57</v>
      </c>
      <c r="D13" s="186"/>
      <c r="E13" s="187"/>
      <c r="F13" s="187"/>
      <c r="G13" s="187"/>
      <c r="H13" s="187"/>
      <c r="I13" s="187"/>
      <c r="J13" s="187"/>
      <c r="K13" s="187"/>
      <c r="L13" s="187"/>
      <c r="M13" s="187"/>
      <c r="N13" s="187"/>
      <c r="O13" s="188"/>
      <c r="P13" s="4"/>
    </row>
    <row r="14" spans="3:17" ht="29.4" customHeight="1" x14ac:dyDescent="0.3">
      <c r="C14" s="18" t="s">
        <v>16</v>
      </c>
      <c r="D14" s="183"/>
      <c r="E14" s="184"/>
      <c r="F14" s="184"/>
      <c r="G14" s="184"/>
      <c r="H14" s="184"/>
      <c r="I14" s="184"/>
      <c r="J14" s="184"/>
      <c r="K14" s="184"/>
      <c r="L14" s="184"/>
      <c r="M14" s="184"/>
      <c r="N14" s="184"/>
      <c r="O14" s="185"/>
      <c r="P14" s="4"/>
    </row>
    <row r="15" spans="3:17" ht="29.4" customHeight="1" x14ac:dyDescent="0.3">
      <c r="C15" s="19" t="s">
        <v>43</v>
      </c>
      <c r="D15" s="168"/>
      <c r="E15" s="169"/>
      <c r="F15" s="169"/>
      <c r="G15" s="169"/>
      <c r="H15" s="169"/>
      <c r="I15" s="169"/>
      <c r="J15" s="169"/>
      <c r="K15" s="169"/>
      <c r="L15" s="169"/>
      <c r="M15" s="169"/>
      <c r="N15" s="169"/>
      <c r="O15" s="170"/>
      <c r="P15" s="5" t="s">
        <v>17</v>
      </c>
    </row>
    <row r="16" spans="3:17" ht="29.4" customHeight="1" x14ac:dyDescent="0.3">
      <c r="C16" s="13" t="s">
        <v>40</v>
      </c>
      <c r="D16" s="138" t="str">
        <f>合計!E19</f>
        <v/>
      </c>
      <c r="E16" s="139"/>
      <c r="F16" s="139"/>
      <c r="G16" s="139"/>
      <c r="H16" s="139"/>
      <c r="I16" s="139"/>
      <c r="J16" s="139"/>
      <c r="K16" s="139"/>
      <c r="L16" s="139"/>
      <c r="M16" s="139"/>
      <c r="N16" s="139"/>
      <c r="O16" s="140"/>
      <c r="P16" s="5" t="s">
        <v>41</v>
      </c>
    </row>
    <row r="17" spans="2:17" ht="23.4" hidden="1" customHeight="1" x14ac:dyDescent="0.3">
      <c r="C17" s="144" t="s">
        <v>18</v>
      </c>
      <c r="D17" s="122" t="s">
        <v>19</v>
      </c>
      <c r="E17" s="123" t="s">
        <v>20</v>
      </c>
      <c r="F17" s="123" t="s">
        <v>21</v>
      </c>
      <c r="G17" s="123" t="s">
        <v>22</v>
      </c>
      <c r="H17" s="123" t="s">
        <v>23</v>
      </c>
      <c r="I17" s="123" t="s">
        <v>24</v>
      </c>
      <c r="J17" s="123" t="s">
        <v>25</v>
      </c>
      <c r="K17" s="123" t="s">
        <v>26</v>
      </c>
      <c r="L17" s="123" t="s">
        <v>27</v>
      </c>
      <c r="M17" s="123" t="s">
        <v>28</v>
      </c>
      <c r="N17" s="123" t="s">
        <v>29</v>
      </c>
      <c r="O17" s="123" t="s">
        <v>30</v>
      </c>
      <c r="P17" s="4"/>
      <c r="Q17" s="11" t="s">
        <v>140</v>
      </c>
    </row>
    <row r="18" spans="2:17" ht="29.4" hidden="1" customHeight="1" x14ac:dyDescent="0.3">
      <c r="C18" s="145"/>
      <c r="D18" s="15">
        <f>合計!E21</f>
        <v>0</v>
      </c>
      <c r="E18" s="15">
        <f>合計!F21</f>
        <v>0</v>
      </c>
      <c r="F18" s="15">
        <f>合計!G21</f>
        <v>0</v>
      </c>
      <c r="G18" s="15">
        <f>合計!H21</f>
        <v>0</v>
      </c>
      <c r="H18" s="15">
        <f>合計!I21</f>
        <v>0</v>
      </c>
      <c r="I18" s="15">
        <f>合計!J21</f>
        <v>0</v>
      </c>
      <c r="J18" s="15">
        <f>合計!K21</f>
        <v>0</v>
      </c>
      <c r="K18" s="15">
        <f>合計!L21</f>
        <v>0</v>
      </c>
      <c r="L18" s="15">
        <f>合計!M21</f>
        <v>0</v>
      </c>
      <c r="M18" s="15">
        <f>合計!N21</f>
        <v>0</v>
      </c>
      <c r="N18" s="15">
        <f>合計!O21</f>
        <v>0</v>
      </c>
      <c r="O18" s="15">
        <f>合計!P21</f>
        <v>0</v>
      </c>
      <c r="P18" s="5" t="s">
        <v>17</v>
      </c>
      <c r="Q18" s="11" t="s">
        <v>140</v>
      </c>
    </row>
    <row r="19" spans="2:17" ht="29.4" customHeight="1" x14ac:dyDescent="0.3">
      <c r="C19" s="2" t="s">
        <v>31</v>
      </c>
      <c r="D19" s="135" t="e">
        <f>合計!E22</f>
        <v>#N/A</v>
      </c>
      <c r="E19" s="136"/>
      <c r="F19" s="136"/>
      <c r="G19" s="136"/>
      <c r="H19" s="136"/>
      <c r="I19" s="136"/>
      <c r="J19" s="136"/>
      <c r="K19" s="136"/>
      <c r="L19" s="136"/>
      <c r="M19" s="136"/>
      <c r="N19" s="136"/>
      <c r="O19" s="137"/>
      <c r="P19" s="5" t="s">
        <v>17</v>
      </c>
    </row>
    <row r="20" spans="2:17" ht="23.4" customHeight="1" x14ac:dyDescent="0.3">
      <c r="C20" s="144" t="s">
        <v>32</v>
      </c>
      <c r="D20" s="12" t="s">
        <v>19</v>
      </c>
      <c r="E20" s="6" t="s">
        <v>20</v>
      </c>
      <c r="F20" s="6" t="s">
        <v>21</v>
      </c>
      <c r="G20" s="6" t="s">
        <v>22</v>
      </c>
      <c r="H20" s="6" t="s">
        <v>23</v>
      </c>
      <c r="I20" s="6" t="s">
        <v>24</v>
      </c>
      <c r="J20" s="6" t="s">
        <v>25</v>
      </c>
      <c r="K20" s="6" t="s">
        <v>26</v>
      </c>
      <c r="L20" s="6" t="s">
        <v>27</v>
      </c>
      <c r="M20" s="6" t="s">
        <v>28</v>
      </c>
      <c r="N20" s="6" t="s">
        <v>29</v>
      </c>
      <c r="O20" s="6" t="s">
        <v>30</v>
      </c>
      <c r="P20" s="4"/>
    </row>
    <row r="21" spans="2:17" ht="29.4" customHeight="1" x14ac:dyDescent="0.3">
      <c r="C21" s="145"/>
      <c r="D21" s="116"/>
      <c r="E21" s="116"/>
      <c r="F21" s="116"/>
      <c r="G21" s="116"/>
      <c r="H21" s="116"/>
      <c r="I21" s="116"/>
      <c r="J21" s="116"/>
      <c r="K21" s="116"/>
      <c r="L21" s="116"/>
      <c r="M21" s="116"/>
      <c r="N21" s="116"/>
      <c r="O21" s="116"/>
      <c r="P21" s="5" t="s">
        <v>17</v>
      </c>
    </row>
    <row r="22" spans="2:17" ht="29.4" customHeight="1" x14ac:dyDescent="0.3">
      <c r="C22" s="2" t="s">
        <v>33</v>
      </c>
      <c r="D22" s="135" t="e">
        <f>合計!E27</f>
        <v>#N/A</v>
      </c>
      <c r="E22" s="136"/>
      <c r="F22" s="136"/>
      <c r="G22" s="136"/>
      <c r="H22" s="136"/>
      <c r="I22" s="136"/>
      <c r="J22" s="136"/>
      <c r="K22" s="136"/>
      <c r="L22" s="136"/>
      <c r="M22" s="136"/>
      <c r="N22" s="136"/>
      <c r="O22" s="137"/>
      <c r="P22" s="5" t="s">
        <v>17</v>
      </c>
    </row>
    <row r="23" spans="2:17" ht="29.4" customHeight="1" x14ac:dyDescent="0.3">
      <c r="C23" s="18" t="s">
        <v>54</v>
      </c>
      <c r="D23" s="180"/>
      <c r="E23" s="181"/>
      <c r="F23" s="181"/>
      <c r="G23" s="181"/>
      <c r="H23" s="181"/>
      <c r="I23" s="181"/>
      <c r="J23" s="181"/>
      <c r="K23" s="181"/>
      <c r="L23" s="181"/>
      <c r="M23" s="181"/>
      <c r="N23" s="181"/>
      <c r="O23" s="182"/>
      <c r="P23" s="5" t="s">
        <v>55</v>
      </c>
    </row>
    <row r="24" spans="2:17" x14ac:dyDescent="0.3">
      <c r="B24" s="130" t="s">
        <v>38</v>
      </c>
      <c r="C24" s="130"/>
    </row>
    <row r="25" spans="2:17" x14ac:dyDescent="0.3">
      <c r="B25" s="133" t="s">
        <v>160</v>
      </c>
      <c r="C25" s="130"/>
    </row>
    <row r="26" spans="2:17" x14ac:dyDescent="0.3">
      <c r="B26" s="133"/>
      <c r="C26" s="133" t="s">
        <v>148</v>
      </c>
    </row>
    <row r="27" spans="2:17" x14ac:dyDescent="0.3">
      <c r="B27" s="133"/>
      <c r="C27" s="133" t="s">
        <v>45</v>
      </c>
    </row>
    <row r="28" spans="2:17" x14ac:dyDescent="0.3">
      <c r="B28" s="133"/>
      <c r="C28" s="133" t="s">
        <v>149</v>
      </c>
    </row>
    <row r="29" spans="2:17" x14ac:dyDescent="0.3">
      <c r="B29" s="133"/>
      <c r="C29" s="133" t="s">
        <v>150</v>
      </c>
    </row>
    <row r="30" spans="2:17" x14ac:dyDescent="0.3">
      <c r="B30" s="133"/>
      <c r="C30" s="133" t="s">
        <v>151</v>
      </c>
    </row>
    <row r="31" spans="2:17" x14ac:dyDescent="0.3">
      <c r="B31" s="133"/>
      <c r="C31" s="133" t="s">
        <v>152</v>
      </c>
    </row>
    <row r="32" spans="2:17" x14ac:dyDescent="0.3">
      <c r="B32" s="133"/>
      <c r="C32" s="133" t="s">
        <v>162</v>
      </c>
    </row>
    <row r="33" spans="2:3" x14ac:dyDescent="0.3">
      <c r="B33" s="133"/>
      <c r="C33" s="133"/>
    </row>
    <row r="34" spans="2:3" x14ac:dyDescent="0.3">
      <c r="B34" s="133" t="s">
        <v>161</v>
      </c>
      <c r="C34" s="133"/>
    </row>
    <row r="35" spans="2:3" x14ac:dyDescent="0.3">
      <c r="B35" s="133"/>
      <c r="C35" s="133" t="s">
        <v>153</v>
      </c>
    </row>
    <row r="36" spans="2:3" x14ac:dyDescent="0.3">
      <c r="B36" s="133"/>
      <c r="C36" s="133" t="s">
        <v>46</v>
      </c>
    </row>
    <row r="37" spans="2:3" x14ac:dyDescent="0.3">
      <c r="B37" s="133"/>
      <c r="C37" s="133" t="s">
        <v>58</v>
      </c>
    </row>
  </sheetData>
  <sheetProtection algorithmName="SHA-512" hashValue="/JJ1X2OF2kipIY5y70XNrEzj/8qzpY88uxPKCaSOJprISdSjCJACb6i3WAJsSzLXyjB0Lsrtbym9bwWhGA+ROw==" saltValue="t0IljtJrixdypulFIIDdrQ==" spinCount="100000" sheet="1" objects="1" scenarios="1"/>
  <mergeCells count="16">
    <mergeCell ref="D23:O23"/>
    <mergeCell ref="D22:O22"/>
    <mergeCell ref="D12:O12"/>
    <mergeCell ref="D13:O13"/>
    <mergeCell ref="D14:O14"/>
    <mergeCell ref="C17:C18"/>
    <mergeCell ref="C20:C21"/>
    <mergeCell ref="D15:O15"/>
    <mergeCell ref="C4:P4"/>
    <mergeCell ref="D6:P6"/>
    <mergeCell ref="D19:O19"/>
    <mergeCell ref="L8:P8"/>
    <mergeCell ref="D9:O9"/>
    <mergeCell ref="D10:O10"/>
    <mergeCell ref="D11:O11"/>
    <mergeCell ref="D16:O16"/>
  </mergeCells>
  <phoneticPr fontId="2"/>
  <conditionalFormatting sqref="D21:O21">
    <cfRule type="expression" dxfId="19" priority="34">
      <formula>D21&gt;$D$15</formula>
    </cfRule>
  </conditionalFormatting>
  <conditionalFormatting sqref="D23:O23">
    <cfRule type="cellIs" dxfId="18" priority="35" operator="lessThan">
      <formula>20</formula>
    </cfRule>
  </conditionalFormatting>
  <dataValidations count="4">
    <dataValidation type="list" allowBlank="1" showInputMessage="1" showErrorMessage="1" sqref="D12:O12" xr:uid="{2E2229BE-34FD-46C8-89D3-4412BBBBA790}">
      <formula1>"新設,リプレース等"</formula1>
    </dataValidation>
    <dataValidation type="list" allowBlank="1" showInputMessage="1" showErrorMessage="1" sqref="D13:O13" xr:uid="{0A00F30F-15FA-4C73-A344-986DAB0240F1}">
      <formula1>INDIRECT($D$12)</formula1>
    </dataValidation>
    <dataValidation type="list" allowBlank="1" showInputMessage="1" showErrorMessage="1" sqref="D14:O14" xr:uid="{469AB1F6-2056-49DA-A4EB-7AAB7F0BD69A}">
      <formula1>エリア</formula1>
    </dataValidation>
    <dataValidation type="whole" operator="greaterThanOrEqual" allowBlank="1" showInputMessage="1" showErrorMessage="1" errorTitle="制度適用期間エラー" error="制度適用期間は20以上の整数で記入してください。" sqref="D23:O23" xr:uid="{F366F2A9-A60F-42B2-A535-CAC725F6D4DD}">
      <formula1>20</formula1>
    </dataValidation>
  </dataValidations>
  <pageMargins left="0.70866141732283472" right="0.70866141732283472" top="0.74803149606299213" bottom="0.74803149606299213" header="0.31496062992125984" footer="0.31496062992125984"/>
  <pageSetup paperSize="9" scale="55" fitToHeight="0" orientation="portrait" horizontalDpi="90" verticalDpi="90" r:id="rId1"/>
  <headerFooter>
    <oddHeader>&amp;C&amp;F&amp;R&amp;D</oddHeader>
    <oddFooter>&amp;P / &amp;N ページ</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60" id="{65D72BC8-13C1-4F93-9B6D-208B9FB8508B}">
            <xm:f>AND(D15&lt;100000,$D$13&lt;&gt;'プルダウンテーブル(非表示)'!$B$5)</xm:f>
            <x14:dxf>
              <font>
                <color theme="0"/>
              </font>
              <fill>
                <patternFill>
                  <bgColor rgb="FFFF0000"/>
                </patternFill>
              </fill>
            </x14:dxf>
          </x14:cfRule>
          <x14:cfRule type="expression" priority="64" id="{00000000-000E-0000-0100-000004000000}">
            <xm:f>AND(D15&lt;30000,$D$13='プルダウンテーブル(非表示)'!$B$5)</xm:f>
            <x14:dxf>
              <font>
                <color theme="0"/>
              </font>
              <fill>
                <patternFill>
                  <bgColor rgb="FFFF0000"/>
                </patternFill>
              </fill>
            </x14:dxf>
          </x14:cfRule>
          <xm:sqref>D15:O15</xm:sqref>
        </x14:conditionalFormatting>
        <x14:conditionalFormatting xmlns:xm="http://schemas.microsoft.com/office/excel/2006/main">
          <x14:cfRule type="expression" priority="58" id="{EE9F866A-C78D-4407-9F37-35B5E3066AB9}">
            <xm:f>AND(D21&lt;100000,$D$13&lt;&gt;'プルダウンテーブル(非表示)'!$B$5)</xm:f>
            <x14:dxf>
              <font>
                <color theme="0"/>
              </font>
              <fill>
                <patternFill>
                  <bgColor rgb="FFFF0000"/>
                </patternFill>
              </fill>
            </x14:dxf>
          </x14:cfRule>
          <x14:cfRule type="expression" priority="59" id="{E494133B-E60F-449D-8D5B-1F017BE0593B}">
            <xm:f>AND(D21&lt;30000,$D$13='プルダウンテーブル(非表示)'!$B$5)</xm:f>
            <x14:dxf>
              <font>
                <color theme="0"/>
              </font>
              <fill>
                <patternFill>
                  <bgColor rgb="FFFF0000"/>
                </patternFill>
              </fill>
            </x14:dxf>
          </x14:cfRule>
          <xm:sqref>D21:O21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FAA66-DECF-46B8-B972-C497BDAFB3E3}">
  <sheetPr>
    <tabColor theme="8" tint="0.59999389629810485"/>
  </sheetPr>
  <dimension ref="B2:C15"/>
  <sheetViews>
    <sheetView zoomScaleNormal="100" workbookViewId="0">
      <selection activeCell="A19" sqref="A19:D21"/>
    </sheetView>
  </sheetViews>
  <sheetFormatPr defaultColWidth="8" defaultRowHeight="15" x14ac:dyDescent="0.3"/>
  <cols>
    <col min="1" max="1" width="2.5" style="1" customWidth="1"/>
    <col min="2" max="2" width="3.3984375" style="1" customWidth="1"/>
    <col min="3" max="16384" width="8" style="1"/>
  </cols>
  <sheetData>
    <row r="2" spans="2:3" x14ac:dyDescent="0.3">
      <c r="B2" s="1" t="s">
        <v>59</v>
      </c>
    </row>
    <row r="3" spans="2:3" x14ac:dyDescent="0.3">
      <c r="B3" s="1" t="s">
        <v>60</v>
      </c>
      <c r="C3" s="41" t="s">
        <v>61</v>
      </c>
    </row>
    <row r="4" spans="2:3" x14ac:dyDescent="0.3">
      <c r="B4" s="1" t="s">
        <v>60</v>
      </c>
      <c r="C4" s="41" t="s">
        <v>62</v>
      </c>
    </row>
    <row r="5" spans="2:3" x14ac:dyDescent="0.3">
      <c r="C5" s="41" t="s">
        <v>63</v>
      </c>
    </row>
    <row r="7" spans="2:3" x14ac:dyDescent="0.3">
      <c r="B7" s="1" t="s">
        <v>64</v>
      </c>
    </row>
    <row r="8" spans="2:3" x14ac:dyDescent="0.3">
      <c r="C8" s="41" t="s">
        <v>65</v>
      </c>
    </row>
    <row r="9" spans="2:3" x14ac:dyDescent="0.3">
      <c r="C9" s="41" t="s">
        <v>66</v>
      </c>
    </row>
    <row r="10" spans="2:3" x14ac:dyDescent="0.3">
      <c r="C10" s="41" t="s">
        <v>67</v>
      </c>
    </row>
    <row r="11" spans="2:3" x14ac:dyDescent="0.3">
      <c r="C11" s="41" t="s">
        <v>68</v>
      </c>
    </row>
    <row r="12" spans="2:3" x14ac:dyDescent="0.3">
      <c r="C12" s="41" t="s">
        <v>69</v>
      </c>
    </row>
    <row r="13" spans="2:3" x14ac:dyDescent="0.3">
      <c r="C13" s="41" t="s">
        <v>70</v>
      </c>
    </row>
    <row r="14" spans="2:3" x14ac:dyDescent="0.3">
      <c r="C14" s="41" t="s">
        <v>71</v>
      </c>
    </row>
    <row r="15" spans="2:3" x14ac:dyDescent="0.3">
      <c r="C15" s="41" t="s">
        <v>72</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4245F-6DD2-421E-9B3F-27433F74EE63}">
  <sheetPr>
    <pageSetUpPr fitToPage="1"/>
  </sheetPr>
  <dimension ref="A1:Q38"/>
  <sheetViews>
    <sheetView zoomScale="70" zoomScaleNormal="70" workbookViewId="0">
      <selection activeCell="A19" sqref="A19:D21"/>
    </sheetView>
  </sheetViews>
  <sheetFormatPr defaultColWidth="8.09765625" defaultRowHeight="15" x14ac:dyDescent="0.3"/>
  <cols>
    <col min="1" max="4" width="5.09765625" style="1" customWidth="1"/>
    <col min="5" max="16" width="9.19921875" style="1" bestFit="1" customWidth="1"/>
    <col min="17" max="20" width="5.09765625" style="1" customWidth="1"/>
    <col min="21" max="16384" width="8.09765625" style="1"/>
  </cols>
  <sheetData>
    <row r="1" spans="1:17" ht="16.2" x14ac:dyDescent="0.3">
      <c r="A1" s="42" t="s">
        <v>34</v>
      </c>
      <c r="B1" s="42"/>
      <c r="C1" s="42"/>
      <c r="D1" s="42"/>
      <c r="E1" s="42"/>
      <c r="F1" s="7" t="s">
        <v>35</v>
      </c>
      <c r="G1" s="7"/>
      <c r="H1" s="7"/>
      <c r="I1" s="43" t="s">
        <v>36</v>
      </c>
    </row>
    <row r="2" spans="1:17" ht="16.2" x14ac:dyDescent="0.3">
      <c r="A2" s="189" t="s">
        <v>73</v>
      </c>
      <c r="B2" s="190"/>
      <c r="C2" s="44"/>
      <c r="D2" s="44"/>
      <c r="E2" s="44"/>
      <c r="F2" s="44"/>
      <c r="G2" s="44"/>
      <c r="H2" s="44"/>
      <c r="I2" s="44"/>
      <c r="J2" s="44"/>
      <c r="K2" s="44"/>
      <c r="L2" s="44"/>
      <c r="M2" s="44"/>
      <c r="N2" s="44"/>
      <c r="O2" s="44"/>
      <c r="P2" s="44"/>
      <c r="Q2" s="44"/>
    </row>
    <row r="3" spans="1:17" ht="16.2" x14ac:dyDescent="0.3">
      <c r="A3" s="45"/>
      <c r="B3" s="45"/>
      <c r="C3" s="44"/>
      <c r="D3" s="44"/>
      <c r="E3" s="44"/>
      <c r="F3" s="44"/>
      <c r="G3" s="44"/>
      <c r="H3" s="44"/>
      <c r="I3" s="44"/>
      <c r="J3" s="44"/>
      <c r="K3" s="44"/>
      <c r="L3" s="44"/>
      <c r="M3" s="44"/>
      <c r="N3" s="44"/>
      <c r="O3" s="44"/>
      <c r="P3" s="44"/>
      <c r="Q3" s="44"/>
    </row>
    <row r="4" spans="1:17" ht="16.2" x14ac:dyDescent="0.3">
      <c r="A4" s="191" t="s">
        <v>158</v>
      </c>
      <c r="B4" s="191"/>
      <c r="C4" s="191"/>
      <c r="D4" s="191"/>
      <c r="E4" s="191"/>
      <c r="F4" s="191"/>
      <c r="G4" s="191"/>
      <c r="H4" s="191"/>
      <c r="I4" s="191"/>
      <c r="J4" s="191"/>
      <c r="K4" s="191"/>
      <c r="L4" s="191"/>
      <c r="M4" s="191"/>
      <c r="N4" s="191"/>
      <c r="O4" s="191"/>
      <c r="P4" s="191"/>
      <c r="Q4" s="191"/>
    </row>
    <row r="5" spans="1:17" ht="16.2" x14ac:dyDescent="0.3">
      <c r="A5" s="44"/>
      <c r="B5" s="44"/>
      <c r="C5" s="44"/>
      <c r="D5" s="44"/>
      <c r="E5" s="44"/>
      <c r="F5" s="44"/>
      <c r="G5" s="44"/>
      <c r="H5" s="44"/>
      <c r="I5" s="44"/>
      <c r="J5" s="44"/>
      <c r="K5" s="44"/>
      <c r="L5" s="44"/>
      <c r="M5" s="44"/>
      <c r="N5" s="44"/>
      <c r="O5" s="44"/>
      <c r="P5" s="44"/>
      <c r="Q5" s="44"/>
    </row>
    <row r="6" spans="1:17" ht="16.2" x14ac:dyDescent="0.3">
      <c r="A6" s="192"/>
      <c r="B6" s="192"/>
      <c r="C6" s="192"/>
      <c r="D6" s="192"/>
      <c r="E6" s="192"/>
      <c r="F6" s="192"/>
      <c r="G6" s="192"/>
      <c r="H6" s="192"/>
      <c r="I6" s="192"/>
      <c r="J6" s="192"/>
      <c r="K6" s="192"/>
      <c r="L6" s="192"/>
      <c r="M6" s="192"/>
      <c r="N6" s="192"/>
      <c r="O6" s="192"/>
      <c r="P6" s="192"/>
      <c r="Q6" s="192"/>
    </row>
    <row r="7" spans="1:17" ht="16.2" x14ac:dyDescent="0.3">
      <c r="A7" s="45"/>
      <c r="B7" s="45"/>
      <c r="C7" s="45"/>
      <c r="D7" s="45"/>
      <c r="E7" s="45"/>
      <c r="F7" s="45"/>
      <c r="G7" s="45"/>
      <c r="H7" s="45"/>
      <c r="I7" s="45"/>
      <c r="J7" s="45"/>
      <c r="K7" s="45"/>
      <c r="L7" s="45"/>
      <c r="M7" s="45"/>
      <c r="N7" s="45"/>
      <c r="O7" s="45"/>
      <c r="P7" s="45"/>
      <c r="Q7" s="45"/>
    </row>
    <row r="8" spans="1:17" ht="16.2" x14ac:dyDescent="0.3">
      <c r="A8" s="266" t="s">
        <v>74</v>
      </c>
      <c r="B8" s="267"/>
      <c r="C8" s="267"/>
      <c r="D8" s="45"/>
      <c r="E8" s="45"/>
      <c r="F8" s="45"/>
      <c r="G8" s="45"/>
      <c r="H8" s="45"/>
      <c r="I8" s="45"/>
      <c r="J8" s="45"/>
      <c r="K8" s="45"/>
      <c r="L8" s="45"/>
      <c r="M8" s="45"/>
      <c r="N8" s="45"/>
      <c r="O8" s="45"/>
      <c r="P8" s="45"/>
      <c r="Q8" s="45"/>
    </row>
    <row r="9" spans="1:17" ht="16.2" x14ac:dyDescent="0.3">
      <c r="A9" s="267"/>
      <c r="B9" s="266" t="s">
        <v>75</v>
      </c>
      <c r="C9" s="267"/>
      <c r="D9" s="45"/>
      <c r="E9" s="45"/>
      <c r="F9" s="45"/>
      <c r="G9" s="45"/>
      <c r="H9" s="45"/>
      <c r="I9" s="45"/>
      <c r="J9" s="45"/>
      <c r="K9" s="45"/>
      <c r="L9" s="45"/>
      <c r="M9" s="45"/>
      <c r="N9" s="45"/>
      <c r="O9" s="45"/>
      <c r="P9" s="45"/>
      <c r="Q9" s="45"/>
    </row>
    <row r="10" spans="1:17" ht="16.2" x14ac:dyDescent="0.3">
      <c r="C10" s="44"/>
      <c r="D10" s="44"/>
      <c r="E10" s="44"/>
      <c r="F10" s="44"/>
      <c r="G10" s="44"/>
      <c r="H10" s="44"/>
      <c r="I10" s="44"/>
      <c r="J10" s="44"/>
      <c r="K10" s="44"/>
      <c r="L10" s="44"/>
      <c r="M10" s="44"/>
      <c r="N10" s="44"/>
      <c r="O10" s="44"/>
      <c r="P10" s="44"/>
      <c r="Q10" s="44"/>
    </row>
    <row r="11" spans="1:17" ht="16.2" x14ac:dyDescent="0.3">
      <c r="A11" s="46"/>
      <c r="B11" s="46"/>
      <c r="C11" s="46"/>
      <c r="D11" s="46"/>
      <c r="E11" s="46"/>
      <c r="F11" s="46"/>
      <c r="G11" s="46"/>
      <c r="H11" s="46"/>
      <c r="I11" s="46"/>
      <c r="J11" s="46"/>
      <c r="K11" s="46"/>
      <c r="L11" s="46"/>
      <c r="M11" s="193" t="s">
        <v>76</v>
      </c>
      <c r="N11" s="193"/>
      <c r="O11" s="193"/>
      <c r="P11" s="193"/>
      <c r="Q11" s="193"/>
    </row>
    <row r="12" spans="1:17" ht="24" customHeight="1" x14ac:dyDescent="0.3">
      <c r="A12" s="194" t="s">
        <v>77</v>
      </c>
      <c r="B12" s="194"/>
      <c r="C12" s="194"/>
      <c r="D12" s="194"/>
      <c r="E12" s="195" t="s">
        <v>78</v>
      </c>
      <c r="F12" s="196"/>
      <c r="G12" s="196"/>
      <c r="H12" s="196"/>
      <c r="I12" s="196"/>
      <c r="J12" s="196"/>
      <c r="K12" s="196"/>
      <c r="L12" s="196"/>
      <c r="M12" s="196"/>
      <c r="N12" s="196"/>
      <c r="O12" s="196"/>
      <c r="P12" s="197"/>
      <c r="Q12" s="47" t="s">
        <v>79</v>
      </c>
    </row>
    <row r="13" spans="1:17" ht="24" customHeight="1" x14ac:dyDescent="0.3">
      <c r="A13" s="194" t="s">
        <v>80</v>
      </c>
      <c r="B13" s="194"/>
      <c r="C13" s="194"/>
      <c r="D13" s="194"/>
      <c r="E13" s="198">
        <f>入力シート!D10</f>
        <v>0</v>
      </c>
      <c r="F13" s="199"/>
      <c r="G13" s="199"/>
      <c r="H13" s="199"/>
      <c r="I13" s="199"/>
      <c r="J13" s="199"/>
      <c r="K13" s="199"/>
      <c r="L13" s="199"/>
      <c r="M13" s="199"/>
      <c r="N13" s="199"/>
      <c r="O13" s="199"/>
      <c r="P13" s="200"/>
      <c r="Q13" s="48"/>
    </row>
    <row r="14" spans="1:17" ht="30" customHeight="1" x14ac:dyDescent="0.3">
      <c r="A14" s="201" t="s">
        <v>81</v>
      </c>
      <c r="B14" s="201"/>
      <c r="C14" s="201"/>
      <c r="D14" s="201"/>
      <c r="E14" s="202"/>
      <c r="F14" s="203"/>
      <c r="G14" s="203"/>
      <c r="H14" s="203"/>
      <c r="I14" s="203"/>
      <c r="J14" s="203"/>
      <c r="K14" s="203"/>
      <c r="L14" s="203"/>
      <c r="M14" s="203"/>
      <c r="N14" s="203"/>
      <c r="O14" s="203"/>
      <c r="P14" s="204"/>
      <c r="Q14" s="48"/>
    </row>
    <row r="15" spans="1:17" ht="24" customHeight="1" x14ac:dyDescent="0.3">
      <c r="A15" s="194" t="s">
        <v>82</v>
      </c>
      <c r="B15" s="194"/>
      <c r="C15" s="194"/>
      <c r="D15" s="194"/>
      <c r="E15" s="205">
        <f>入力シート!D13</f>
        <v>0</v>
      </c>
      <c r="F15" s="206"/>
      <c r="G15" s="206"/>
      <c r="H15" s="206"/>
      <c r="I15" s="206"/>
      <c r="J15" s="206"/>
      <c r="K15" s="206"/>
      <c r="L15" s="206"/>
      <c r="M15" s="206"/>
      <c r="N15" s="206"/>
      <c r="O15" s="206"/>
      <c r="P15" s="207"/>
      <c r="Q15" s="48"/>
    </row>
    <row r="16" spans="1:17" ht="24" customHeight="1" x14ac:dyDescent="0.3">
      <c r="A16" s="194" t="s">
        <v>83</v>
      </c>
      <c r="B16" s="194"/>
      <c r="C16" s="194"/>
      <c r="D16" s="194"/>
      <c r="E16" s="210">
        <f>入力シート!D14</f>
        <v>0</v>
      </c>
      <c r="F16" s="211"/>
      <c r="G16" s="211"/>
      <c r="H16" s="211"/>
      <c r="I16" s="211"/>
      <c r="J16" s="211"/>
      <c r="K16" s="211"/>
      <c r="L16" s="211"/>
      <c r="M16" s="211"/>
      <c r="N16" s="211"/>
      <c r="O16" s="211"/>
      <c r="P16" s="212"/>
      <c r="Q16" s="48"/>
    </row>
    <row r="17" spans="1:17" ht="24" customHeight="1" x14ac:dyDescent="0.3">
      <c r="A17" s="194" t="s">
        <v>84</v>
      </c>
      <c r="B17" s="194"/>
      <c r="C17" s="194"/>
      <c r="D17" s="194"/>
      <c r="E17" s="213"/>
      <c r="F17" s="214"/>
      <c r="G17" s="214"/>
      <c r="H17" s="214"/>
      <c r="I17" s="214"/>
      <c r="J17" s="214"/>
      <c r="K17" s="214"/>
      <c r="L17" s="214"/>
      <c r="M17" s="214"/>
      <c r="N17" s="214"/>
      <c r="O17" s="214"/>
      <c r="P17" s="215"/>
      <c r="Q17" s="49" t="s">
        <v>85</v>
      </c>
    </row>
    <row r="18" spans="1:17" ht="24" customHeight="1" x14ac:dyDescent="0.3">
      <c r="A18" s="194" t="s">
        <v>86</v>
      </c>
      <c r="B18" s="194"/>
      <c r="C18" s="194"/>
      <c r="D18" s="194"/>
      <c r="E18" s="216">
        <f>入力シート!D15</f>
        <v>0</v>
      </c>
      <c r="F18" s="217"/>
      <c r="G18" s="217"/>
      <c r="H18" s="217"/>
      <c r="I18" s="217"/>
      <c r="J18" s="217"/>
      <c r="K18" s="217"/>
      <c r="L18" s="217"/>
      <c r="M18" s="217"/>
      <c r="N18" s="217"/>
      <c r="O18" s="217"/>
      <c r="P18" s="218"/>
      <c r="Q18" s="49" t="s">
        <v>85</v>
      </c>
    </row>
    <row r="19" spans="1:17" ht="24" customHeight="1" x14ac:dyDescent="0.3">
      <c r="A19" s="194" t="s">
        <v>40</v>
      </c>
      <c r="B19" s="194"/>
      <c r="C19" s="194"/>
      <c r="D19" s="194"/>
      <c r="E19" s="219" t="str">
        <f>IF(E15="太陽光",'入力(太陽光)'!E16,IF(OR(合計!E15="風力（陸上風力）",合計!E15="風力（洋上風力）"),'入力(風力)'!E16,IF(合計!E15="水力",'入力(水力)'!E16,"")))</f>
        <v/>
      </c>
      <c r="F19" s="220"/>
      <c r="G19" s="220"/>
      <c r="H19" s="220"/>
      <c r="I19" s="220"/>
      <c r="J19" s="220"/>
      <c r="K19" s="220"/>
      <c r="L19" s="220"/>
      <c r="M19" s="220"/>
      <c r="N19" s="220"/>
      <c r="O19" s="220"/>
      <c r="P19" s="221"/>
      <c r="Q19" s="49" t="s">
        <v>85</v>
      </c>
    </row>
    <row r="20" spans="1:17" ht="24" customHeight="1" x14ac:dyDescent="0.3">
      <c r="A20" s="194" t="s">
        <v>87</v>
      </c>
      <c r="B20" s="194"/>
      <c r="C20" s="194"/>
      <c r="D20" s="194"/>
      <c r="E20" s="47" t="s">
        <v>88</v>
      </c>
      <c r="F20" s="47" t="s">
        <v>20</v>
      </c>
      <c r="G20" s="47" t="s">
        <v>21</v>
      </c>
      <c r="H20" s="47" t="s">
        <v>22</v>
      </c>
      <c r="I20" s="47" t="s">
        <v>23</v>
      </c>
      <c r="J20" s="47" t="s">
        <v>24</v>
      </c>
      <c r="K20" s="47" t="s">
        <v>25</v>
      </c>
      <c r="L20" s="47" t="s">
        <v>26</v>
      </c>
      <c r="M20" s="47" t="s">
        <v>27</v>
      </c>
      <c r="N20" s="47" t="s">
        <v>28</v>
      </c>
      <c r="O20" s="47" t="s">
        <v>29</v>
      </c>
      <c r="P20" s="47" t="s">
        <v>30</v>
      </c>
      <c r="Q20" s="48"/>
    </row>
    <row r="21" spans="1:17" ht="24" customHeight="1" x14ac:dyDescent="0.3">
      <c r="A21" s="194"/>
      <c r="B21" s="194"/>
      <c r="C21" s="194"/>
      <c r="D21" s="194"/>
      <c r="E21" s="15">
        <f>'入力(太陽光)'!E20+'入力(風力)'!E20+'入力(水力)'!E20</f>
        <v>0</v>
      </c>
      <c r="F21" s="15">
        <f>'入力(太陽光)'!F20+'入力(風力)'!F20+'入力(水力)'!F20</f>
        <v>0</v>
      </c>
      <c r="G21" s="15">
        <f>'入力(太陽光)'!G20+'入力(風力)'!G20+'入力(水力)'!G20</f>
        <v>0</v>
      </c>
      <c r="H21" s="15">
        <f>'入力(太陽光)'!H20+'入力(風力)'!H20+'入力(水力)'!H20</f>
        <v>0</v>
      </c>
      <c r="I21" s="15">
        <f>'入力(太陽光)'!I20+'入力(風力)'!I20+'入力(水力)'!I20</f>
        <v>0</v>
      </c>
      <c r="J21" s="15">
        <f>'入力(太陽光)'!J20+'入力(風力)'!J20+'入力(水力)'!J20</f>
        <v>0</v>
      </c>
      <c r="K21" s="15">
        <f>'入力(太陽光)'!K20+'入力(風力)'!K20+'入力(水力)'!K20</f>
        <v>0</v>
      </c>
      <c r="L21" s="15">
        <f>'入力(太陽光)'!L20+'入力(風力)'!L20+'入力(水力)'!L20</f>
        <v>0</v>
      </c>
      <c r="M21" s="15">
        <f>'入力(太陽光)'!M20+'入力(風力)'!M20+'入力(水力)'!M20</f>
        <v>0</v>
      </c>
      <c r="N21" s="15">
        <f>'入力(太陽光)'!N20+'入力(風力)'!N20+'入力(水力)'!N20</f>
        <v>0</v>
      </c>
      <c r="O21" s="15">
        <f>'入力(太陽光)'!O20+'入力(風力)'!O20+'入力(水力)'!O20</f>
        <v>0</v>
      </c>
      <c r="P21" s="15">
        <f>'入力(太陽光)'!P20+'入力(風力)'!P20+'入力(水力)'!P20</f>
        <v>0</v>
      </c>
      <c r="Q21" s="49" t="s">
        <v>85</v>
      </c>
    </row>
    <row r="22" spans="1:17" ht="24" customHeight="1" x14ac:dyDescent="0.3">
      <c r="A22" s="194" t="s">
        <v>89</v>
      </c>
      <c r="B22" s="194"/>
      <c r="C22" s="194"/>
      <c r="D22" s="194"/>
      <c r="E22" s="222" t="e">
        <f>'入力(太陽光)'!E21:P21+'入力(風力)'!E21:P21+'入力(水力)'!E21:P21</f>
        <v>#N/A</v>
      </c>
      <c r="F22" s="223"/>
      <c r="G22" s="223"/>
      <c r="H22" s="223"/>
      <c r="I22" s="223"/>
      <c r="J22" s="223"/>
      <c r="K22" s="223"/>
      <c r="L22" s="223"/>
      <c r="M22" s="223"/>
      <c r="N22" s="223"/>
      <c r="O22" s="223"/>
      <c r="P22" s="224"/>
      <c r="Q22" s="49" t="s">
        <v>85</v>
      </c>
    </row>
    <row r="23" spans="1:17" ht="24" customHeight="1" x14ac:dyDescent="0.3">
      <c r="A23" s="208" t="s">
        <v>139</v>
      </c>
      <c r="B23" s="209"/>
      <c r="C23" s="209"/>
      <c r="D23" s="209"/>
      <c r="E23" s="47" t="s">
        <v>88</v>
      </c>
      <c r="F23" s="47" t="s">
        <v>20</v>
      </c>
      <c r="G23" s="47" t="s">
        <v>21</v>
      </c>
      <c r="H23" s="47" t="s">
        <v>22</v>
      </c>
      <c r="I23" s="47" t="s">
        <v>23</v>
      </c>
      <c r="J23" s="47" t="s">
        <v>24</v>
      </c>
      <c r="K23" s="47" t="s">
        <v>25</v>
      </c>
      <c r="L23" s="47" t="s">
        <v>26</v>
      </c>
      <c r="M23" s="47" t="s">
        <v>27</v>
      </c>
      <c r="N23" s="47" t="s">
        <v>28</v>
      </c>
      <c r="O23" s="47" t="s">
        <v>29</v>
      </c>
      <c r="P23" s="47" t="s">
        <v>30</v>
      </c>
      <c r="Q23" s="48"/>
    </row>
    <row r="24" spans="1:17" ht="24" customHeight="1" x14ac:dyDescent="0.3">
      <c r="A24" s="209"/>
      <c r="B24" s="209"/>
      <c r="C24" s="209"/>
      <c r="D24" s="209"/>
      <c r="E24" s="53">
        <f>ROUND(入力シート!D21,0)</f>
        <v>0</v>
      </c>
      <c r="F24" s="53">
        <f>ROUND(入力シート!E21,0)</f>
        <v>0</v>
      </c>
      <c r="G24" s="53">
        <f>ROUND(入力シート!F21,0)</f>
        <v>0</v>
      </c>
      <c r="H24" s="53">
        <f>ROUND(入力シート!G21,0)</f>
        <v>0</v>
      </c>
      <c r="I24" s="53">
        <f>ROUND(入力シート!H21,0)</f>
        <v>0</v>
      </c>
      <c r="J24" s="53">
        <f>ROUND(入力シート!I21,0)</f>
        <v>0</v>
      </c>
      <c r="K24" s="53">
        <f>ROUND(入力シート!J21,0)</f>
        <v>0</v>
      </c>
      <c r="L24" s="53">
        <f>ROUND(入力シート!K21,0)</f>
        <v>0</v>
      </c>
      <c r="M24" s="53">
        <f>ROUND(入力シート!L21,0)</f>
        <v>0</v>
      </c>
      <c r="N24" s="53">
        <f>ROUND(入力シート!M21,0)</f>
        <v>0</v>
      </c>
      <c r="O24" s="53">
        <f>ROUND(入力シート!N21,0)</f>
        <v>0</v>
      </c>
      <c r="P24" s="53">
        <f>ROUND(入力シート!O21,0)</f>
        <v>0</v>
      </c>
      <c r="Q24" s="49" t="s">
        <v>85</v>
      </c>
    </row>
    <row r="25" spans="1:17" ht="24" customHeight="1" x14ac:dyDescent="0.3">
      <c r="A25" s="194" t="s">
        <v>91</v>
      </c>
      <c r="B25" s="194"/>
      <c r="C25" s="194"/>
      <c r="D25" s="194"/>
      <c r="E25" s="47" t="s">
        <v>88</v>
      </c>
      <c r="F25" s="47" t="s">
        <v>20</v>
      </c>
      <c r="G25" s="47" t="s">
        <v>21</v>
      </c>
      <c r="H25" s="47" t="s">
        <v>22</v>
      </c>
      <c r="I25" s="47" t="s">
        <v>23</v>
      </c>
      <c r="J25" s="47" t="s">
        <v>24</v>
      </c>
      <c r="K25" s="47" t="s">
        <v>25</v>
      </c>
      <c r="L25" s="47" t="s">
        <v>26</v>
      </c>
      <c r="M25" s="47" t="s">
        <v>27</v>
      </c>
      <c r="N25" s="47" t="s">
        <v>28</v>
      </c>
      <c r="O25" s="47" t="s">
        <v>29</v>
      </c>
      <c r="P25" s="47" t="s">
        <v>30</v>
      </c>
      <c r="Q25" s="48"/>
    </row>
    <row r="26" spans="1:17" ht="24" customHeight="1" x14ac:dyDescent="0.3">
      <c r="A26" s="194"/>
      <c r="B26" s="194"/>
      <c r="C26" s="194"/>
      <c r="D26" s="194"/>
      <c r="E26" s="15">
        <f>'入力(太陽光)'!E25+'入力(風力)'!E25+'入力(水力)'!E25</f>
        <v>0</v>
      </c>
      <c r="F26" s="15">
        <f>'入力(太陽光)'!F25+'入力(風力)'!F25+'入力(水力)'!F25</f>
        <v>0</v>
      </c>
      <c r="G26" s="15">
        <f>'入力(太陽光)'!G25+'入力(風力)'!G25+'入力(水力)'!G25</f>
        <v>0</v>
      </c>
      <c r="H26" s="15">
        <f>'入力(太陽光)'!H25+'入力(風力)'!H25+'入力(水力)'!H25</f>
        <v>0</v>
      </c>
      <c r="I26" s="15">
        <f>'入力(太陽光)'!I25+'入力(風力)'!I25+'入力(水力)'!I25</f>
        <v>0</v>
      </c>
      <c r="J26" s="15">
        <f>'入力(太陽光)'!J25+'入力(風力)'!J25+'入力(水力)'!J25</f>
        <v>0</v>
      </c>
      <c r="K26" s="15">
        <f>'入力(太陽光)'!K25+'入力(風力)'!K25+'入力(水力)'!K25</f>
        <v>0</v>
      </c>
      <c r="L26" s="15">
        <f>'入力(太陽光)'!L25+'入力(風力)'!L25+'入力(水力)'!L25</f>
        <v>0</v>
      </c>
      <c r="M26" s="15">
        <f>'入力(太陽光)'!M25+'入力(風力)'!M25+'入力(水力)'!M25</f>
        <v>0</v>
      </c>
      <c r="N26" s="15">
        <f>'入力(太陽光)'!N25+'入力(風力)'!N25+'入力(水力)'!N25</f>
        <v>0</v>
      </c>
      <c r="O26" s="15">
        <f>'入力(太陽光)'!O25+'入力(風力)'!O25+'入力(水力)'!O25</f>
        <v>0</v>
      </c>
      <c r="P26" s="15">
        <f>'入力(太陽光)'!P25+'入力(風力)'!P25+'入力(水力)'!P25</f>
        <v>0</v>
      </c>
      <c r="Q26" s="49" t="s">
        <v>85</v>
      </c>
    </row>
    <row r="27" spans="1:17" ht="24" customHeight="1" x14ac:dyDescent="0.3">
      <c r="A27" s="194" t="s">
        <v>92</v>
      </c>
      <c r="B27" s="194"/>
      <c r="C27" s="194"/>
      <c r="D27" s="194"/>
      <c r="E27" s="222" t="e">
        <f>'入力(太陽光)'!E26:P26+'入力(風力)'!E26:P26+'入力(水力)'!E26:P26</f>
        <v>#N/A</v>
      </c>
      <c r="F27" s="223"/>
      <c r="G27" s="223"/>
      <c r="H27" s="223"/>
      <c r="I27" s="223"/>
      <c r="J27" s="223"/>
      <c r="K27" s="223"/>
      <c r="L27" s="223"/>
      <c r="M27" s="223"/>
      <c r="N27" s="223"/>
      <c r="O27" s="223"/>
      <c r="P27" s="224"/>
      <c r="Q27" s="49" t="s">
        <v>85</v>
      </c>
    </row>
    <row r="28" spans="1:17" ht="24.6" customHeight="1" x14ac:dyDescent="0.3">
      <c r="A28" s="194" t="s">
        <v>54</v>
      </c>
      <c r="B28" s="194"/>
      <c r="C28" s="194"/>
      <c r="D28" s="194"/>
      <c r="E28" s="225">
        <f>入力シート!D23</f>
        <v>0</v>
      </c>
      <c r="F28" s="226"/>
      <c r="G28" s="226"/>
      <c r="H28" s="226"/>
      <c r="I28" s="226"/>
      <c r="J28" s="226"/>
      <c r="K28" s="226"/>
      <c r="L28" s="226"/>
      <c r="M28" s="226"/>
      <c r="N28" s="226"/>
      <c r="O28" s="226"/>
      <c r="P28" s="226"/>
      <c r="Q28" s="5" t="s">
        <v>55</v>
      </c>
    </row>
    <row r="29" spans="1:17" x14ac:dyDescent="0.3">
      <c r="B29" s="10"/>
      <c r="C29" s="10"/>
      <c r="D29" s="10"/>
      <c r="E29" s="10"/>
    </row>
    <row r="30" spans="1:17" x14ac:dyDescent="0.3">
      <c r="A30" s="10"/>
      <c r="B30" s="10"/>
      <c r="C30" s="10"/>
      <c r="D30" s="10"/>
      <c r="E30" s="10"/>
    </row>
    <row r="31" spans="1:17" x14ac:dyDescent="0.3">
      <c r="A31" s="10"/>
      <c r="B31" s="10"/>
      <c r="C31" s="10"/>
      <c r="D31" s="10"/>
      <c r="E31" s="10"/>
    </row>
    <row r="32" spans="1:17" x14ac:dyDescent="0.3">
      <c r="A32" s="10"/>
      <c r="B32" s="10"/>
      <c r="C32" s="10"/>
      <c r="D32" s="10"/>
      <c r="E32" s="10"/>
    </row>
    <row r="33" spans="1:5" x14ac:dyDescent="0.3">
      <c r="A33" s="10"/>
      <c r="B33" s="10"/>
      <c r="C33" s="10"/>
      <c r="D33" s="10"/>
      <c r="E33" s="10"/>
    </row>
    <row r="34" spans="1:5" x14ac:dyDescent="0.3">
      <c r="A34" s="10"/>
      <c r="B34" s="10"/>
      <c r="C34" s="10"/>
      <c r="D34" s="10"/>
      <c r="E34" s="10"/>
    </row>
    <row r="35" spans="1:5" x14ac:dyDescent="0.3">
      <c r="A35" s="10"/>
      <c r="B35" s="10"/>
      <c r="C35" s="10"/>
      <c r="D35" s="10"/>
      <c r="E35" s="10"/>
    </row>
    <row r="36" spans="1:5" x14ac:dyDescent="0.3">
      <c r="A36" s="10"/>
      <c r="B36" s="10"/>
      <c r="C36" s="10"/>
      <c r="D36" s="10"/>
      <c r="E36" s="10"/>
    </row>
    <row r="37" spans="1:5" x14ac:dyDescent="0.3">
      <c r="B37" s="10"/>
      <c r="C37" s="10"/>
      <c r="D37" s="10"/>
      <c r="E37" s="10"/>
    </row>
    <row r="38" spans="1:5" x14ac:dyDescent="0.3">
      <c r="A38" s="10"/>
      <c r="B38" s="10"/>
      <c r="C38" s="10"/>
      <c r="D38" s="10"/>
      <c r="E38" s="10"/>
    </row>
  </sheetData>
  <dataConsolidate/>
  <mergeCells count="29">
    <mergeCell ref="A25:D26"/>
    <mergeCell ref="A27:D27"/>
    <mergeCell ref="E27:P27"/>
    <mergeCell ref="A28:D28"/>
    <mergeCell ref="E28:P28"/>
    <mergeCell ref="A23:D24"/>
    <mergeCell ref="A16:D16"/>
    <mergeCell ref="E16:P16"/>
    <mergeCell ref="A17:D17"/>
    <mergeCell ref="E17:P17"/>
    <mergeCell ref="A18:D18"/>
    <mergeCell ref="E18:P18"/>
    <mergeCell ref="A19:D19"/>
    <mergeCell ref="E19:P19"/>
    <mergeCell ref="A20:D21"/>
    <mergeCell ref="A22:D22"/>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22:P22">
    <cfRule type="cellIs" dxfId="13" priority="2" operator="lessThan">
      <formula>1000</formula>
    </cfRule>
  </conditionalFormatting>
  <conditionalFormatting sqref="E27:P27">
    <cfRule type="cellIs" dxfId="12" priority="1" operator="lessThan">
      <formula>1000</formula>
    </cfRule>
    <cfRule type="cellIs" dxfId="11" priority="3" operator="greaterThan">
      <formula>$E$22</formula>
    </cfRule>
  </conditionalFormatting>
  <dataValidations count="1">
    <dataValidation type="list" allowBlank="1" showInputMessage="1" showErrorMessage="1" sqref="E16:P16" xr:uid="{16F226F1-3AF0-4B0B-8944-1DD029F203AB}">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45720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2A28-C949-463C-8401-4F2D118EC84B}">
  <sheetPr>
    <tabColor rgb="FFFFCCFF"/>
    <pageSetUpPr fitToPage="1"/>
  </sheetPr>
  <dimension ref="A1:Z37"/>
  <sheetViews>
    <sheetView zoomScale="70" zoomScaleNormal="70" workbookViewId="0">
      <selection activeCell="A19" sqref="A19:D21"/>
    </sheetView>
  </sheetViews>
  <sheetFormatPr defaultColWidth="8.09765625" defaultRowHeight="15" x14ac:dyDescent="0.3"/>
  <cols>
    <col min="1" max="4" width="5.09765625" style="1" customWidth="1"/>
    <col min="5" max="16" width="9.19921875" style="1" bestFit="1" customWidth="1"/>
    <col min="17" max="20" width="5.09765625" style="1" customWidth="1"/>
    <col min="21" max="16384" width="8.09765625" style="1"/>
  </cols>
  <sheetData>
    <row r="1" spans="1:17" ht="16.2" x14ac:dyDescent="0.3">
      <c r="A1" s="42" t="s">
        <v>34</v>
      </c>
      <c r="B1" s="42"/>
      <c r="C1" s="42"/>
      <c r="D1" s="42"/>
      <c r="E1" s="42"/>
      <c r="F1" s="7" t="s">
        <v>35</v>
      </c>
      <c r="G1" s="7"/>
      <c r="H1" s="7"/>
      <c r="I1" s="43" t="s">
        <v>36</v>
      </c>
    </row>
    <row r="2" spans="1:17" ht="16.2" x14ac:dyDescent="0.3">
      <c r="A2" s="189" t="s">
        <v>73</v>
      </c>
      <c r="B2" s="190"/>
      <c r="C2" s="44"/>
      <c r="D2" s="44"/>
      <c r="E2" s="44"/>
      <c r="F2" s="44"/>
      <c r="G2" s="44"/>
      <c r="H2" s="44"/>
      <c r="I2" s="44"/>
      <c r="J2" s="44"/>
      <c r="K2" s="44"/>
      <c r="L2" s="44"/>
      <c r="M2" s="44"/>
      <c r="N2" s="44"/>
      <c r="O2" s="44"/>
      <c r="P2" s="44"/>
      <c r="Q2" s="44"/>
    </row>
    <row r="3" spans="1:17" ht="16.2" x14ac:dyDescent="0.3">
      <c r="A3" s="45"/>
      <c r="B3" s="45"/>
      <c r="C3" s="44"/>
      <c r="D3" s="44"/>
      <c r="E3" s="44"/>
      <c r="F3" s="44"/>
      <c r="G3" s="44"/>
      <c r="H3" s="44"/>
      <c r="I3" s="44"/>
      <c r="J3" s="44"/>
      <c r="K3" s="44"/>
      <c r="L3" s="44"/>
      <c r="M3" s="44"/>
      <c r="N3" s="44"/>
      <c r="O3" s="44"/>
      <c r="P3" s="44"/>
      <c r="Q3" s="44"/>
    </row>
    <row r="4" spans="1:17" ht="16.2" x14ac:dyDescent="0.3">
      <c r="A4" s="191" t="s">
        <v>158</v>
      </c>
      <c r="B4" s="191"/>
      <c r="C4" s="191"/>
      <c r="D4" s="191"/>
      <c r="E4" s="191"/>
      <c r="F4" s="191"/>
      <c r="G4" s="191"/>
      <c r="H4" s="191"/>
      <c r="I4" s="191"/>
      <c r="J4" s="191"/>
      <c r="K4" s="191"/>
      <c r="L4" s="191"/>
      <c r="M4" s="191"/>
      <c r="N4" s="191"/>
      <c r="O4" s="191"/>
      <c r="P4" s="191"/>
      <c r="Q4" s="191"/>
    </row>
    <row r="5" spans="1:17" ht="16.2" x14ac:dyDescent="0.3">
      <c r="A5" s="44"/>
      <c r="B5" s="44"/>
      <c r="C5" s="44"/>
      <c r="D5" s="44"/>
      <c r="E5" s="44"/>
      <c r="F5" s="44"/>
      <c r="G5" s="44"/>
      <c r="H5" s="44"/>
      <c r="I5" s="44"/>
      <c r="J5" s="44"/>
      <c r="K5" s="44"/>
      <c r="L5" s="44"/>
      <c r="M5" s="44"/>
      <c r="N5" s="44"/>
      <c r="O5" s="44"/>
      <c r="P5" s="44"/>
      <c r="Q5" s="44"/>
    </row>
    <row r="6" spans="1:17" ht="16.2" x14ac:dyDescent="0.3">
      <c r="A6" s="192"/>
      <c r="B6" s="192"/>
      <c r="C6" s="192"/>
      <c r="D6" s="192"/>
      <c r="E6" s="192"/>
      <c r="F6" s="192"/>
      <c r="G6" s="192"/>
      <c r="H6" s="192"/>
      <c r="I6" s="192"/>
      <c r="J6" s="192"/>
      <c r="K6" s="192"/>
      <c r="L6" s="192"/>
      <c r="M6" s="192"/>
      <c r="N6" s="192"/>
      <c r="O6" s="192"/>
      <c r="P6" s="192"/>
      <c r="Q6" s="192"/>
    </row>
    <row r="7" spans="1:17" ht="16.2" x14ac:dyDescent="0.3">
      <c r="C7" s="44"/>
      <c r="D7" s="44"/>
      <c r="E7" s="44"/>
      <c r="F7" s="44"/>
      <c r="G7" s="44"/>
      <c r="H7" s="44"/>
      <c r="I7" s="44"/>
      <c r="J7" s="44"/>
      <c r="K7" s="44"/>
      <c r="L7" s="44"/>
      <c r="M7" s="44"/>
      <c r="N7" s="44"/>
      <c r="O7" s="44"/>
      <c r="P7" s="44"/>
      <c r="Q7" s="44"/>
    </row>
    <row r="8" spans="1:17" ht="16.2" x14ac:dyDescent="0.3">
      <c r="A8" s="50"/>
      <c r="B8" s="50"/>
      <c r="C8" s="50"/>
      <c r="D8" s="50"/>
      <c r="E8" s="50"/>
      <c r="F8" s="50"/>
      <c r="G8" s="50"/>
      <c r="H8" s="50"/>
      <c r="I8" s="50"/>
      <c r="J8" s="50"/>
      <c r="K8" s="50"/>
      <c r="L8" s="50"/>
      <c r="M8" s="227" t="e">
        <f>#REF!</f>
        <v>#REF!</v>
      </c>
      <c r="N8" s="227"/>
      <c r="O8" s="227"/>
      <c r="P8" s="227"/>
      <c r="Q8" s="227"/>
    </row>
    <row r="9" spans="1:17" ht="24" customHeight="1" x14ac:dyDescent="0.3">
      <c r="A9" s="194" t="s">
        <v>77</v>
      </c>
      <c r="B9" s="194"/>
      <c r="C9" s="194"/>
      <c r="D9" s="194"/>
      <c r="E9" s="195" t="s">
        <v>78</v>
      </c>
      <c r="F9" s="196"/>
      <c r="G9" s="196"/>
      <c r="H9" s="196"/>
      <c r="I9" s="196"/>
      <c r="J9" s="196"/>
      <c r="K9" s="196"/>
      <c r="L9" s="196"/>
      <c r="M9" s="196"/>
      <c r="N9" s="196"/>
      <c r="O9" s="196"/>
      <c r="P9" s="197"/>
      <c r="Q9" s="47" t="s">
        <v>79</v>
      </c>
    </row>
    <row r="10" spans="1:17" ht="24" customHeight="1" x14ac:dyDescent="0.3">
      <c r="A10" s="194" t="s">
        <v>80</v>
      </c>
      <c r="B10" s="194"/>
      <c r="C10" s="194"/>
      <c r="D10" s="194"/>
      <c r="E10" s="228">
        <f>合計!E13</f>
        <v>0</v>
      </c>
      <c r="F10" s="229"/>
      <c r="G10" s="229"/>
      <c r="H10" s="229"/>
      <c r="I10" s="229"/>
      <c r="J10" s="229"/>
      <c r="K10" s="229"/>
      <c r="L10" s="229"/>
      <c r="M10" s="229"/>
      <c r="N10" s="229"/>
      <c r="O10" s="229"/>
      <c r="P10" s="230"/>
      <c r="Q10" s="48"/>
    </row>
    <row r="11" spans="1:17" ht="30" customHeight="1" x14ac:dyDescent="0.3">
      <c r="A11" s="201" t="s">
        <v>81</v>
      </c>
      <c r="B11" s="201"/>
      <c r="C11" s="201"/>
      <c r="D11" s="201"/>
      <c r="E11" s="228">
        <f>合計!E14</f>
        <v>0</v>
      </c>
      <c r="F11" s="229"/>
      <c r="G11" s="229"/>
      <c r="H11" s="229"/>
      <c r="I11" s="229"/>
      <c r="J11" s="229"/>
      <c r="K11" s="229"/>
      <c r="L11" s="229"/>
      <c r="M11" s="229"/>
      <c r="N11" s="229"/>
      <c r="O11" s="229"/>
      <c r="P11" s="230"/>
      <c r="Q11" s="48"/>
    </row>
    <row r="12" spans="1:17" ht="24" customHeight="1" x14ac:dyDescent="0.3">
      <c r="A12" s="194" t="s">
        <v>82</v>
      </c>
      <c r="B12" s="194"/>
      <c r="C12" s="194"/>
      <c r="D12" s="194"/>
      <c r="E12" s="231" t="str">
        <f>IF(合計!E15="太陽光",合計!E15,"ー")</f>
        <v>ー</v>
      </c>
      <c r="F12" s="232"/>
      <c r="G12" s="232"/>
      <c r="H12" s="232"/>
      <c r="I12" s="232"/>
      <c r="J12" s="232"/>
      <c r="K12" s="232"/>
      <c r="L12" s="232"/>
      <c r="M12" s="232"/>
      <c r="N12" s="232"/>
      <c r="O12" s="232"/>
      <c r="P12" s="233"/>
      <c r="Q12" s="48"/>
    </row>
    <row r="13" spans="1:17" ht="24" customHeight="1" x14ac:dyDescent="0.3">
      <c r="A13" s="194" t="s">
        <v>83</v>
      </c>
      <c r="B13" s="194"/>
      <c r="C13" s="194"/>
      <c r="D13" s="194"/>
      <c r="E13" s="234">
        <f>合計!E16</f>
        <v>0</v>
      </c>
      <c r="F13" s="235"/>
      <c r="G13" s="235"/>
      <c r="H13" s="235"/>
      <c r="I13" s="235"/>
      <c r="J13" s="235"/>
      <c r="K13" s="235"/>
      <c r="L13" s="235"/>
      <c r="M13" s="235"/>
      <c r="N13" s="235"/>
      <c r="O13" s="235"/>
      <c r="P13" s="236"/>
      <c r="Q13" s="48"/>
    </row>
    <row r="14" spans="1:17" ht="24" customHeight="1" x14ac:dyDescent="0.3">
      <c r="A14" s="194" t="s">
        <v>84</v>
      </c>
      <c r="B14" s="194"/>
      <c r="C14" s="194"/>
      <c r="D14" s="194"/>
      <c r="E14" s="237"/>
      <c r="F14" s="238"/>
      <c r="G14" s="238"/>
      <c r="H14" s="238"/>
      <c r="I14" s="238"/>
      <c r="J14" s="238"/>
      <c r="K14" s="238"/>
      <c r="L14" s="238"/>
      <c r="M14" s="238"/>
      <c r="N14" s="238"/>
      <c r="O14" s="238"/>
      <c r="P14" s="239"/>
      <c r="Q14" s="49" t="s">
        <v>85</v>
      </c>
    </row>
    <row r="15" spans="1:17" ht="24" customHeight="1" x14ac:dyDescent="0.3">
      <c r="A15" s="240" t="s">
        <v>86</v>
      </c>
      <c r="B15" s="241"/>
      <c r="C15" s="241"/>
      <c r="D15" s="242"/>
      <c r="E15" s="243">
        <f>IF(E12="太陽光",合計!E18,0)</f>
        <v>0</v>
      </c>
      <c r="F15" s="244"/>
      <c r="G15" s="244"/>
      <c r="H15" s="244"/>
      <c r="I15" s="244"/>
      <c r="J15" s="244"/>
      <c r="K15" s="244"/>
      <c r="L15" s="244"/>
      <c r="M15" s="244"/>
      <c r="N15" s="244"/>
      <c r="O15" s="244"/>
      <c r="P15" s="245"/>
      <c r="Q15" s="51" t="s">
        <v>85</v>
      </c>
    </row>
    <row r="16" spans="1:17" ht="24" customHeight="1" x14ac:dyDescent="0.3">
      <c r="A16" s="194" t="s">
        <v>93</v>
      </c>
      <c r="B16" s="194"/>
      <c r="C16" s="194"/>
      <c r="D16" s="194"/>
      <c r="E16" s="251" t="e">
        <f>'計算用(太陽光)'!B83</f>
        <v>#N/A</v>
      </c>
      <c r="F16" s="252"/>
      <c r="G16" s="252"/>
      <c r="H16" s="252"/>
      <c r="I16" s="252"/>
      <c r="J16" s="252"/>
      <c r="K16" s="252"/>
      <c r="L16" s="252"/>
      <c r="M16" s="252"/>
      <c r="N16" s="252"/>
      <c r="O16" s="252"/>
      <c r="P16" s="253"/>
      <c r="Q16" s="49" t="s">
        <v>94</v>
      </c>
    </row>
    <row r="17" spans="1:26" ht="24" customHeight="1" x14ac:dyDescent="0.3">
      <c r="A17" s="194" t="s">
        <v>95</v>
      </c>
      <c r="B17" s="194"/>
      <c r="C17" s="194"/>
      <c r="D17" s="194"/>
      <c r="E17" s="47" t="s">
        <v>88</v>
      </c>
      <c r="F17" s="47" t="s">
        <v>20</v>
      </c>
      <c r="G17" s="47" t="s">
        <v>21</v>
      </c>
      <c r="H17" s="47" t="s">
        <v>22</v>
      </c>
      <c r="I17" s="47" t="s">
        <v>23</v>
      </c>
      <c r="J17" s="47" t="s">
        <v>24</v>
      </c>
      <c r="K17" s="47" t="s">
        <v>25</v>
      </c>
      <c r="L17" s="47" t="s">
        <v>26</v>
      </c>
      <c r="M17" s="47" t="s">
        <v>27</v>
      </c>
      <c r="N17" s="47" t="s">
        <v>28</v>
      </c>
      <c r="O17" s="47" t="s">
        <v>29</v>
      </c>
      <c r="P17" s="47" t="s">
        <v>30</v>
      </c>
      <c r="Q17" s="48"/>
    </row>
    <row r="18" spans="1:26" ht="24" customHeight="1" x14ac:dyDescent="0.3">
      <c r="A18" s="194"/>
      <c r="B18" s="194"/>
      <c r="C18" s="194"/>
      <c r="D18" s="194"/>
      <c r="E18" s="52" t="e">
        <f>'計算用(太陽光)'!N20</f>
        <v>#N/A</v>
      </c>
      <c r="F18" s="52" t="e">
        <f>'計算用(太陽光)'!N21</f>
        <v>#N/A</v>
      </c>
      <c r="G18" s="52" t="e">
        <f>'計算用(太陽光)'!N22</f>
        <v>#N/A</v>
      </c>
      <c r="H18" s="52" t="e">
        <f>'計算用(太陽光)'!N23</f>
        <v>#N/A</v>
      </c>
      <c r="I18" s="52" t="e">
        <f>'計算用(太陽光)'!N24</f>
        <v>#N/A</v>
      </c>
      <c r="J18" s="52" t="e">
        <f>'計算用(太陽光)'!N25</f>
        <v>#N/A</v>
      </c>
      <c r="K18" s="52" t="e">
        <f>'計算用(太陽光)'!N26</f>
        <v>#N/A</v>
      </c>
      <c r="L18" s="52" t="e">
        <f>'計算用(太陽光)'!N27</f>
        <v>#N/A</v>
      </c>
      <c r="M18" s="52" t="e">
        <f>'計算用(太陽光)'!N28</f>
        <v>#N/A</v>
      </c>
      <c r="N18" s="52" t="e">
        <f>'計算用(太陽光)'!N29</f>
        <v>#N/A</v>
      </c>
      <c r="O18" s="52" t="e">
        <f>'計算用(太陽光)'!N30</f>
        <v>#N/A</v>
      </c>
      <c r="P18" s="52" t="e">
        <f>'計算用(太陽光)'!N31</f>
        <v>#N/A</v>
      </c>
      <c r="Q18" s="49" t="s">
        <v>94</v>
      </c>
    </row>
    <row r="19" spans="1:26" ht="24" customHeight="1" x14ac:dyDescent="0.3">
      <c r="A19" s="194" t="s">
        <v>87</v>
      </c>
      <c r="B19" s="194"/>
      <c r="C19" s="194"/>
      <c r="D19" s="194"/>
      <c r="E19" s="47" t="s">
        <v>88</v>
      </c>
      <c r="F19" s="47" t="s">
        <v>20</v>
      </c>
      <c r="G19" s="47" t="s">
        <v>21</v>
      </c>
      <c r="H19" s="47" t="s">
        <v>22</v>
      </c>
      <c r="I19" s="47" t="s">
        <v>23</v>
      </c>
      <c r="J19" s="47" t="s">
        <v>24</v>
      </c>
      <c r="K19" s="47" t="s">
        <v>25</v>
      </c>
      <c r="L19" s="47" t="s">
        <v>26</v>
      </c>
      <c r="M19" s="47" t="s">
        <v>27</v>
      </c>
      <c r="N19" s="47" t="s">
        <v>28</v>
      </c>
      <c r="O19" s="47" t="s">
        <v>29</v>
      </c>
      <c r="P19" s="47" t="s">
        <v>30</v>
      </c>
      <c r="Q19" s="48"/>
    </row>
    <row r="20" spans="1:26" ht="24" customHeight="1" x14ac:dyDescent="0.3">
      <c r="A20" s="194"/>
      <c r="B20" s="194"/>
      <c r="C20" s="194"/>
      <c r="D20" s="194"/>
      <c r="E20" s="53">
        <f>ROUND('計算用(太陽光)'!N34,0)</f>
        <v>0</v>
      </c>
      <c r="F20" s="53">
        <f>ROUND('計算用(太陽光)'!N35,0)</f>
        <v>0</v>
      </c>
      <c r="G20" s="53">
        <f>ROUND('計算用(太陽光)'!N36,0)</f>
        <v>0</v>
      </c>
      <c r="H20" s="53">
        <f>ROUND('計算用(太陽光)'!N37,0)</f>
        <v>0</v>
      </c>
      <c r="I20" s="53">
        <f>ROUND('計算用(太陽光)'!N38,0)</f>
        <v>0</v>
      </c>
      <c r="J20" s="53">
        <f>ROUND('計算用(太陽光)'!N39,0)</f>
        <v>0</v>
      </c>
      <c r="K20" s="53">
        <f>ROUND('計算用(太陽光)'!N40,0)</f>
        <v>0</v>
      </c>
      <c r="L20" s="53">
        <f>ROUND('計算用(太陽光)'!N41,0)</f>
        <v>0</v>
      </c>
      <c r="M20" s="53">
        <f>ROUND('計算用(太陽光)'!N42,0)</f>
        <v>0</v>
      </c>
      <c r="N20" s="53">
        <f>ROUND('計算用(太陽光)'!N43,0)</f>
        <v>0</v>
      </c>
      <c r="O20" s="53">
        <f>ROUND('計算用(太陽光)'!N44,0)</f>
        <v>0</v>
      </c>
      <c r="P20" s="53">
        <f>ROUND('計算用(太陽光)'!N45,0)</f>
        <v>0</v>
      </c>
      <c r="Q20" s="49" t="s">
        <v>85</v>
      </c>
    </row>
    <row r="21" spans="1:26" ht="24" customHeight="1" x14ac:dyDescent="0.3">
      <c r="A21" s="194" t="s">
        <v>89</v>
      </c>
      <c r="B21" s="194"/>
      <c r="C21" s="194"/>
      <c r="D21" s="194"/>
      <c r="E21" s="254" t="e">
        <f>ROUND('計算用(太陽光)'!B81,0)</f>
        <v>#N/A</v>
      </c>
      <c r="F21" s="255"/>
      <c r="G21" s="255"/>
      <c r="H21" s="255"/>
      <c r="I21" s="255"/>
      <c r="J21" s="255"/>
      <c r="K21" s="255"/>
      <c r="L21" s="255"/>
      <c r="M21" s="255"/>
      <c r="N21" s="255"/>
      <c r="O21" s="255"/>
      <c r="P21" s="256"/>
      <c r="Q21" s="49" t="s">
        <v>85</v>
      </c>
    </row>
    <row r="22" spans="1:26" ht="24" customHeight="1" x14ac:dyDescent="0.3">
      <c r="A22" s="246" t="s">
        <v>90</v>
      </c>
      <c r="B22" s="247"/>
      <c r="C22" s="247"/>
      <c r="D22" s="247"/>
      <c r="E22" s="47" t="s">
        <v>88</v>
      </c>
      <c r="F22" s="47" t="s">
        <v>20</v>
      </c>
      <c r="G22" s="47" t="s">
        <v>21</v>
      </c>
      <c r="H22" s="47" t="s">
        <v>22</v>
      </c>
      <c r="I22" s="47" t="s">
        <v>23</v>
      </c>
      <c r="J22" s="47" t="s">
        <v>24</v>
      </c>
      <c r="K22" s="47" t="s">
        <v>25</v>
      </c>
      <c r="L22" s="47" t="s">
        <v>26</v>
      </c>
      <c r="M22" s="47" t="s">
        <v>27</v>
      </c>
      <c r="N22" s="47" t="s">
        <v>28</v>
      </c>
      <c r="O22" s="47" t="s">
        <v>29</v>
      </c>
      <c r="P22" s="47" t="s">
        <v>30</v>
      </c>
      <c r="Q22" s="48"/>
    </row>
    <row r="23" spans="1:26" ht="24" customHeight="1" x14ac:dyDescent="0.3">
      <c r="A23" s="247"/>
      <c r="B23" s="247"/>
      <c r="C23" s="247"/>
      <c r="D23" s="247"/>
      <c r="E23" s="54">
        <f>IF($E12="太陽光",合計!E24,0)</f>
        <v>0</v>
      </c>
      <c r="F23" s="54">
        <f>IF($E12="太陽光",合計!F24,0)</f>
        <v>0</v>
      </c>
      <c r="G23" s="54">
        <f>IF($E12="太陽光",合計!G24,0)</f>
        <v>0</v>
      </c>
      <c r="H23" s="54">
        <f>IF($E12="太陽光",合計!H24,0)</f>
        <v>0</v>
      </c>
      <c r="I23" s="54">
        <f>IF($E12="太陽光",合計!I24,0)</f>
        <v>0</v>
      </c>
      <c r="J23" s="54">
        <f>IF($E12="太陽光",合計!J24,0)</f>
        <v>0</v>
      </c>
      <c r="K23" s="54">
        <f>IF($E12="太陽光",合計!K24,0)</f>
        <v>0</v>
      </c>
      <c r="L23" s="54">
        <f>IF($E12="太陽光",合計!L24,0)</f>
        <v>0</v>
      </c>
      <c r="M23" s="54">
        <f>IF($E12="太陽光",合計!M24,0)</f>
        <v>0</v>
      </c>
      <c r="N23" s="54">
        <f>IF($E12="太陽光",合計!N24,0)</f>
        <v>0</v>
      </c>
      <c r="O23" s="54">
        <f>IF($E12="太陽光",合計!O24,0)</f>
        <v>0</v>
      </c>
      <c r="P23" s="54">
        <f>IF($E12="太陽光",合計!P24,0)</f>
        <v>0</v>
      </c>
      <c r="Q23" s="51" t="s">
        <v>85</v>
      </c>
    </row>
    <row r="24" spans="1:26" ht="24" customHeight="1" x14ac:dyDescent="0.3">
      <c r="A24" s="201" t="s">
        <v>96</v>
      </c>
      <c r="B24" s="194"/>
      <c r="C24" s="194"/>
      <c r="D24" s="194"/>
      <c r="E24" s="47" t="s">
        <v>88</v>
      </c>
      <c r="F24" s="47" t="s">
        <v>20</v>
      </c>
      <c r="G24" s="47" t="s">
        <v>21</v>
      </c>
      <c r="H24" s="47" t="s">
        <v>22</v>
      </c>
      <c r="I24" s="47" t="s">
        <v>23</v>
      </c>
      <c r="J24" s="47" t="s">
        <v>24</v>
      </c>
      <c r="K24" s="47" t="s">
        <v>25</v>
      </c>
      <c r="L24" s="47" t="s">
        <v>26</v>
      </c>
      <c r="M24" s="47" t="s">
        <v>27</v>
      </c>
      <c r="N24" s="47" t="s">
        <v>28</v>
      </c>
      <c r="O24" s="47" t="s">
        <v>29</v>
      </c>
      <c r="P24" s="47" t="s">
        <v>30</v>
      </c>
      <c r="Q24" s="48"/>
      <c r="Z24" s="39"/>
    </row>
    <row r="25" spans="1:26" ht="24" customHeight="1" x14ac:dyDescent="0.3">
      <c r="A25" s="194"/>
      <c r="B25" s="194"/>
      <c r="C25" s="194"/>
      <c r="D25" s="194"/>
      <c r="E25" s="55">
        <f>ROUND('計算用(太陽光)'!AD34,0)</f>
        <v>0</v>
      </c>
      <c r="F25" s="55">
        <f>ROUND('計算用(太陽光)'!AD35,0)</f>
        <v>0</v>
      </c>
      <c r="G25" s="55">
        <f>ROUND('計算用(太陽光)'!AD36,0)</f>
        <v>0</v>
      </c>
      <c r="H25" s="55">
        <f>ROUND('計算用(太陽光)'!AD37,0)</f>
        <v>0</v>
      </c>
      <c r="I25" s="55">
        <f>ROUND('計算用(太陽光)'!AD38,0)</f>
        <v>0</v>
      </c>
      <c r="J25" s="55">
        <f>ROUND('計算用(太陽光)'!AD39,0)</f>
        <v>0</v>
      </c>
      <c r="K25" s="55">
        <f>ROUND('計算用(太陽光)'!AD40,0)</f>
        <v>0</v>
      </c>
      <c r="L25" s="55">
        <f>ROUND('計算用(太陽光)'!AD41,0)</f>
        <v>0</v>
      </c>
      <c r="M25" s="55">
        <f>ROUND('計算用(太陽光)'!AD42,0)</f>
        <v>0</v>
      </c>
      <c r="N25" s="55">
        <f>ROUND('計算用(太陽光)'!AD43,0)</f>
        <v>0</v>
      </c>
      <c r="O25" s="55">
        <f>ROUND('計算用(太陽光)'!AD44,0)</f>
        <v>0</v>
      </c>
      <c r="P25" s="55">
        <f>ROUND('計算用(太陽光)'!AD45,0)</f>
        <v>0</v>
      </c>
      <c r="Q25" s="49" t="s">
        <v>85</v>
      </c>
      <c r="Z25" s="39"/>
    </row>
    <row r="26" spans="1:26" ht="24" customHeight="1" x14ac:dyDescent="0.3">
      <c r="A26" s="194" t="s">
        <v>92</v>
      </c>
      <c r="B26" s="194"/>
      <c r="C26" s="194"/>
      <c r="D26" s="194"/>
      <c r="E26" s="248" t="e">
        <f>ROUND('計算用(太陽光)'!R81,0)</f>
        <v>#N/A</v>
      </c>
      <c r="F26" s="249"/>
      <c r="G26" s="249"/>
      <c r="H26" s="249"/>
      <c r="I26" s="249"/>
      <c r="J26" s="249"/>
      <c r="K26" s="249"/>
      <c r="L26" s="249"/>
      <c r="M26" s="249"/>
      <c r="N26" s="249"/>
      <c r="O26" s="249"/>
      <c r="P26" s="250"/>
      <c r="Q26" s="49" t="s">
        <v>85</v>
      </c>
    </row>
    <row r="29" spans="1:26" x14ac:dyDescent="0.3">
      <c r="B29" s="10"/>
    </row>
    <row r="30" spans="1:26" x14ac:dyDescent="0.3">
      <c r="B30" s="10"/>
    </row>
    <row r="31" spans="1:26" x14ac:dyDescent="0.3">
      <c r="B31" s="10"/>
    </row>
    <row r="32" spans="1:26" x14ac:dyDescent="0.3">
      <c r="B32" s="10"/>
    </row>
    <row r="33" spans="2:2" x14ac:dyDescent="0.3">
      <c r="B33" s="10"/>
    </row>
    <row r="34" spans="2:2" x14ac:dyDescent="0.3">
      <c r="B34" s="10"/>
    </row>
    <row r="37" spans="2:2" x14ac:dyDescent="0.3">
      <c r="B37" s="10"/>
    </row>
  </sheetData>
  <dataConsolidate/>
  <mergeCells count="28">
    <mergeCell ref="A22:D23"/>
    <mergeCell ref="A24:D25"/>
    <mergeCell ref="A26:D26"/>
    <mergeCell ref="E26:P26"/>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14:P14">
    <cfRule type="cellIs" dxfId="10" priority="2" operator="lessThan">
      <formula>1000</formula>
    </cfRule>
  </conditionalFormatting>
  <conditionalFormatting sqref="E15:P15">
    <cfRule type="cellIs" dxfId="9" priority="3" operator="greaterThan">
      <formula>$E$14</formula>
    </cfRule>
  </conditionalFormatting>
  <conditionalFormatting sqref="E23:P23">
    <cfRule type="cellIs" dxfId="8" priority="1" operator="greaterThan">
      <formula>#REF!</formula>
    </cfRule>
  </conditionalFormatting>
  <conditionalFormatting sqref="E26:P26">
    <cfRule type="cellIs" dxfId="7" priority="4" operator="greaterThan">
      <formula>$E$21</formula>
    </cfRule>
  </conditionalFormatting>
  <dataValidations count="1">
    <dataValidation type="whole" allowBlank="1" showInputMessage="1" showErrorMessage="1" error="期待容量以下の整数値で入力してください" sqref="E26:P26" xr:uid="{A9487BED-688F-4CFB-972E-04AAED7A78CD}">
      <formula1>0</formula1>
      <formula2>E21</formula2>
    </dataValidation>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6E51-6031-4461-BEE1-FAC7BCBA25FC}">
  <sheetPr>
    <tabColor theme="8" tint="0.59999389629810485"/>
  </sheetPr>
  <dimension ref="A1:AH96"/>
  <sheetViews>
    <sheetView zoomScale="70" zoomScaleNormal="70" workbookViewId="0">
      <selection activeCell="A19" sqref="A19:D21"/>
    </sheetView>
  </sheetViews>
  <sheetFormatPr defaultColWidth="8.09765625" defaultRowHeight="15" x14ac:dyDescent="0.3"/>
  <cols>
    <col min="1" max="1" width="26.19921875" style="1" customWidth="1"/>
    <col min="2" max="2" width="9.69921875" style="1" customWidth="1"/>
    <col min="3" max="3" width="8.69921875" style="1" customWidth="1"/>
    <col min="4" max="4" width="12" style="1" bestFit="1" customWidth="1"/>
    <col min="5" max="10" width="8.69921875" style="1" bestFit="1" customWidth="1"/>
    <col min="11" max="11" width="9.59765625" style="1" bestFit="1" customWidth="1"/>
    <col min="12" max="12" width="9" style="1" bestFit="1" customWidth="1"/>
    <col min="13" max="13" width="16.09765625" style="1" customWidth="1"/>
    <col min="14" max="14" width="8.3984375" style="1" bestFit="1" customWidth="1"/>
    <col min="15" max="15" width="6.59765625" style="1" bestFit="1" customWidth="1"/>
    <col min="16" max="16" width="8.09765625" style="1"/>
    <col min="17" max="17" width="31.19921875" style="1" bestFit="1" customWidth="1"/>
    <col min="18" max="28" width="9.69921875" style="1" customWidth="1"/>
    <col min="29" max="29" width="8.09765625" style="1"/>
    <col min="30" max="30" width="9.69921875" style="1" customWidth="1"/>
    <col min="31" max="16384" width="8.09765625" style="1"/>
  </cols>
  <sheetData>
    <row r="1" spans="1:34" x14ac:dyDescent="0.3">
      <c r="J1" s="56" t="s">
        <v>97</v>
      </c>
      <c r="L1" s="57"/>
      <c r="M1" s="11" t="s">
        <v>98</v>
      </c>
      <c r="AH1" s="1" t="s">
        <v>99</v>
      </c>
    </row>
    <row r="2" spans="1:34" x14ac:dyDescent="0.3">
      <c r="B2" s="58" t="s">
        <v>100</v>
      </c>
      <c r="C2" s="58" t="s">
        <v>101</v>
      </c>
      <c r="D2" s="58" t="s">
        <v>102</v>
      </c>
      <c r="E2" s="58" t="s">
        <v>103</v>
      </c>
      <c r="F2" s="58" t="s">
        <v>104</v>
      </c>
      <c r="G2" s="58" t="s">
        <v>105</v>
      </c>
      <c r="H2" s="58" t="s">
        <v>106</v>
      </c>
      <c r="I2" s="58" t="s">
        <v>107</v>
      </c>
      <c r="J2" s="58" t="s">
        <v>108</v>
      </c>
      <c r="AH2" s="1" t="s">
        <v>109</v>
      </c>
    </row>
    <row r="3" spans="1:34" ht="18" x14ac:dyDescent="0.45">
      <c r="A3" s="59" t="s">
        <v>110</v>
      </c>
      <c r="AH3" s="1" t="s">
        <v>111</v>
      </c>
    </row>
    <row r="4" spans="1:34" x14ac:dyDescent="0.3">
      <c r="A4" s="56" t="s">
        <v>88</v>
      </c>
      <c r="B4" s="60">
        <v>4829.1865086982607</v>
      </c>
      <c r="C4" s="60">
        <v>12065.532528876431</v>
      </c>
      <c r="D4" s="60">
        <v>41616.479241863548</v>
      </c>
      <c r="E4" s="60">
        <v>17839.397791614778</v>
      </c>
      <c r="F4" s="60">
        <v>3666.388311094684</v>
      </c>
      <c r="G4" s="60">
        <v>16666.490865606225</v>
      </c>
      <c r="H4" s="60">
        <v>7144.4029225338527</v>
      </c>
      <c r="I4" s="60">
        <v>4761.1365271966533</v>
      </c>
      <c r="J4" s="60">
        <v>12203.88927014605</v>
      </c>
      <c r="M4" s="61"/>
      <c r="N4" s="61"/>
      <c r="O4" s="61"/>
      <c r="P4" s="61"/>
      <c r="Q4" s="61"/>
      <c r="R4" s="61"/>
      <c r="S4" s="61"/>
    </row>
    <row r="5" spans="1:34" x14ac:dyDescent="0.3">
      <c r="A5" s="56" t="s">
        <v>20</v>
      </c>
      <c r="B5" s="60">
        <v>4314.6629994001205</v>
      </c>
      <c r="C5" s="60">
        <v>11208.621241028955</v>
      </c>
      <c r="D5" s="60">
        <v>40269.926315480639</v>
      </c>
      <c r="E5" s="60">
        <v>17879.622183478619</v>
      </c>
      <c r="F5" s="60">
        <v>3375.0840407811252</v>
      </c>
      <c r="G5" s="60">
        <v>17224.346543242526</v>
      </c>
      <c r="H5" s="60">
        <v>7206.7352874117514</v>
      </c>
      <c r="I5" s="60">
        <v>4879.4261924686189</v>
      </c>
      <c r="J5" s="60">
        <v>13459.850267024878</v>
      </c>
      <c r="M5" s="61"/>
      <c r="N5" s="61"/>
      <c r="O5" s="61"/>
      <c r="P5" s="61"/>
      <c r="Q5" s="61"/>
      <c r="R5" s="61"/>
      <c r="S5" s="61"/>
      <c r="AH5" s="1" t="s">
        <v>112</v>
      </c>
    </row>
    <row r="6" spans="1:34" x14ac:dyDescent="0.3">
      <c r="A6" s="56" t="s">
        <v>21</v>
      </c>
      <c r="B6" s="60">
        <v>4388.1577864427109</v>
      </c>
      <c r="C6" s="60">
        <v>12239.332733735637</v>
      </c>
      <c r="D6" s="60">
        <v>46915.660951486345</v>
      </c>
      <c r="E6" s="60">
        <v>20132.17812785388</v>
      </c>
      <c r="F6" s="60">
        <v>3922.5368936117784</v>
      </c>
      <c r="G6" s="60">
        <v>19945.36546038463</v>
      </c>
      <c r="H6" s="60">
        <v>8335.8686285251333</v>
      </c>
      <c r="I6" s="60">
        <v>5677.8839330543933</v>
      </c>
      <c r="J6" s="60">
        <v>15157.888267340946</v>
      </c>
      <c r="M6" s="61"/>
      <c r="N6" s="61"/>
      <c r="O6" s="61"/>
      <c r="P6" s="61"/>
      <c r="Q6" s="61"/>
      <c r="R6" s="61"/>
      <c r="S6" s="61"/>
      <c r="AH6" s="1" t="s">
        <v>113</v>
      </c>
    </row>
    <row r="7" spans="1:34" x14ac:dyDescent="0.3">
      <c r="A7" s="56" t="s">
        <v>22</v>
      </c>
      <c r="B7" s="60">
        <v>5038.0505346439695</v>
      </c>
      <c r="C7" s="60">
        <v>14632.907839661797</v>
      </c>
      <c r="D7" s="60">
        <v>60466.172402040771</v>
      </c>
      <c r="E7" s="60">
        <v>24224.980000000003</v>
      </c>
      <c r="F7" s="60">
        <v>4770.6080000000002</v>
      </c>
      <c r="G7" s="60">
        <v>25812.62</v>
      </c>
      <c r="H7" s="60">
        <v>10457.550000000001</v>
      </c>
      <c r="I7" s="60">
        <v>7067.78</v>
      </c>
      <c r="J7" s="60">
        <v>19225.682000000001</v>
      </c>
      <c r="M7" s="61"/>
      <c r="N7" s="61"/>
      <c r="O7" s="61"/>
      <c r="P7" s="61"/>
      <c r="Q7" s="61"/>
      <c r="R7" s="61"/>
      <c r="S7" s="61"/>
    </row>
    <row r="8" spans="1:34" x14ac:dyDescent="0.3">
      <c r="A8" s="56" t="s">
        <v>23</v>
      </c>
      <c r="B8" s="60">
        <v>5161.8099999999995</v>
      </c>
      <c r="C8" s="60">
        <v>14899.805999999999</v>
      </c>
      <c r="D8" s="60">
        <v>60465.724000000002</v>
      </c>
      <c r="E8" s="60">
        <v>24224.980000000003</v>
      </c>
      <c r="F8" s="60">
        <v>4770.6080000000002</v>
      </c>
      <c r="G8" s="60">
        <v>25812.62</v>
      </c>
      <c r="H8" s="60">
        <v>10457.550000000001</v>
      </c>
      <c r="I8" s="60">
        <v>7067.78</v>
      </c>
      <c r="J8" s="60">
        <v>19225.682000000001</v>
      </c>
      <c r="M8" s="61"/>
      <c r="N8" s="61"/>
      <c r="O8" s="61"/>
      <c r="P8" s="61"/>
      <c r="Q8" s="61"/>
      <c r="R8" s="61"/>
      <c r="S8" s="61"/>
    </row>
    <row r="9" spans="1:34" x14ac:dyDescent="0.3">
      <c r="A9" s="56" t="s">
        <v>24</v>
      </c>
      <c r="B9" s="60">
        <v>4778.1686573963079</v>
      </c>
      <c r="C9" s="60">
        <v>13183.337555413265</v>
      </c>
      <c r="D9" s="60">
        <v>50979.533440836487</v>
      </c>
      <c r="E9" s="60">
        <v>21741.133802407636</v>
      </c>
      <c r="F9" s="60">
        <v>4218.2174751468456</v>
      </c>
      <c r="G9" s="60">
        <v>21546.763052480448</v>
      </c>
      <c r="H9" s="60">
        <v>9140.9289464141038</v>
      </c>
      <c r="I9" s="60">
        <v>6254.5423012552301</v>
      </c>
      <c r="J9" s="60">
        <v>16769.843998946439</v>
      </c>
      <c r="M9" s="61"/>
      <c r="N9" s="61"/>
      <c r="O9" s="61"/>
      <c r="P9" s="61"/>
      <c r="Q9" s="61"/>
      <c r="R9" s="61"/>
      <c r="S9" s="61"/>
    </row>
    <row r="10" spans="1:34" x14ac:dyDescent="0.3">
      <c r="A10" s="56" t="s">
        <v>25</v>
      </c>
      <c r="B10" s="60">
        <v>4731.1801259748054</v>
      </c>
      <c r="C10" s="60">
        <v>11710.930272268857</v>
      </c>
      <c r="D10" s="60">
        <v>42890.473138152367</v>
      </c>
      <c r="E10" s="60">
        <v>18653.941726857618</v>
      </c>
      <c r="F10" s="60">
        <v>3485.5804881414406</v>
      </c>
      <c r="G10" s="60">
        <v>17844.621737257716</v>
      </c>
      <c r="H10" s="60">
        <v>7609.873187762817</v>
      </c>
      <c r="I10" s="60">
        <v>5293.4450209205015</v>
      </c>
      <c r="J10" s="60">
        <v>14036.248413259058</v>
      </c>
      <c r="M10" s="61"/>
      <c r="N10" s="61"/>
      <c r="O10" s="61"/>
      <c r="P10" s="61"/>
      <c r="Q10" s="61"/>
      <c r="R10" s="61"/>
      <c r="S10" s="61"/>
    </row>
    <row r="11" spans="1:34" x14ac:dyDescent="0.3">
      <c r="A11" s="56" t="s">
        <v>26</v>
      </c>
      <c r="B11" s="60">
        <v>5429.4656028794243</v>
      </c>
      <c r="C11" s="60">
        <v>13165.436510554833</v>
      </c>
      <c r="D11" s="60">
        <v>44215.604867088638</v>
      </c>
      <c r="E11" s="60">
        <v>18583.539041095893</v>
      </c>
      <c r="F11" s="60">
        <v>3771.8653744840758</v>
      </c>
      <c r="G11" s="60">
        <v>17626.163429931614</v>
      </c>
      <c r="H11" s="60">
        <v>8000.6098892789632</v>
      </c>
      <c r="I11" s="60">
        <v>5027.2857740585769</v>
      </c>
      <c r="J11" s="60">
        <v>14412.618052783375</v>
      </c>
      <c r="M11" s="61"/>
      <c r="N11" s="61"/>
      <c r="O11" s="61"/>
      <c r="P11" s="61"/>
      <c r="Q11" s="61"/>
      <c r="R11" s="61"/>
      <c r="S11" s="61"/>
    </row>
    <row r="12" spans="1:34" x14ac:dyDescent="0.3">
      <c r="A12" s="56" t="s">
        <v>27</v>
      </c>
      <c r="B12" s="60">
        <v>5881.5140431913624</v>
      </c>
      <c r="C12" s="60">
        <v>14733.404271457237</v>
      </c>
      <c r="D12" s="60">
        <v>48840.506208928266</v>
      </c>
      <c r="E12" s="60">
        <v>21489.741353258614</v>
      </c>
      <c r="F12" s="60">
        <v>4505.1654342388965</v>
      </c>
      <c r="G12" s="60">
        <v>21866.660573922243</v>
      </c>
      <c r="H12" s="60">
        <v>9843.2153487519772</v>
      </c>
      <c r="I12" s="60">
        <v>6786.840794979079</v>
      </c>
      <c r="J12" s="60">
        <v>17311.92525573861</v>
      </c>
      <c r="M12" s="61"/>
      <c r="N12" s="61"/>
      <c r="O12" s="61"/>
      <c r="P12" s="61"/>
      <c r="Q12" s="61"/>
      <c r="R12" s="61"/>
      <c r="S12" s="61"/>
    </row>
    <row r="13" spans="1:34" x14ac:dyDescent="0.3">
      <c r="A13" s="56" t="s">
        <v>28</v>
      </c>
      <c r="B13" s="60">
        <v>6126.52</v>
      </c>
      <c r="C13" s="60">
        <v>15295.369999999999</v>
      </c>
      <c r="D13" s="60">
        <v>53256.71850130098</v>
      </c>
      <c r="E13" s="60">
        <v>23269.650693233707</v>
      </c>
      <c r="F13" s="60">
        <v>4891.8980000000001</v>
      </c>
      <c r="G13" s="60">
        <v>23509.027848641705</v>
      </c>
      <c r="H13" s="60">
        <v>10013.469931136915</v>
      </c>
      <c r="I13" s="60">
        <v>6786.840794979079</v>
      </c>
      <c r="J13" s="60">
        <v>18137.332891022346</v>
      </c>
      <c r="M13" s="61"/>
      <c r="N13" s="61"/>
      <c r="O13" s="61"/>
      <c r="P13" s="61"/>
      <c r="Q13" s="61"/>
      <c r="R13" s="61"/>
      <c r="S13" s="61"/>
    </row>
    <row r="14" spans="1:34" x14ac:dyDescent="0.3">
      <c r="A14" s="56" t="s">
        <v>29</v>
      </c>
      <c r="B14" s="60">
        <v>6102.0184043191366</v>
      </c>
      <c r="C14" s="60">
        <v>15238.583239946794</v>
      </c>
      <c r="D14" s="60">
        <v>53259.867315586351</v>
      </c>
      <c r="E14" s="60">
        <v>23269.650693233707</v>
      </c>
      <c r="F14" s="60">
        <v>4891.8980000000001</v>
      </c>
      <c r="G14" s="60">
        <v>23509.027848641705</v>
      </c>
      <c r="H14" s="60">
        <v>10013.562054704678</v>
      </c>
      <c r="I14" s="60">
        <v>6786.840794979079</v>
      </c>
      <c r="J14" s="60">
        <v>18137.332891022346</v>
      </c>
      <c r="M14" s="61"/>
      <c r="N14" s="61"/>
      <c r="O14" s="61"/>
      <c r="P14" s="61"/>
      <c r="Q14" s="61"/>
      <c r="R14" s="61"/>
      <c r="S14" s="61"/>
    </row>
    <row r="15" spans="1:34" x14ac:dyDescent="0.3">
      <c r="A15" s="56" t="s">
        <v>30</v>
      </c>
      <c r="B15" s="60">
        <v>5538.4917036592678</v>
      </c>
      <c r="C15" s="60">
        <v>14037.989457040439</v>
      </c>
      <c r="D15" s="60">
        <v>46782.669746398889</v>
      </c>
      <c r="E15" s="60">
        <v>20242.785205479453</v>
      </c>
      <c r="F15" s="60">
        <v>4183.7148600997971</v>
      </c>
      <c r="G15" s="60">
        <v>19547.448543469229</v>
      </c>
      <c r="H15" s="60">
        <v>8503.3958745804557</v>
      </c>
      <c r="I15" s="60">
        <v>5603.9541422594139</v>
      </c>
      <c r="J15" s="60">
        <v>14993.954902664191</v>
      </c>
      <c r="M15" s="61"/>
      <c r="N15" s="61"/>
      <c r="O15" s="61"/>
      <c r="P15" s="61"/>
      <c r="Q15" s="61"/>
      <c r="R15" s="61"/>
      <c r="S15" s="61"/>
    </row>
    <row r="16" spans="1:34" x14ac:dyDescent="0.3">
      <c r="B16" s="62"/>
      <c r="C16" s="62"/>
      <c r="D16" s="62"/>
      <c r="E16" s="62"/>
      <c r="F16" s="62"/>
      <c r="G16" s="62"/>
      <c r="H16" s="62"/>
      <c r="I16" s="62"/>
      <c r="J16" s="62"/>
      <c r="K16" s="62"/>
    </row>
    <row r="17" spans="1:30" ht="18" x14ac:dyDescent="0.45">
      <c r="A17" s="59" t="s">
        <v>114</v>
      </c>
      <c r="B17" s="63">
        <v>172217.75268342998</v>
      </c>
      <c r="C17" s="62"/>
      <c r="D17" s="62"/>
      <c r="E17" s="62"/>
      <c r="F17" s="62"/>
      <c r="G17" s="62"/>
      <c r="H17" s="62"/>
      <c r="I17" s="62"/>
      <c r="J17" s="62"/>
      <c r="K17" s="62"/>
    </row>
    <row r="19" spans="1:30" ht="18" x14ac:dyDescent="0.45">
      <c r="A19" s="59" t="s">
        <v>115</v>
      </c>
      <c r="B19" s="64" t="s">
        <v>116</v>
      </c>
      <c r="N19" s="1" t="s">
        <v>117</v>
      </c>
    </row>
    <row r="20" spans="1:30" x14ac:dyDescent="0.3">
      <c r="A20" s="56" t="s">
        <v>88</v>
      </c>
      <c r="B20" s="65">
        <v>2.2855621745463961E-2</v>
      </c>
      <c r="C20" s="65">
        <v>2.3115966558131282E-2</v>
      </c>
      <c r="D20" s="65">
        <v>1.4532736645522062E-2</v>
      </c>
      <c r="E20" s="65">
        <v>2.3767927553748642E-2</v>
      </c>
      <c r="F20" s="65">
        <v>4.031159402625966E-2</v>
      </c>
      <c r="G20" s="65">
        <v>1.1098786518164332E-2</v>
      </c>
      <c r="H20" s="65">
        <v>1.317055866567759E-2</v>
      </c>
      <c r="I20" s="65">
        <v>2.0876895054951241E-2</v>
      </c>
      <c r="J20" s="65">
        <v>5.556099375718139E-3</v>
      </c>
      <c r="N20" s="66" t="e">
        <f>HLOOKUP('入力(太陽光)'!$E$13,$B$2:$J$31,ROW()-1,0)</f>
        <v>#N/A</v>
      </c>
      <c r="Q20" s="67"/>
      <c r="R20" s="67"/>
      <c r="S20" s="67"/>
      <c r="T20" s="67"/>
      <c r="U20" s="67"/>
      <c r="V20" s="67"/>
      <c r="W20" s="67"/>
    </row>
    <row r="21" spans="1:30" x14ac:dyDescent="0.3">
      <c r="A21" s="56" t="s">
        <v>20</v>
      </c>
      <c r="B21" s="65">
        <v>6.3697362072277122E-2</v>
      </c>
      <c r="C21" s="65">
        <v>0.10955738499430018</v>
      </c>
      <c r="D21" s="65">
        <v>8.6781998214590858E-2</v>
      </c>
      <c r="E21" s="65">
        <v>0.10697238100179689</v>
      </c>
      <c r="F21" s="65">
        <v>0.19747569073168242</v>
      </c>
      <c r="G21" s="65">
        <v>0.10098118647987211</v>
      </c>
      <c r="H21" s="65">
        <v>0.11481264296873256</v>
      </c>
      <c r="I21" s="65">
        <v>0.15922697709669081</v>
      </c>
      <c r="J21" s="65">
        <v>3.485035735782839E-2</v>
      </c>
      <c r="N21" s="66" t="e">
        <f>HLOOKUP('入力(太陽光)'!$E$13,$B$2:$J$31,ROW()-1,0)</f>
        <v>#N/A</v>
      </c>
      <c r="Q21" s="67"/>
      <c r="R21" s="67"/>
      <c r="S21" s="67"/>
      <c r="T21" s="67"/>
      <c r="U21" s="67"/>
      <c r="V21" s="67"/>
      <c r="W21" s="67"/>
    </row>
    <row r="22" spans="1:30" x14ac:dyDescent="0.3">
      <c r="A22" s="56" t="s">
        <v>21</v>
      </c>
      <c r="B22" s="65">
        <v>0.10168266180398663</v>
      </c>
      <c r="C22" s="65">
        <v>0.16162602577316701</v>
      </c>
      <c r="D22" s="65">
        <v>0.1383307217298797</v>
      </c>
      <c r="E22" s="65">
        <v>0.15969173178690249</v>
      </c>
      <c r="F22" s="65">
        <v>0.21603191228390531</v>
      </c>
      <c r="G22" s="65">
        <v>0.15662208313245726</v>
      </c>
      <c r="H22" s="65">
        <v>0.15480548594486035</v>
      </c>
      <c r="I22" s="65">
        <v>0.16625740354837962</v>
      </c>
      <c r="J22" s="65">
        <v>7.2188834629309973E-2</v>
      </c>
      <c r="N22" s="66" t="e">
        <f>HLOOKUP('入力(太陽光)'!$E$13,$B$2:$J$31,ROW()-1,0)</f>
        <v>#N/A</v>
      </c>
      <c r="Q22" s="67"/>
      <c r="R22" s="67"/>
      <c r="S22" s="67"/>
      <c r="T22" s="67"/>
      <c r="U22" s="67"/>
      <c r="V22" s="67"/>
      <c r="W22" s="67"/>
    </row>
    <row r="23" spans="1:30" x14ac:dyDescent="0.3">
      <c r="A23" s="56" t="s">
        <v>22</v>
      </c>
      <c r="B23" s="65">
        <v>8.7915538955176176E-2</v>
      </c>
      <c r="C23" s="65">
        <v>0.15591994278250287</v>
      </c>
      <c r="D23" s="65">
        <v>0.19504781159925857</v>
      </c>
      <c r="E23" s="65">
        <v>0.21950285725466898</v>
      </c>
      <c r="F23" s="65">
        <v>0.25943515269192574</v>
      </c>
      <c r="G23" s="65">
        <v>0.20017186470698325</v>
      </c>
      <c r="H23" s="65">
        <v>0.22806633067586288</v>
      </c>
      <c r="I23" s="65">
        <v>0.24607684078508441</v>
      </c>
      <c r="J23" s="65">
        <v>7.7759797593761074E-2</v>
      </c>
      <c r="N23" s="66" t="e">
        <f>HLOOKUP('入力(太陽光)'!$E$13,$B$2:$J$31,ROW()-1,0)</f>
        <v>#N/A</v>
      </c>
      <c r="Q23" s="67"/>
      <c r="R23" s="67"/>
      <c r="S23" s="67"/>
      <c r="T23" s="67"/>
      <c r="U23" s="67"/>
      <c r="V23" s="67"/>
      <c r="W23" s="67"/>
    </row>
    <row r="24" spans="1:30" x14ac:dyDescent="0.3">
      <c r="A24" s="56" t="s">
        <v>23</v>
      </c>
      <c r="B24" s="65">
        <v>9.1819444852175677E-2</v>
      </c>
      <c r="C24" s="65">
        <v>0.19744059584314327</v>
      </c>
      <c r="D24" s="65">
        <v>0.20792496064757557</v>
      </c>
      <c r="E24" s="65">
        <v>0.23591738535129086</v>
      </c>
      <c r="F24" s="65">
        <v>0.27769762096294426</v>
      </c>
      <c r="G24" s="65">
        <v>0.21578628021517393</v>
      </c>
      <c r="H24" s="65">
        <v>0.23511411270837343</v>
      </c>
      <c r="I24" s="65">
        <v>0.26152751213067604</v>
      </c>
      <c r="J24" s="65">
        <v>8.752646237180628E-2</v>
      </c>
      <c r="N24" s="66" t="e">
        <f>HLOOKUP('入力(太陽光)'!$E$13,$B$2:$J$31,ROW()-1,0)</f>
        <v>#N/A</v>
      </c>
      <c r="Q24" s="67"/>
      <c r="R24" s="67"/>
      <c r="S24" s="67"/>
      <c r="T24" s="67"/>
      <c r="U24" s="67"/>
      <c r="V24" s="67"/>
      <c r="W24" s="67"/>
    </row>
    <row r="25" spans="1:30" x14ac:dyDescent="0.3">
      <c r="A25" s="56" t="s">
        <v>24</v>
      </c>
      <c r="B25" s="65">
        <v>6.5192115887783911E-2</v>
      </c>
      <c r="C25" s="65">
        <v>0.1244258326657036</v>
      </c>
      <c r="D25" s="65">
        <v>0.13076922602747476</v>
      </c>
      <c r="E25" s="65">
        <v>0.14073137065893637</v>
      </c>
      <c r="F25" s="65">
        <v>0.18570057787575542</v>
      </c>
      <c r="G25" s="65">
        <v>0.13679687592225775</v>
      </c>
      <c r="H25" s="65">
        <v>0.14099038025320751</v>
      </c>
      <c r="I25" s="65">
        <v>0.16970846016163366</v>
      </c>
      <c r="J25" s="65">
        <v>6.3018454887189948E-2</v>
      </c>
      <c r="N25" s="66" t="e">
        <f>HLOOKUP('入力(太陽光)'!$E$13,$B$2:$J$31,ROW()-1,0)</f>
        <v>#N/A</v>
      </c>
      <c r="Q25" s="67"/>
      <c r="R25" s="67"/>
      <c r="S25" s="67"/>
      <c r="T25" s="67"/>
      <c r="U25" s="67"/>
      <c r="V25" s="67"/>
      <c r="W25" s="67"/>
    </row>
    <row r="26" spans="1:30" x14ac:dyDescent="0.3">
      <c r="A26" s="56" t="s">
        <v>25</v>
      </c>
      <c r="B26" s="65">
        <v>1.9523193660944474E-2</v>
      </c>
      <c r="C26" s="65">
        <v>8.4446851731322894E-2</v>
      </c>
      <c r="D26" s="65">
        <v>9.3554292215264762E-2</v>
      </c>
      <c r="E26" s="65">
        <v>0.11645557349634204</v>
      </c>
      <c r="F26" s="65">
        <v>0.13502846544341435</v>
      </c>
      <c r="G26" s="65">
        <v>0.10668722425666394</v>
      </c>
      <c r="H26" s="65">
        <v>0.11810670643624376</v>
      </c>
      <c r="I26" s="65">
        <v>0.13787832275090886</v>
      </c>
      <c r="J26" s="65">
        <v>4.3495222182160675E-2</v>
      </c>
      <c r="N26" s="66" t="e">
        <f>HLOOKUP('入力(太陽光)'!$E$13,$B$2:$J$31,ROW()-1,0)</f>
        <v>#N/A</v>
      </c>
      <c r="Q26" s="67"/>
      <c r="R26" s="67"/>
      <c r="S26" s="67"/>
      <c r="T26" s="67"/>
      <c r="U26" s="67"/>
      <c r="V26" s="67"/>
      <c r="W26" s="67"/>
    </row>
    <row r="27" spans="1:30" x14ac:dyDescent="0.3">
      <c r="A27" s="56" t="s">
        <v>26</v>
      </c>
      <c r="B27" s="65">
        <v>3.4899000236828384E-3</v>
      </c>
      <c r="C27" s="65">
        <v>7.4494105682338429E-3</v>
      </c>
      <c r="D27" s="65">
        <v>4.0899413806399316E-3</v>
      </c>
      <c r="E27" s="65">
        <v>6.906695565177646E-3</v>
      </c>
      <c r="F27" s="65">
        <v>6.505784163609917E-3</v>
      </c>
      <c r="G27" s="65">
        <v>3.2141032405360831E-3</v>
      </c>
      <c r="H27" s="65">
        <v>3.6894044596705584E-3</v>
      </c>
      <c r="I27" s="65">
        <v>4.4639576083206085E-3</v>
      </c>
      <c r="J27" s="65">
        <v>1.5576705870323229E-3</v>
      </c>
      <c r="N27" s="66" t="e">
        <f>HLOOKUP('入力(太陽光)'!$E$13,$B$2:$J$31,ROW()-1,0)</f>
        <v>#N/A</v>
      </c>
      <c r="Q27" s="67"/>
      <c r="R27" s="67"/>
      <c r="S27" s="67"/>
      <c r="T27" s="67"/>
      <c r="U27" s="67"/>
      <c r="V27" s="67"/>
      <c r="W27" s="67"/>
    </row>
    <row r="28" spans="1:30" x14ac:dyDescent="0.3">
      <c r="A28" s="56" t="s">
        <v>27</v>
      </c>
      <c r="B28" s="65">
        <v>5.1363182051944725E-3</v>
      </c>
      <c r="C28" s="65">
        <v>8.8055416347027852E-3</v>
      </c>
      <c r="D28" s="65">
        <v>7.7734567023944609E-3</v>
      </c>
      <c r="E28" s="65">
        <v>3.9648649862496887E-2</v>
      </c>
      <c r="F28" s="65">
        <v>1.8925205990927361E-2</v>
      </c>
      <c r="G28" s="65">
        <v>2.8302081715465017E-2</v>
      </c>
      <c r="H28" s="65">
        <v>3.0576784464760729E-2</v>
      </c>
      <c r="I28" s="65">
        <v>3.9787356150911883E-2</v>
      </c>
      <c r="J28" s="65">
        <v>7.3973449173685528E-3</v>
      </c>
      <c r="N28" s="66" t="e">
        <f>HLOOKUP('入力(太陽光)'!$E$13,$B$2:$J$31,ROW()-1,0)</f>
        <v>#N/A</v>
      </c>
      <c r="Q28" s="67"/>
      <c r="R28" s="67"/>
      <c r="S28" s="67"/>
      <c r="T28" s="67"/>
      <c r="U28" s="67"/>
      <c r="V28" s="67"/>
      <c r="W28" s="67"/>
    </row>
    <row r="29" spans="1:30" x14ac:dyDescent="0.3">
      <c r="A29" s="56" t="s">
        <v>28</v>
      </c>
      <c r="B29" s="65">
        <v>1.5113891193367692E-2</v>
      </c>
      <c r="C29" s="65">
        <v>3.0645527213549843E-2</v>
      </c>
      <c r="D29" s="65">
        <v>2.2521836944194587E-2</v>
      </c>
      <c r="E29" s="65">
        <v>4.6429544699862192E-2</v>
      </c>
      <c r="F29" s="65">
        <v>1.8805348924388145E-2</v>
      </c>
      <c r="G29" s="65">
        <v>2.9232204823077583E-2</v>
      </c>
      <c r="H29" s="65">
        <v>3.4862111042170192E-2</v>
      </c>
      <c r="I29" s="65">
        <v>4.6465324921187774E-2</v>
      </c>
      <c r="J29" s="65">
        <v>1.4987892760107436E-2</v>
      </c>
      <c r="N29" s="66" t="e">
        <f>HLOOKUP('入力(太陽光)'!$E$13,$B$2:$J$31,ROW()-1,0)</f>
        <v>#N/A</v>
      </c>
      <c r="Q29" s="67"/>
      <c r="R29" s="67"/>
      <c r="S29" s="67"/>
      <c r="T29" s="67"/>
      <c r="U29" s="67"/>
      <c r="V29" s="67"/>
      <c r="W29" s="67"/>
    </row>
    <row r="30" spans="1:30" x14ac:dyDescent="0.3">
      <c r="A30" s="56" t="s">
        <v>29</v>
      </c>
      <c r="B30" s="65">
        <v>1.7391685124802835E-2</v>
      </c>
      <c r="C30" s="65">
        <v>1.5105171565016303E-2</v>
      </c>
      <c r="D30" s="65">
        <v>1.230862052764924E-2</v>
      </c>
      <c r="E30" s="65">
        <v>2.5138713977665334E-2</v>
      </c>
      <c r="F30" s="65">
        <v>1.5598041340452498E-2</v>
      </c>
      <c r="G30" s="65">
        <v>2.4920264925795941E-2</v>
      </c>
      <c r="H30" s="65">
        <v>2.1674712180935401E-2</v>
      </c>
      <c r="I30" s="65">
        <v>3.3998915362038751E-2</v>
      </c>
      <c r="J30" s="65">
        <v>7.5752554111290392E-3</v>
      </c>
      <c r="N30" s="66" t="e">
        <f>HLOOKUP('入力(太陽光)'!$E$13,$B$2:$J$31,ROW()-1,0)</f>
        <v>#N/A</v>
      </c>
      <c r="Q30" s="1" t="s">
        <v>118</v>
      </c>
    </row>
    <row r="31" spans="1:30" x14ac:dyDescent="0.3">
      <c r="A31" s="56" t="s">
        <v>30</v>
      </c>
      <c r="B31" s="65">
        <v>1.2274502810510438E-2</v>
      </c>
      <c r="C31" s="65">
        <v>1.321213900748327E-2</v>
      </c>
      <c r="D31" s="65">
        <v>8.7250228267835659E-3</v>
      </c>
      <c r="E31" s="65">
        <v>1.6709563729331453E-2</v>
      </c>
      <c r="F31" s="65">
        <v>3.4079902017456989E-2</v>
      </c>
      <c r="G31" s="65">
        <v>1.7020208062795431E-2</v>
      </c>
      <c r="H31" s="65">
        <v>1.7943455345837422E-2</v>
      </c>
      <c r="I31" s="65">
        <v>2.8498232281037542E-2</v>
      </c>
      <c r="J31" s="65">
        <v>5.5932962681282889E-3</v>
      </c>
      <c r="N31" s="66" t="e">
        <f>HLOOKUP('入力(太陽光)'!$E$13,$B$2:$J$31,ROW()-1,0)</f>
        <v>#N/A</v>
      </c>
      <c r="Z31" s="56" t="s">
        <v>97</v>
      </c>
    </row>
    <row r="32" spans="1:30" x14ac:dyDescent="0.3">
      <c r="A32" s="56"/>
      <c r="B32" s="56"/>
      <c r="C32" s="56"/>
      <c r="D32" s="56"/>
      <c r="E32" s="56"/>
      <c r="F32" s="56"/>
      <c r="G32" s="56"/>
      <c r="H32" s="56"/>
      <c r="I32" s="56"/>
      <c r="J32" s="56"/>
      <c r="N32" s="1" t="s">
        <v>117</v>
      </c>
      <c r="Q32" s="56"/>
      <c r="R32" s="58" t="s">
        <v>100</v>
      </c>
      <c r="S32" s="58" t="s">
        <v>101</v>
      </c>
      <c r="T32" s="58" t="s">
        <v>102</v>
      </c>
      <c r="U32" s="58" t="s">
        <v>103</v>
      </c>
      <c r="V32" s="58" t="s">
        <v>104</v>
      </c>
      <c r="W32" s="58" t="s">
        <v>105</v>
      </c>
      <c r="X32" s="58" t="s">
        <v>106</v>
      </c>
      <c r="Y32" s="58" t="s">
        <v>107</v>
      </c>
      <c r="Z32" s="58" t="s">
        <v>108</v>
      </c>
      <c r="AD32" s="1" t="s">
        <v>117</v>
      </c>
    </row>
    <row r="33" spans="1:30" x14ac:dyDescent="0.3">
      <c r="A33" s="56"/>
      <c r="B33" s="21" t="s">
        <v>119</v>
      </c>
      <c r="C33" s="56"/>
      <c r="D33" s="56"/>
      <c r="E33" s="56"/>
      <c r="F33" s="56"/>
      <c r="G33" s="56"/>
      <c r="H33" s="56"/>
      <c r="I33" s="56"/>
      <c r="J33" s="56"/>
      <c r="K33" s="62" t="s">
        <v>120</v>
      </c>
      <c r="L33" s="62" t="s">
        <v>121</v>
      </c>
      <c r="N33" s="62" t="s">
        <v>120</v>
      </c>
      <c r="Q33" s="56"/>
      <c r="R33" s="21" t="s">
        <v>119</v>
      </c>
      <c r="S33" s="56"/>
      <c r="T33" s="56"/>
      <c r="U33" s="56"/>
      <c r="V33" s="56"/>
      <c r="W33" s="56"/>
      <c r="X33" s="56"/>
      <c r="Y33" s="56"/>
      <c r="Z33" s="56"/>
      <c r="AA33" s="62" t="s">
        <v>120</v>
      </c>
      <c r="AB33" s="62" t="s">
        <v>121</v>
      </c>
      <c r="AD33" s="62" t="s">
        <v>120</v>
      </c>
    </row>
    <row r="34" spans="1:30" x14ac:dyDescent="0.3">
      <c r="A34" s="56" t="s">
        <v>88</v>
      </c>
      <c r="B34" s="68">
        <f>IF('入力(太陽光)'!$E$13=B$2,B20*'入力(太陽光)'!$E$15/1000,0)</f>
        <v>0</v>
      </c>
      <c r="C34" s="68">
        <f>IF('入力(太陽光)'!$E$13=C$2,C20*'入力(太陽光)'!$E$15/1000,0)</f>
        <v>0</v>
      </c>
      <c r="D34" s="68">
        <f>IF('入力(太陽光)'!$E$13=D$2,D20*'入力(太陽光)'!$E$15/1000,0)</f>
        <v>0</v>
      </c>
      <c r="E34" s="68">
        <f>IF('入力(太陽光)'!$E$13=E$2,E20*'入力(太陽光)'!$E$15/1000,0)</f>
        <v>0</v>
      </c>
      <c r="F34" s="68">
        <f>IF('入力(太陽光)'!$E$13=F$2,F20*'入力(太陽光)'!$E$15/1000,0)</f>
        <v>0</v>
      </c>
      <c r="G34" s="68">
        <f>IF('入力(太陽光)'!$E$13=G$2,G20*'入力(太陽光)'!$E$15/1000,0)</f>
        <v>0</v>
      </c>
      <c r="H34" s="68">
        <f>IF('入力(太陽光)'!$E$13=H$2,H20*'入力(太陽光)'!$E$15/1000,0)</f>
        <v>0</v>
      </c>
      <c r="I34" s="68">
        <f>IF('入力(太陽光)'!$E$13=I$2,I20*'入力(太陽光)'!$E$15/1000,0)</f>
        <v>0</v>
      </c>
      <c r="J34" s="69">
        <f>IF('入力(太陽光)'!$E$13=J$2,J20*'入力(太陽光)'!$E$15/1000,0)</f>
        <v>0</v>
      </c>
      <c r="K34" s="70">
        <f t="shared" ref="K34:K45" si="0">SUM(B34:J34)</f>
        <v>0</v>
      </c>
      <c r="L34" s="71">
        <f t="shared" ref="L34:L45" si="1">MIN($K$34:$K$45)</f>
        <v>0</v>
      </c>
      <c r="N34" s="72">
        <f t="shared" ref="N34:N45" si="2">K34*1000</f>
        <v>0</v>
      </c>
      <c r="Q34" s="56" t="s">
        <v>88</v>
      </c>
      <c r="R34" s="68">
        <f>IF('入力(太陽光)'!$E$13=B$2,B20*'入力(太陽光)'!$E$23/1000,0)</f>
        <v>0</v>
      </c>
      <c r="S34" s="68">
        <f>IF('入力(太陽光)'!$E$13=C$2,C20*'入力(太陽光)'!$E$23/1000,0)</f>
        <v>0</v>
      </c>
      <c r="T34" s="68">
        <f>IF('入力(太陽光)'!$E$13=D$2,D20*'入力(太陽光)'!$E$23/1000,0)</f>
        <v>0</v>
      </c>
      <c r="U34" s="68">
        <f>IF('入力(太陽光)'!$E$13=E$2,E20*'入力(太陽光)'!$E$23/1000,0)</f>
        <v>0</v>
      </c>
      <c r="V34" s="68">
        <f>IF('入力(太陽光)'!$E$13=F$2,F20*'入力(太陽光)'!$E$23/1000,0)</f>
        <v>0</v>
      </c>
      <c r="W34" s="68">
        <f>IF('入力(太陽光)'!$E$13=G$2,G20*'入力(太陽光)'!$E$23/1000,0)</f>
        <v>0</v>
      </c>
      <c r="X34" s="68">
        <f>IF('入力(太陽光)'!$E$13=H$2,H20*'入力(太陽光)'!$E$23/1000,0)</f>
        <v>0</v>
      </c>
      <c r="Y34" s="68">
        <f>IF('入力(太陽光)'!$E$13=I$2,I20*'入力(太陽光)'!$E$23/1000,0)</f>
        <v>0</v>
      </c>
      <c r="Z34" s="69">
        <f>IF('入力(太陽光)'!$E$13=J$2,J20*'入力(太陽光)'!$E$23/1000,0)</f>
        <v>0</v>
      </c>
      <c r="AA34" s="70">
        <f t="shared" ref="AA34:AA45" si="3">SUM(R34:Z34)</f>
        <v>0</v>
      </c>
      <c r="AB34" s="71">
        <f t="shared" ref="AB34:AB45" si="4">MIN($AA$34:$AA$45)</f>
        <v>0</v>
      </c>
      <c r="AD34" s="72">
        <f t="shared" ref="AD34:AD45" si="5">AA34*1000</f>
        <v>0</v>
      </c>
    </row>
    <row r="35" spans="1:30" x14ac:dyDescent="0.3">
      <c r="A35" s="56" t="s">
        <v>20</v>
      </c>
      <c r="B35" s="68">
        <f>IF('入力(太陽光)'!$E$13=B$2,B21*'入力(太陽光)'!$E$15/1000,0)</f>
        <v>0</v>
      </c>
      <c r="C35" s="68">
        <f>IF('入力(太陽光)'!$E$13=C$2,C21*'入力(太陽光)'!$E$15/1000,0)</f>
        <v>0</v>
      </c>
      <c r="D35" s="68">
        <f>IF('入力(太陽光)'!$E$13=D$2,D21*'入力(太陽光)'!$E$15/1000,0)</f>
        <v>0</v>
      </c>
      <c r="E35" s="68">
        <f>IF('入力(太陽光)'!$E$13=E$2,E21*'入力(太陽光)'!$E$15/1000,0)</f>
        <v>0</v>
      </c>
      <c r="F35" s="68">
        <f>IF('入力(太陽光)'!$E$13=F$2,F21*'入力(太陽光)'!$E$15/1000,0)</f>
        <v>0</v>
      </c>
      <c r="G35" s="68">
        <f>IF('入力(太陽光)'!$E$13=G$2,G21*'入力(太陽光)'!$E$15/1000,0)</f>
        <v>0</v>
      </c>
      <c r="H35" s="68">
        <f>IF('入力(太陽光)'!$E$13=H$2,H21*'入力(太陽光)'!$E$15/1000,0)</f>
        <v>0</v>
      </c>
      <c r="I35" s="68">
        <f>IF('入力(太陽光)'!$E$13=I$2,I21*'入力(太陽光)'!$E$15/1000,0)</f>
        <v>0</v>
      </c>
      <c r="J35" s="69">
        <f>IF('入力(太陽光)'!$E$13=J$2,J21*'入力(太陽光)'!$E$15/1000,0)</f>
        <v>0</v>
      </c>
      <c r="K35" s="70">
        <f t="shared" si="0"/>
        <v>0</v>
      </c>
      <c r="L35" s="71">
        <f t="shared" si="1"/>
        <v>0</v>
      </c>
      <c r="N35" s="72">
        <f t="shared" si="2"/>
        <v>0</v>
      </c>
      <c r="Q35" s="56" t="s">
        <v>20</v>
      </c>
      <c r="R35" s="68">
        <f>IF('入力(太陽光)'!$E$13=B$2,B21*'入力(太陽光)'!$F$23/1000,0)</f>
        <v>0</v>
      </c>
      <c r="S35" s="68">
        <f>IF('入力(太陽光)'!$E$13=C$2,C21*'入力(太陽光)'!$F$23/1000,0)</f>
        <v>0</v>
      </c>
      <c r="T35" s="68">
        <f>IF('入力(太陽光)'!$E$13=D$2,D21*'入力(太陽光)'!$F$23/1000,0)</f>
        <v>0</v>
      </c>
      <c r="U35" s="68">
        <f>IF('入力(太陽光)'!$E$13=E$2,E21*'入力(太陽光)'!$F$23/1000,0)</f>
        <v>0</v>
      </c>
      <c r="V35" s="68">
        <f>IF('入力(太陽光)'!$E$13=F$2,F21*'入力(太陽光)'!$F$23/1000,0)</f>
        <v>0</v>
      </c>
      <c r="W35" s="68">
        <f>IF('入力(太陽光)'!$E$13=G$2,G21*'入力(太陽光)'!$F$23/1000,0)</f>
        <v>0</v>
      </c>
      <c r="X35" s="68">
        <f>IF('入力(太陽光)'!$E$13=H$2,H21*'入力(太陽光)'!$F$23/1000,0)</f>
        <v>0</v>
      </c>
      <c r="Y35" s="68">
        <f>IF('入力(太陽光)'!$E$13=I$2,I21*'入力(太陽光)'!$F$23/1000,0)</f>
        <v>0</v>
      </c>
      <c r="Z35" s="69">
        <f>IF('入力(太陽光)'!$E$13=J$2,J21*'入力(太陽光)'!$F$23/1000,0)</f>
        <v>0</v>
      </c>
      <c r="AA35" s="70">
        <f t="shared" si="3"/>
        <v>0</v>
      </c>
      <c r="AB35" s="71">
        <f t="shared" si="4"/>
        <v>0</v>
      </c>
      <c r="AD35" s="72">
        <f t="shared" si="5"/>
        <v>0</v>
      </c>
    </row>
    <row r="36" spans="1:30" x14ac:dyDescent="0.3">
      <c r="A36" s="56" t="s">
        <v>21</v>
      </c>
      <c r="B36" s="68">
        <f>IF('入力(太陽光)'!$E$13=B$2,B22*'入力(太陽光)'!$E$15/1000,0)</f>
        <v>0</v>
      </c>
      <c r="C36" s="68">
        <f>IF('入力(太陽光)'!$E$13=C$2,C22*'入力(太陽光)'!$E$15/1000,0)</f>
        <v>0</v>
      </c>
      <c r="D36" s="68">
        <f>IF('入力(太陽光)'!$E$13=D$2,D22*'入力(太陽光)'!$E$15/1000,0)</f>
        <v>0</v>
      </c>
      <c r="E36" s="68">
        <f>IF('入力(太陽光)'!$E$13=E$2,E22*'入力(太陽光)'!$E$15/1000,0)</f>
        <v>0</v>
      </c>
      <c r="F36" s="68">
        <f>IF('入力(太陽光)'!$E$13=F$2,F22*'入力(太陽光)'!$E$15/1000,0)</f>
        <v>0</v>
      </c>
      <c r="G36" s="68">
        <f>IF('入力(太陽光)'!$E$13=G$2,G22*'入力(太陽光)'!$E$15/1000,0)</f>
        <v>0</v>
      </c>
      <c r="H36" s="68">
        <f>IF('入力(太陽光)'!$E$13=H$2,H22*'入力(太陽光)'!$E$15/1000,0)</f>
        <v>0</v>
      </c>
      <c r="I36" s="68">
        <f>IF('入力(太陽光)'!$E$13=I$2,I22*'入力(太陽光)'!$E$15/1000,0)</f>
        <v>0</v>
      </c>
      <c r="J36" s="69">
        <f>IF('入力(太陽光)'!$E$13=J$2,J22*'入力(太陽光)'!$E$15/1000,0)</f>
        <v>0</v>
      </c>
      <c r="K36" s="70">
        <f t="shared" si="0"/>
        <v>0</v>
      </c>
      <c r="L36" s="71">
        <f t="shared" si="1"/>
        <v>0</v>
      </c>
      <c r="N36" s="72">
        <f t="shared" si="2"/>
        <v>0</v>
      </c>
      <c r="Q36" s="56" t="s">
        <v>21</v>
      </c>
      <c r="R36" s="68">
        <f>IF('入力(太陽光)'!$E$13=B$2,B22*'入力(太陽光)'!$G$23/1000,0)</f>
        <v>0</v>
      </c>
      <c r="S36" s="68">
        <f>IF('入力(太陽光)'!$E$13=C$2,C22*'入力(太陽光)'!$G$23/1000,0)</f>
        <v>0</v>
      </c>
      <c r="T36" s="68">
        <f>IF('入力(太陽光)'!$E$13=D$2,D22*'入力(太陽光)'!$G$23/1000,0)</f>
        <v>0</v>
      </c>
      <c r="U36" s="68">
        <f>IF('入力(太陽光)'!$E$13=E$2,E22*'入力(太陽光)'!$G$23/1000,0)</f>
        <v>0</v>
      </c>
      <c r="V36" s="68">
        <f>IF('入力(太陽光)'!$E$13=F$2,F22*'入力(太陽光)'!$G$23/1000,0)</f>
        <v>0</v>
      </c>
      <c r="W36" s="68">
        <f>IF('入力(太陽光)'!$E$13=G$2,G22*'入力(太陽光)'!$G$23/1000,0)</f>
        <v>0</v>
      </c>
      <c r="X36" s="68">
        <f>IF('入力(太陽光)'!$E$13=H$2,H22*'入力(太陽光)'!$G$23/1000,0)</f>
        <v>0</v>
      </c>
      <c r="Y36" s="68">
        <f>IF('入力(太陽光)'!$E$13=I$2,I22*'入力(太陽光)'!$G$23/1000,0)</f>
        <v>0</v>
      </c>
      <c r="Z36" s="69">
        <f>IF('入力(太陽光)'!$E$13=J$2,J22*'入力(太陽光)'!$G$23/1000,0)</f>
        <v>0</v>
      </c>
      <c r="AA36" s="70">
        <f t="shared" si="3"/>
        <v>0</v>
      </c>
      <c r="AB36" s="71">
        <f t="shared" si="4"/>
        <v>0</v>
      </c>
      <c r="AD36" s="72">
        <f t="shared" si="5"/>
        <v>0</v>
      </c>
    </row>
    <row r="37" spans="1:30" x14ac:dyDescent="0.3">
      <c r="A37" s="56" t="s">
        <v>22</v>
      </c>
      <c r="B37" s="68">
        <f>IF('入力(太陽光)'!$E$13=B$2,B23*'入力(太陽光)'!$E$15/1000,0)</f>
        <v>0</v>
      </c>
      <c r="C37" s="68">
        <f>IF('入力(太陽光)'!$E$13=C$2,C23*'入力(太陽光)'!$E$15/1000,0)</f>
        <v>0</v>
      </c>
      <c r="D37" s="68">
        <f>IF('入力(太陽光)'!$E$13=D$2,D23*'入力(太陽光)'!$E$15/1000,0)</f>
        <v>0</v>
      </c>
      <c r="E37" s="68">
        <f>IF('入力(太陽光)'!$E$13=E$2,E23*'入力(太陽光)'!$E$15/1000,0)</f>
        <v>0</v>
      </c>
      <c r="F37" s="68">
        <f>IF('入力(太陽光)'!$E$13=F$2,F23*'入力(太陽光)'!$E$15/1000,0)</f>
        <v>0</v>
      </c>
      <c r="G37" s="68">
        <f>IF('入力(太陽光)'!$E$13=G$2,G23*'入力(太陽光)'!$E$15/1000,0)</f>
        <v>0</v>
      </c>
      <c r="H37" s="68">
        <f>IF('入力(太陽光)'!$E$13=H$2,H23*'入力(太陽光)'!$E$15/1000,0)</f>
        <v>0</v>
      </c>
      <c r="I37" s="68">
        <f>IF('入力(太陽光)'!$E$13=I$2,I23*'入力(太陽光)'!$E$15/1000,0)</f>
        <v>0</v>
      </c>
      <c r="J37" s="69">
        <f>IF('入力(太陽光)'!$E$13=J$2,J23*'入力(太陽光)'!$E$15/1000,0)</f>
        <v>0</v>
      </c>
      <c r="K37" s="70">
        <f t="shared" si="0"/>
        <v>0</v>
      </c>
      <c r="L37" s="71">
        <f t="shared" si="1"/>
        <v>0</v>
      </c>
      <c r="N37" s="72">
        <f t="shared" si="2"/>
        <v>0</v>
      </c>
      <c r="Q37" s="56" t="s">
        <v>22</v>
      </c>
      <c r="R37" s="68">
        <f>IF('入力(太陽光)'!$E$13=B$2,B23*'入力(太陽光)'!$H$23/1000,0)</f>
        <v>0</v>
      </c>
      <c r="S37" s="68">
        <f>IF('入力(太陽光)'!$E$13=C$2,C23*'入力(太陽光)'!$H$23/1000,0)</f>
        <v>0</v>
      </c>
      <c r="T37" s="68">
        <f>IF('入力(太陽光)'!$E$13=D$2,D23*'入力(太陽光)'!$H$23/1000,0)</f>
        <v>0</v>
      </c>
      <c r="U37" s="68">
        <f>IF('入力(太陽光)'!$E$13=E$2,E23*'入力(太陽光)'!$H$23/1000,0)</f>
        <v>0</v>
      </c>
      <c r="V37" s="68">
        <f>IF('入力(太陽光)'!$E$13=F$2,F23*'入力(太陽光)'!$H$23/1000,0)</f>
        <v>0</v>
      </c>
      <c r="W37" s="68">
        <f>IF('入力(太陽光)'!$E$13=G$2,G23*'入力(太陽光)'!$H$23/1000,0)</f>
        <v>0</v>
      </c>
      <c r="X37" s="68">
        <f>IF('入力(太陽光)'!$E$13=H$2,H23*'入力(太陽光)'!$H$23/1000,0)</f>
        <v>0</v>
      </c>
      <c r="Y37" s="68">
        <f>IF('入力(太陽光)'!$E$13=I$2,I23*'入力(太陽光)'!$H$23/1000,0)</f>
        <v>0</v>
      </c>
      <c r="Z37" s="69">
        <f>IF('入力(太陽光)'!$E$13=J$2,J23*'入力(太陽光)'!$H$23/1000,0)</f>
        <v>0</v>
      </c>
      <c r="AA37" s="70">
        <f t="shared" si="3"/>
        <v>0</v>
      </c>
      <c r="AB37" s="71">
        <f t="shared" si="4"/>
        <v>0</v>
      </c>
      <c r="AD37" s="72">
        <f t="shared" si="5"/>
        <v>0</v>
      </c>
    </row>
    <row r="38" spans="1:30" x14ac:dyDescent="0.3">
      <c r="A38" s="56" t="s">
        <v>23</v>
      </c>
      <c r="B38" s="68">
        <f>IF('入力(太陽光)'!$E$13=B$2,B24*'入力(太陽光)'!$E$15/1000,0)</f>
        <v>0</v>
      </c>
      <c r="C38" s="68">
        <f>IF('入力(太陽光)'!$E$13=C$2,C24*'入力(太陽光)'!$E$15/1000,0)</f>
        <v>0</v>
      </c>
      <c r="D38" s="68">
        <f>IF('入力(太陽光)'!$E$13=D$2,D24*'入力(太陽光)'!$E$15/1000,0)</f>
        <v>0</v>
      </c>
      <c r="E38" s="68">
        <f>IF('入力(太陽光)'!$E$13=E$2,E24*'入力(太陽光)'!$E$15/1000,0)</f>
        <v>0</v>
      </c>
      <c r="F38" s="68">
        <f>IF('入力(太陽光)'!$E$13=F$2,F24*'入力(太陽光)'!$E$15/1000,0)</f>
        <v>0</v>
      </c>
      <c r="G38" s="68">
        <f>IF('入力(太陽光)'!$E$13=G$2,G24*'入力(太陽光)'!$E$15/1000,0)</f>
        <v>0</v>
      </c>
      <c r="H38" s="68">
        <f>IF('入力(太陽光)'!$E$13=H$2,H24*'入力(太陽光)'!$E$15/1000,0)</f>
        <v>0</v>
      </c>
      <c r="I38" s="68">
        <f>IF('入力(太陽光)'!$E$13=I$2,I24*'入力(太陽光)'!$E$15/1000,0)</f>
        <v>0</v>
      </c>
      <c r="J38" s="69">
        <f>IF('入力(太陽光)'!$E$13=J$2,J24*'入力(太陽光)'!$E$15/1000,0)</f>
        <v>0</v>
      </c>
      <c r="K38" s="70">
        <f t="shared" si="0"/>
        <v>0</v>
      </c>
      <c r="L38" s="71">
        <f t="shared" si="1"/>
        <v>0</v>
      </c>
      <c r="N38" s="72">
        <f t="shared" si="2"/>
        <v>0</v>
      </c>
      <c r="Q38" s="56" t="s">
        <v>23</v>
      </c>
      <c r="R38" s="68">
        <f>IF('入力(太陽光)'!$E$13=B$2,B24*'入力(太陽光)'!$I$23/1000,0)</f>
        <v>0</v>
      </c>
      <c r="S38" s="68">
        <f>IF('入力(太陽光)'!$E$13=C$2,C24*'入力(太陽光)'!$I$23/1000,0)</f>
        <v>0</v>
      </c>
      <c r="T38" s="68">
        <f>IF('入力(太陽光)'!$E$13=D$2,D24*'入力(太陽光)'!$I$23/1000,0)</f>
        <v>0</v>
      </c>
      <c r="U38" s="68">
        <f>IF('入力(太陽光)'!$E$13=E$2,E24*'入力(太陽光)'!$I$23/1000,0)</f>
        <v>0</v>
      </c>
      <c r="V38" s="68">
        <f>IF('入力(太陽光)'!$E$13=F$2,F24*'入力(太陽光)'!$I$23/1000,0)</f>
        <v>0</v>
      </c>
      <c r="W38" s="68">
        <f>IF('入力(太陽光)'!$E$13=G$2,G24*'入力(太陽光)'!$I$23/1000,0)</f>
        <v>0</v>
      </c>
      <c r="X38" s="68">
        <f>IF('入力(太陽光)'!$E$13=H$2,H24*'入力(太陽光)'!$I$23/1000,0)</f>
        <v>0</v>
      </c>
      <c r="Y38" s="68">
        <f>IF('入力(太陽光)'!$E$13=I$2,I24*'入力(太陽光)'!$I$23/1000,0)</f>
        <v>0</v>
      </c>
      <c r="Z38" s="69">
        <f>IF('入力(太陽光)'!$E$13=J$2,J24*'入力(太陽光)'!$I$23/1000,0)</f>
        <v>0</v>
      </c>
      <c r="AA38" s="70">
        <f t="shared" si="3"/>
        <v>0</v>
      </c>
      <c r="AB38" s="71">
        <f t="shared" si="4"/>
        <v>0</v>
      </c>
      <c r="AD38" s="72">
        <f t="shared" si="5"/>
        <v>0</v>
      </c>
    </row>
    <row r="39" spans="1:30" x14ac:dyDescent="0.3">
      <c r="A39" s="56" t="s">
        <v>24</v>
      </c>
      <c r="B39" s="68">
        <f>IF('入力(太陽光)'!$E$13=B$2,B25*'入力(太陽光)'!$E$15/1000,0)</f>
        <v>0</v>
      </c>
      <c r="C39" s="68">
        <f>IF('入力(太陽光)'!$E$13=C$2,C25*'入力(太陽光)'!$E$15/1000,0)</f>
        <v>0</v>
      </c>
      <c r="D39" s="68">
        <f>IF('入力(太陽光)'!$E$13=D$2,D25*'入力(太陽光)'!$E$15/1000,0)</f>
        <v>0</v>
      </c>
      <c r="E39" s="68">
        <f>IF('入力(太陽光)'!$E$13=E$2,E25*'入力(太陽光)'!$E$15/1000,0)</f>
        <v>0</v>
      </c>
      <c r="F39" s="68">
        <f>IF('入力(太陽光)'!$E$13=F$2,F25*'入力(太陽光)'!$E$15/1000,0)</f>
        <v>0</v>
      </c>
      <c r="G39" s="68">
        <f>IF('入力(太陽光)'!$E$13=G$2,G25*'入力(太陽光)'!$E$15/1000,0)</f>
        <v>0</v>
      </c>
      <c r="H39" s="68">
        <f>IF('入力(太陽光)'!$E$13=H$2,H25*'入力(太陽光)'!$E$15/1000,0)</f>
        <v>0</v>
      </c>
      <c r="I39" s="68">
        <f>IF('入力(太陽光)'!$E$13=I$2,I25*'入力(太陽光)'!$E$15/1000,0)</f>
        <v>0</v>
      </c>
      <c r="J39" s="69">
        <f>IF('入力(太陽光)'!$E$13=J$2,J25*'入力(太陽光)'!$E$15/1000,0)</f>
        <v>0</v>
      </c>
      <c r="K39" s="70">
        <f t="shared" si="0"/>
        <v>0</v>
      </c>
      <c r="L39" s="71">
        <f t="shared" si="1"/>
        <v>0</v>
      </c>
      <c r="N39" s="72">
        <f t="shared" si="2"/>
        <v>0</v>
      </c>
      <c r="Q39" s="56" t="s">
        <v>24</v>
      </c>
      <c r="R39" s="68">
        <f>IF('入力(太陽光)'!$E$13=B$2,B25*'入力(太陽光)'!$J$23/1000,0)</f>
        <v>0</v>
      </c>
      <c r="S39" s="68">
        <f>IF('入力(太陽光)'!$E$13=C$2,C25*'入力(太陽光)'!$J$23/1000,0)</f>
        <v>0</v>
      </c>
      <c r="T39" s="68">
        <f>IF('入力(太陽光)'!$E$13=D$2,D25*'入力(太陽光)'!$J$23/1000,0)</f>
        <v>0</v>
      </c>
      <c r="U39" s="68">
        <f>IF('入力(太陽光)'!$E$13=E$2,E25*'入力(太陽光)'!$J$23/1000,0)</f>
        <v>0</v>
      </c>
      <c r="V39" s="68">
        <f>IF('入力(太陽光)'!$E$13=F$2,F25*'入力(太陽光)'!$J$23/1000,0)</f>
        <v>0</v>
      </c>
      <c r="W39" s="68">
        <f>IF('入力(太陽光)'!$E$13=G$2,G25*'入力(太陽光)'!$J$23/1000,0)</f>
        <v>0</v>
      </c>
      <c r="X39" s="68">
        <f>IF('入力(太陽光)'!$E$13=H$2,H25*'入力(太陽光)'!$J$23/1000,0)</f>
        <v>0</v>
      </c>
      <c r="Y39" s="68">
        <f>IF('入力(太陽光)'!$E$13=I$2,I25*'入力(太陽光)'!$J$23/1000,0)</f>
        <v>0</v>
      </c>
      <c r="Z39" s="69">
        <f>IF('入力(太陽光)'!$E$13=J$2,J25*'入力(太陽光)'!$J$23/1000,0)</f>
        <v>0</v>
      </c>
      <c r="AA39" s="70">
        <f t="shared" si="3"/>
        <v>0</v>
      </c>
      <c r="AB39" s="71">
        <f t="shared" si="4"/>
        <v>0</v>
      </c>
      <c r="AD39" s="72">
        <f t="shared" si="5"/>
        <v>0</v>
      </c>
    </row>
    <row r="40" spans="1:30" x14ac:dyDescent="0.3">
      <c r="A40" s="56" t="s">
        <v>25</v>
      </c>
      <c r="B40" s="68">
        <f>IF('入力(太陽光)'!$E$13=B$2,B26*'入力(太陽光)'!$E$15/1000,0)</f>
        <v>0</v>
      </c>
      <c r="C40" s="68">
        <f>IF('入力(太陽光)'!$E$13=C$2,C26*'入力(太陽光)'!$E$15/1000,0)</f>
        <v>0</v>
      </c>
      <c r="D40" s="68">
        <f>IF('入力(太陽光)'!$E$13=D$2,D26*'入力(太陽光)'!$E$15/1000,0)</f>
        <v>0</v>
      </c>
      <c r="E40" s="68">
        <f>IF('入力(太陽光)'!$E$13=E$2,E26*'入力(太陽光)'!$E$15/1000,0)</f>
        <v>0</v>
      </c>
      <c r="F40" s="68">
        <f>IF('入力(太陽光)'!$E$13=F$2,F26*'入力(太陽光)'!$E$15/1000,0)</f>
        <v>0</v>
      </c>
      <c r="G40" s="68">
        <f>IF('入力(太陽光)'!$E$13=G$2,G26*'入力(太陽光)'!$E$15/1000,0)</f>
        <v>0</v>
      </c>
      <c r="H40" s="68">
        <f>IF('入力(太陽光)'!$E$13=H$2,H26*'入力(太陽光)'!$E$15/1000,0)</f>
        <v>0</v>
      </c>
      <c r="I40" s="68">
        <f>IF('入力(太陽光)'!$E$13=I$2,I26*'入力(太陽光)'!$E$15/1000,0)</f>
        <v>0</v>
      </c>
      <c r="J40" s="69">
        <f>IF('入力(太陽光)'!$E$13=J$2,J26*'入力(太陽光)'!$E$15/1000,0)</f>
        <v>0</v>
      </c>
      <c r="K40" s="70">
        <f t="shared" si="0"/>
        <v>0</v>
      </c>
      <c r="L40" s="71">
        <f t="shared" si="1"/>
        <v>0</v>
      </c>
      <c r="N40" s="72">
        <f t="shared" si="2"/>
        <v>0</v>
      </c>
      <c r="Q40" s="56" t="s">
        <v>25</v>
      </c>
      <c r="R40" s="68">
        <f>IF('入力(太陽光)'!$E$13=B$2,B26*'入力(太陽光)'!$K$23/1000,0)</f>
        <v>0</v>
      </c>
      <c r="S40" s="68">
        <f>IF('入力(太陽光)'!$E$13=C$2,C26*'入力(太陽光)'!$K$23/1000,0)</f>
        <v>0</v>
      </c>
      <c r="T40" s="68">
        <f>IF('入力(太陽光)'!$E$13=D$2,D26*'入力(太陽光)'!$K$23/1000,0)</f>
        <v>0</v>
      </c>
      <c r="U40" s="68">
        <f>IF('入力(太陽光)'!$E$13=E$2,E26*'入力(太陽光)'!$K$23/1000,0)</f>
        <v>0</v>
      </c>
      <c r="V40" s="68">
        <f>IF('入力(太陽光)'!$E$13=F$2,F26*'入力(太陽光)'!$K$23/1000,0)</f>
        <v>0</v>
      </c>
      <c r="W40" s="68">
        <f>IF('入力(太陽光)'!$E$13=G$2,G26*'入力(太陽光)'!$K$23/1000,0)</f>
        <v>0</v>
      </c>
      <c r="X40" s="68">
        <f>IF('入力(太陽光)'!$E$13=H$2,H26*'入力(太陽光)'!$K$23/1000,0)</f>
        <v>0</v>
      </c>
      <c r="Y40" s="68">
        <f>IF('入力(太陽光)'!$E$13=I$2,I26*'入力(太陽光)'!$K$23/1000,0)</f>
        <v>0</v>
      </c>
      <c r="Z40" s="69">
        <f>IF('入力(太陽光)'!$E$13=J$2,J26*'入力(太陽光)'!$K$23/1000,0)</f>
        <v>0</v>
      </c>
      <c r="AA40" s="70">
        <f t="shared" si="3"/>
        <v>0</v>
      </c>
      <c r="AB40" s="71">
        <f t="shared" si="4"/>
        <v>0</v>
      </c>
      <c r="AD40" s="72">
        <f t="shared" si="5"/>
        <v>0</v>
      </c>
    </row>
    <row r="41" spans="1:30" x14ac:dyDescent="0.3">
      <c r="A41" s="56" t="s">
        <v>26</v>
      </c>
      <c r="B41" s="68">
        <f>IF('入力(太陽光)'!$E$13=B$2,B27*'入力(太陽光)'!$E$15/1000,0)</f>
        <v>0</v>
      </c>
      <c r="C41" s="68">
        <f>IF('入力(太陽光)'!$E$13=C$2,C27*'入力(太陽光)'!$E$15/1000,0)</f>
        <v>0</v>
      </c>
      <c r="D41" s="68">
        <f>IF('入力(太陽光)'!$E$13=D$2,D27*'入力(太陽光)'!$E$15/1000,0)</f>
        <v>0</v>
      </c>
      <c r="E41" s="68">
        <f>IF('入力(太陽光)'!$E$13=E$2,E27*'入力(太陽光)'!$E$15/1000,0)</f>
        <v>0</v>
      </c>
      <c r="F41" s="68">
        <f>IF('入力(太陽光)'!$E$13=F$2,F27*'入力(太陽光)'!$E$15/1000,0)</f>
        <v>0</v>
      </c>
      <c r="G41" s="68">
        <f>IF('入力(太陽光)'!$E$13=G$2,G27*'入力(太陽光)'!$E$15/1000,0)</f>
        <v>0</v>
      </c>
      <c r="H41" s="68">
        <f>IF('入力(太陽光)'!$E$13=H$2,H27*'入力(太陽光)'!$E$15/1000,0)</f>
        <v>0</v>
      </c>
      <c r="I41" s="68">
        <f>IF('入力(太陽光)'!$E$13=I$2,I27*'入力(太陽光)'!$E$15/1000,0)</f>
        <v>0</v>
      </c>
      <c r="J41" s="69">
        <f>IF('入力(太陽光)'!$E$13=J$2,J27*'入力(太陽光)'!$E$15/1000,0)</f>
        <v>0</v>
      </c>
      <c r="K41" s="70">
        <f t="shared" si="0"/>
        <v>0</v>
      </c>
      <c r="L41" s="71">
        <f t="shared" si="1"/>
        <v>0</v>
      </c>
      <c r="N41" s="72">
        <f t="shared" si="2"/>
        <v>0</v>
      </c>
      <c r="Q41" s="56" t="s">
        <v>26</v>
      </c>
      <c r="R41" s="68">
        <f>IF('入力(太陽光)'!$E$13=B$2,B27*'入力(太陽光)'!$L$23/1000,0)</f>
        <v>0</v>
      </c>
      <c r="S41" s="68">
        <f>IF('入力(太陽光)'!$E$13=C$2,C27*'入力(太陽光)'!$L$23/1000,0)</f>
        <v>0</v>
      </c>
      <c r="T41" s="68">
        <f>IF('入力(太陽光)'!$E$13=D$2,D27*'入力(太陽光)'!$L$23/1000,0)</f>
        <v>0</v>
      </c>
      <c r="U41" s="68">
        <f>IF('入力(太陽光)'!$E$13=E$2,E27*'入力(太陽光)'!$L$23/1000,0)</f>
        <v>0</v>
      </c>
      <c r="V41" s="68">
        <f>IF('入力(太陽光)'!$E$13=F$2,F27*'入力(太陽光)'!$L$23/1000,0)</f>
        <v>0</v>
      </c>
      <c r="W41" s="68">
        <f>IF('入力(太陽光)'!$E$13=G$2,G27*'入力(太陽光)'!$L$23/1000,0)</f>
        <v>0</v>
      </c>
      <c r="X41" s="68">
        <f>IF('入力(太陽光)'!$E$13=H$2,H27*'入力(太陽光)'!$L$23/1000,0)</f>
        <v>0</v>
      </c>
      <c r="Y41" s="68">
        <f>IF('入力(太陽光)'!$E$13=I$2,I27*'入力(太陽光)'!$L$23/1000,0)</f>
        <v>0</v>
      </c>
      <c r="Z41" s="69">
        <f>IF('入力(太陽光)'!$E$13=J$2,J27*'入力(太陽光)'!$L$23/1000,0)</f>
        <v>0</v>
      </c>
      <c r="AA41" s="70">
        <f t="shared" si="3"/>
        <v>0</v>
      </c>
      <c r="AB41" s="71">
        <f t="shared" si="4"/>
        <v>0</v>
      </c>
      <c r="AD41" s="72">
        <f t="shared" si="5"/>
        <v>0</v>
      </c>
    </row>
    <row r="42" spans="1:30" x14ac:dyDescent="0.3">
      <c r="A42" s="56" t="s">
        <v>27</v>
      </c>
      <c r="B42" s="68">
        <f>IF('入力(太陽光)'!$E$13=B$2,B28*'入力(太陽光)'!$E$15/1000,0)</f>
        <v>0</v>
      </c>
      <c r="C42" s="68">
        <f>IF('入力(太陽光)'!$E$13=C$2,C28*'入力(太陽光)'!$E$15/1000,0)</f>
        <v>0</v>
      </c>
      <c r="D42" s="68">
        <f>IF('入力(太陽光)'!$E$13=D$2,D28*'入力(太陽光)'!$E$15/1000,0)</f>
        <v>0</v>
      </c>
      <c r="E42" s="68">
        <f>IF('入力(太陽光)'!$E$13=E$2,E28*'入力(太陽光)'!$E$15/1000,0)</f>
        <v>0</v>
      </c>
      <c r="F42" s="68">
        <f>IF('入力(太陽光)'!$E$13=F$2,F28*'入力(太陽光)'!$E$15/1000,0)</f>
        <v>0</v>
      </c>
      <c r="G42" s="68">
        <f>IF('入力(太陽光)'!$E$13=G$2,G28*'入力(太陽光)'!$E$15/1000,0)</f>
        <v>0</v>
      </c>
      <c r="H42" s="68">
        <f>IF('入力(太陽光)'!$E$13=H$2,H28*'入力(太陽光)'!$E$15/1000,0)</f>
        <v>0</v>
      </c>
      <c r="I42" s="68">
        <f>IF('入力(太陽光)'!$E$13=I$2,I28*'入力(太陽光)'!$E$15/1000,0)</f>
        <v>0</v>
      </c>
      <c r="J42" s="69">
        <f>IF('入力(太陽光)'!$E$13=J$2,J28*'入力(太陽光)'!$E$15/1000,0)</f>
        <v>0</v>
      </c>
      <c r="K42" s="70">
        <f t="shared" si="0"/>
        <v>0</v>
      </c>
      <c r="L42" s="71">
        <f t="shared" si="1"/>
        <v>0</v>
      </c>
      <c r="N42" s="72">
        <f t="shared" si="2"/>
        <v>0</v>
      </c>
      <c r="Q42" s="56" t="s">
        <v>27</v>
      </c>
      <c r="R42" s="68">
        <f>IF('入力(太陽光)'!$E$13=B$2,B28*'入力(太陽光)'!$M$23/1000,0)</f>
        <v>0</v>
      </c>
      <c r="S42" s="68">
        <f>IF('入力(太陽光)'!$E$13=C$2,C28*'入力(太陽光)'!$M$23/1000,0)</f>
        <v>0</v>
      </c>
      <c r="T42" s="68">
        <f>IF('入力(太陽光)'!$E$13=D$2,D28*'入力(太陽光)'!$M$23/1000,0)</f>
        <v>0</v>
      </c>
      <c r="U42" s="68">
        <f>IF('入力(太陽光)'!$E$13=E$2,E28*'入力(太陽光)'!$M$23/1000,0)</f>
        <v>0</v>
      </c>
      <c r="V42" s="68">
        <f>IF('入力(太陽光)'!$E$13=F$2,F28*'入力(太陽光)'!$M$23/1000,0)</f>
        <v>0</v>
      </c>
      <c r="W42" s="68">
        <f>IF('入力(太陽光)'!$E$13=G$2,G28*'入力(太陽光)'!$M$23/1000,0)</f>
        <v>0</v>
      </c>
      <c r="X42" s="68">
        <f>IF('入力(太陽光)'!$E$13=H$2,H28*'入力(太陽光)'!$M$23/1000,0)</f>
        <v>0</v>
      </c>
      <c r="Y42" s="68">
        <f>IF('入力(太陽光)'!$E$13=I$2,I28*'入力(太陽光)'!$M$23/1000,0)</f>
        <v>0</v>
      </c>
      <c r="Z42" s="69">
        <f>IF('入力(太陽光)'!$E$13=J$2,J28*'入力(太陽光)'!$M$23/1000,0)</f>
        <v>0</v>
      </c>
      <c r="AA42" s="70">
        <f t="shared" si="3"/>
        <v>0</v>
      </c>
      <c r="AB42" s="71">
        <f t="shared" si="4"/>
        <v>0</v>
      </c>
      <c r="AD42" s="72">
        <f t="shared" si="5"/>
        <v>0</v>
      </c>
    </row>
    <row r="43" spans="1:30" x14ac:dyDescent="0.3">
      <c r="A43" s="56" t="s">
        <v>28</v>
      </c>
      <c r="B43" s="68">
        <f>IF('入力(太陽光)'!$E$13=B$2,B29*'入力(太陽光)'!$E$15/1000,0)</f>
        <v>0</v>
      </c>
      <c r="C43" s="68">
        <f>IF('入力(太陽光)'!$E$13=C$2,C29*'入力(太陽光)'!$E$15/1000,0)</f>
        <v>0</v>
      </c>
      <c r="D43" s="68">
        <f>IF('入力(太陽光)'!$E$13=D$2,D29*'入力(太陽光)'!$E$15/1000,0)</f>
        <v>0</v>
      </c>
      <c r="E43" s="68">
        <f>IF('入力(太陽光)'!$E$13=E$2,E29*'入力(太陽光)'!$E$15/1000,0)</f>
        <v>0</v>
      </c>
      <c r="F43" s="68">
        <f>IF('入力(太陽光)'!$E$13=F$2,F29*'入力(太陽光)'!$E$15/1000,0)</f>
        <v>0</v>
      </c>
      <c r="G43" s="68">
        <f>IF('入力(太陽光)'!$E$13=G$2,G29*'入力(太陽光)'!$E$15/1000,0)</f>
        <v>0</v>
      </c>
      <c r="H43" s="68">
        <f>IF('入力(太陽光)'!$E$13=H$2,H29*'入力(太陽光)'!$E$15/1000,0)</f>
        <v>0</v>
      </c>
      <c r="I43" s="68">
        <f>IF('入力(太陽光)'!$E$13=I$2,I29*'入力(太陽光)'!$E$15/1000,0)</f>
        <v>0</v>
      </c>
      <c r="J43" s="69">
        <f>IF('入力(太陽光)'!$E$13=J$2,J29*'入力(太陽光)'!$E$15/1000,0)</f>
        <v>0</v>
      </c>
      <c r="K43" s="70">
        <f t="shared" si="0"/>
        <v>0</v>
      </c>
      <c r="L43" s="71">
        <f t="shared" si="1"/>
        <v>0</v>
      </c>
      <c r="N43" s="72">
        <f t="shared" si="2"/>
        <v>0</v>
      </c>
      <c r="Q43" s="56" t="s">
        <v>28</v>
      </c>
      <c r="R43" s="68">
        <f>IF('入力(太陽光)'!$E$13=B$2,B29*'入力(太陽光)'!$N$23/1000,0)</f>
        <v>0</v>
      </c>
      <c r="S43" s="68">
        <f>IF('入力(太陽光)'!$E$13=C$2,C29*'入力(太陽光)'!$N$23/1000,0)</f>
        <v>0</v>
      </c>
      <c r="T43" s="68">
        <f>IF('入力(太陽光)'!$E$13=D$2,D29*'入力(太陽光)'!$N$23/1000,0)</f>
        <v>0</v>
      </c>
      <c r="U43" s="68">
        <f>IF('入力(太陽光)'!$E$13=E$2,E29*'入力(太陽光)'!$N$23/1000,0)</f>
        <v>0</v>
      </c>
      <c r="V43" s="68">
        <f>IF('入力(太陽光)'!$E$13=F$2,F29*'入力(太陽光)'!$N$23/1000,0)</f>
        <v>0</v>
      </c>
      <c r="W43" s="68">
        <f>IF('入力(太陽光)'!$E$13=G$2,G29*'入力(太陽光)'!$N$23/1000,0)</f>
        <v>0</v>
      </c>
      <c r="X43" s="68">
        <f>IF('入力(太陽光)'!$E$13=H$2,H29*'入力(太陽光)'!$N$23/1000,0)</f>
        <v>0</v>
      </c>
      <c r="Y43" s="68">
        <f>IF('入力(太陽光)'!$E$13=I$2,I29*'入力(太陽光)'!$N$23/1000,0)</f>
        <v>0</v>
      </c>
      <c r="Z43" s="69">
        <f>IF('入力(太陽光)'!$E$13=J$2,J29*'入力(太陽光)'!$N$23/1000,0)</f>
        <v>0</v>
      </c>
      <c r="AA43" s="70">
        <f t="shared" si="3"/>
        <v>0</v>
      </c>
      <c r="AB43" s="71">
        <f t="shared" si="4"/>
        <v>0</v>
      </c>
      <c r="AD43" s="72">
        <f t="shared" si="5"/>
        <v>0</v>
      </c>
    </row>
    <row r="44" spans="1:30" x14ac:dyDescent="0.3">
      <c r="A44" s="56" t="s">
        <v>29</v>
      </c>
      <c r="B44" s="68">
        <f>IF('入力(太陽光)'!$E$13=B$2,B30*'入力(太陽光)'!$E$15/1000,0)</f>
        <v>0</v>
      </c>
      <c r="C44" s="68">
        <f>IF('入力(太陽光)'!$E$13=C$2,C30*'入力(太陽光)'!$E$15/1000,0)</f>
        <v>0</v>
      </c>
      <c r="D44" s="68">
        <f>IF('入力(太陽光)'!$E$13=D$2,D30*'入力(太陽光)'!$E$15/1000,0)</f>
        <v>0</v>
      </c>
      <c r="E44" s="68">
        <f>IF('入力(太陽光)'!$E$13=E$2,E30*'入力(太陽光)'!$E$15/1000,0)</f>
        <v>0</v>
      </c>
      <c r="F44" s="68">
        <f>IF('入力(太陽光)'!$E$13=F$2,F30*'入力(太陽光)'!$E$15/1000,0)</f>
        <v>0</v>
      </c>
      <c r="G44" s="68">
        <f>IF('入力(太陽光)'!$E$13=G$2,G30*'入力(太陽光)'!$E$15/1000,0)</f>
        <v>0</v>
      </c>
      <c r="H44" s="68">
        <f>IF('入力(太陽光)'!$E$13=H$2,H30*'入力(太陽光)'!$E$15/1000,0)</f>
        <v>0</v>
      </c>
      <c r="I44" s="68">
        <f>IF('入力(太陽光)'!$E$13=I$2,I30*'入力(太陽光)'!$E$15/1000,0)</f>
        <v>0</v>
      </c>
      <c r="J44" s="69">
        <f>IF('入力(太陽光)'!$E$13=J$2,J30*'入力(太陽光)'!$E$15/1000,0)</f>
        <v>0</v>
      </c>
      <c r="K44" s="70">
        <f t="shared" si="0"/>
        <v>0</v>
      </c>
      <c r="L44" s="71">
        <f t="shared" si="1"/>
        <v>0</v>
      </c>
      <c r="N44" s="72">
        <f t="shared" si="2"/>
        <v>0</v>
      </c>
      <c r="Q44" s="56" t="s">
        <v>29</v>
      </c>
      <c r="R44" s="68">
        <f>IF('入力(太陽光)'!$E$13=B$2,B30*'入力(太陽光)'!$O$23/1000,0)</f>
        <v>0</v>
      </c>
      <c r="S44" s="68">
        <f>IF('入力(太陽光)'!$E$13=C$2,C30*'入力(太陽光)'!$O$23/1000,0)</f>
        <v>0</v>
      </c>
      <c r="T44" s="68">
        <f>IF('入力(太陽光)'!$E$13=D$2,D30*'入力(太陽光)'!$O$23/1000,0)</f>
        <v>0</v>
      </c>
      <c r="U44" s="68">
        <f>IF('入力(太陽光)'!$E$13=E$2,E30*'入力(太陽光)'!$O$23/1000,0)</f>
        <v>0</v>
      </c>
      <c r="V44" s="68">
        <f>IF('入力(太陽光)'!$E$13=F$2,F30*'入力(太陽光)'!$O$23/1000,0)</f>
        <v>0</v>
      </c>
      <c r="W44" s="68">
        <f>IF('入力(太陽光)'!$E$13=G$2,G30*'入力(太陽光)'!$O$23/1000,0)</f>
        <v>0</v>
      </c>
      <c r="X44" s="68">
        <f>IF('入力(太陽光)'!$E$13=H$2,H30*'入力(太陽光)'!$O$23/1000,0)</f>
        <v>0</v>
      </c>
      <c r="Y44" s="68">
        <f>IF('入力(太陽光)'!$E$13=I$2,I30*'入力(太陽光)'!$O$23/1000,0)</f>
        <v>0</v>
      </c>
      <c r="Z44" s="69">
        <f>IF('入力(太陽光)'!$E$13=J$2,J30*'入力(太陽光)'!$O$23/1000,0)</f>
        <v>0</v>
      </c>
      <c r="AA44" s="70">
        <f t="shared" si="3"/>
        <v>0</v>
      </c>
      <c r="AB44" s="71">
        <f t="shared" si="4"/>
        <v>0</v>
      </c>
      <c r="AD44" s="72">
        <f t="shared" si="5"/>
        <v>0</v>
      </c>
    </row>
    <row r="45" spans="1:30" x14ac:dyDescent="0.3">
      <c r="A45" s="56" t="s">
        <v>30</v>
      </c>
      <c r="B45" s="68">
        <f>IF('入力(太陽光)'!$E$13=B$2,B31*'入力(太陽光)'!$E$15/1000,0)</f>
        <v>0</v>
      </c>
      <c r="C45" s="68">
        <f>IF('入力(太陽光)'!$E$13=C$2,C31*'入力(太陽光)'!$E$15/1000,0)</f>
        <v>0</v>
      </c>
      <c r="D45" s="68">
        <f>IF('入力(太陽光)'!$E$13=D$2,D31*'入力(太陽光)'!$E$15/1000,0)</f>
        <v>0</v>
      </c>
      <c r="E45" s="68">
        <f>IF('入力(太陽光)'!$E$13=E$2,E31*'入力(太陽光)'!$E$15/1000,0)</f>
        <v>0</v>
      </c>
      <c r="F45" s="68">
        <f>IF('入力(太陽光)'!$E$13=F$2,F31*'入力(太陽光)'!$E$15/1000,0)</f>
        <v>0</v>
      </c>
      <c r="G45" s="68">
        <f>IF('入力(太陽光)'!$E$13=G$2,G31*'入力(太陽光)'!$E$15/1000,0)</f>
        <v>0</v>
      </c>
      <c r="H45" s="68">
        <f>IF('入力(太陽光)'!$E$13=H$2,H31*'入力(太陽光)'!$E$15/1000,0)</f>
        <v>0</v>
      </c>
      <c r="I45" s="68">
        <f>IF('入力(太陽光)'!$E$13=I$2,I31*'入力(太陽光)'!$E$15/1000,0)</f>
        <v>0</v>
      </c>
      <c r="J45" s="69">
        <f>IF('入力(太陽光)'!$E$13=J$2,J31*'入力(太陽光)'!$E$15/1000,0)</f>
        <v>0</v>
      </c>
      <c r="K45" s="70">
        <f t="shared" si="0"/>
        <v>0</v>
      </c>
      <c r="L45" s="71">
        <f t="shared" si="1"/>
        <v>0</v>
      </c>
      <c r="N45" s="72">
        <f t="shared" si="2"/>
        <v>0</v>
      </c>
      <c r="Q45" s="56" t="s">
        <v>30</v>
      </c>
      <c r="R45" s="68">
        <f>IF('入力(太陽光)'!$E$13=B$2,B31*'入力(太陽光)'!$P$23/1000,0)</f>
        <v>0</v>
      </c>
      <c r="S45" s="68">
        <f>IF('入力(太陽光)'!$E$13=C$2,C31*'入力(太陽光)'!$P$23/1000,0)</f>
        <v>0</v>
      </c>
      <c r="T45" s="68">
        <f>IF('入力(太陽光)'!$E$13=D$2,D31*'入力(太陽光)'!$P$23/1000,0)</f>
        <v>0</v>
      </c>
      <c r="U45" s="68">
        <f>IF('入力(太陽光)'!$E$13=E$2,E31*'入力(太陽光)'!$P$23/1000,0)</f>
        <v>0</v>
      </c>
      <c r="V45" s="68">
        <f>IF('入力(太陽光)'!$E$13=F$2,F31*'入力(太陽光)'!$P$23/1000,0)</f>
        <v>0</v>
      </c>
      <c r="W45" s="68">
        <f>IF('入力(太陽光)'!$E$13=G$2,G31*'入力(太陽光)'!$P$23/1000,0)</f>
        <v>0</v>
      </c>
      <c r="X45" s="68">
        <f>IF('入力(太陽光)'!$E$13=H$2,H31*'入力(太陽光)'!$P$23/1000,0)</f>
        <v>0</v>
      </c>
      <c r="Y45" s="68">
        <f>IF('入力(太陽光)'!$E$13=I$2,I31*'入力(太陽光)'!$P$23/1000,0)</f>
        <v>0</v>
      </c>
      <c r="Z45" s="69">
        <f>IF('入力(太陽光)'!$E$13=J$2,J31*'入力(太陽光)'!$P$23/1000,0)</f>
        <v>0</v>
      </c>
      <c r="AA45" s="70">
        <f t="shared" si="3"/>
        <v>0</v>
      </c>
      <c r="AB45" s="71">
        <f t="shared" si="4"/>
        <v>0</v>
      </c>
      <c r="AD45" s="72">
        <f t="shared" si="5"/>
        <v>0</v>
      </c>
    </row>
    <row r="46" spans="1:30" x14ac:dyDescent="0.3">
      <c r="B46" s="56"/>
      <c r="C46" s="56"/>
      <c r="D46" s="56"/>
      <c r="E46" s="56"/>
      <c r="F46" s="56"/>
      <c r="G46" s="56"/>
      <c r="H46" s="56"/>
      <c r="I46" s="56"/>
      <c r="J46" s="56"/>
      <c r="K46" s="73"/>
      <c r="R46" s="56"/>
      <c r="S46" s="56"/>
      <c r="T46" s="56"/>
      <c r="U46" s="56"/>
      <c r="V46" s="56"/>
      <c r="W46" s="56"/>
      <c r="X46" s="56"/>
      <c r="Y46" s="56"/>
      <c r="Z46" s="56"/>
      <c r="AA46" s="73"/>
    </row>
    <row r="47" spans="1:30" x14ac:dyDescent="0.3">
      <c r="A47" s="1" t="s">
        <v>122</v>
      </c>
      <c r="K47" s="62" t="s">
        <v>120</v>
      </c>
      <c r="Q47" s="1" t="s">
        <v>122</v>
      </c>
      <c r="AA47" s="62" t="s">
        <v>120</v>
      </c>
    </row>
    <row r="48" spans="1:30" x14ac:dyDescent="0.3">
      <c r="A48" s="56" t="s">
        <v>88</v>
      </c>
      <c r="B48" s="74">
        <f t="shared" ref="B48:J59" si="6">B4-B34</f>
        <v>4829.1865086982607</v>
      </c>
      <c r="C48" s="74">
        <f t="shared" si="6"/>
        <v>12065.532528876431</v>
      </c>
      <c r="D48" s="74">
        <f t="shared" si="6"/>
        <v>41616.479241863548</v>
      </c>
      <c r="E48" s="74">
        <f t="shared" si="6"/>
        <v>17839.397791614778</v>
      </c>
      <c r="F48" s="74">
        <f t="shared" si="6"/>
        <v>3666.388311094684</v>
      </c>
      <c r="G48" s="74">
        <f t="shared" si="6"/>
        <v>16666.490865606225</v>
      </c>
      <c r="H48" s="74">
        <f t="shared" si="6"/>
        <v>7144.4029225338527</v>
      </c>
      <c r="I48" s="74">
        <f t="shared" si="6"/>
        <v>4761.1365271966533</v>
      </c>
      <c r="J48" s="75">
        <f t="shared" si="6"/>
        <v>12203.88927014605</v>
      </c>
      <c r="K48" s="76">
        <f t="shared" ref="K48:K59" si="7">SUM($B48:$J48)</f>
        <v>120792.90396763047</v>
      </c>
      <c r="L48" s="61"/>
      <c r="Q48" s="56" t="s">
        <v>88</v>
      </c>
      <c r="R48" s="74">
        <f t="shared" ref="R48:Z59" si="8">B4-R34</f>
        <v>4829.1865086982607</v>
      </c>
      <c r="S48" s="74">
        <f t="shared" si="8"/>
        <v>12065.532528876431</v>
      </c>
      <c r="T48" s="74">
        <f t="shared" si="8"/>
        <v>41616.479241863548</v>
      </c>
      <c r="U48" s="74">
        <f t="shared" si="8"/>
        <v>17839.397791614778</v>
      </c>
      <c r="V48" s="74">
        <f t="shared" si="8"/>
        <v>3666.388311094684</v>
      </c>
      <c r="W48" s="74">
        <f t="shared" si="8"/>
        <v>16666.490865606225</v>
      </c>
      <c r="X48" s="74">
        <f t="shared" si="8"/>
        <v>7144.4029225338527</v>
      </c>
      <c r="Y48" s="74">
        <f t="shared" si="8"/>
        <v>4761.1365271966533</v>
      </c>
      <c r="Z48" s="75">
        <f t="shared" si="8"/>
        <v>12203.88927014605</v>
      </c>
      <c r="AA48" s="76">
        <f t="shared" ref="AA48:AA59" si="9">SUM($R48:$Z48)</f>
        <v>120792.90396763047</v>
      </c>
      <c r="AB48" s="61"/>
    </row>
    <row r="49" spans="1:31" x14ac:dyDescent="0.3">
      <c r="A49" s="56" t="s">
        <v>20</v>
      </c>
      <c r="B49" s="74">
        <f t="shared" si="6"/>
        <v>4314.6629994001205</v>
      </c>
      <c r="C49" s="74">
        <f t="shared" si="6"/>
        <v>11208.621241028955</v>
      </c>
      <c r="D49" s="74">
        <f t="shared" si="6"/>
        <v>40269.926315480639</v>
      </c>
      <c r="E49" s="74">
        <f t="shared" si="6"/>
        <v>17879.622183478619</v>
      </c>
      <c r="F49" s="74">
        <f t="shared" si="6"/>
        <v>3375.0840407811252</v>
      </c>
      <c r="G49" s="74">
        <f t="shared" si="6"/>
        <v>17224.346543242526</v>
      </c>
      <c r="H49" s="74">
        <f t="shared" si="6"/>
        <v>7206.7352874117514</v>
      </c>
      <c r="I49" s="74">
        <f t="shared" si="6"/>
        <v>4879.4261924686189</v>
      </c>
      <c r="J49" s="75">
        <f t="shared" si="6"/>
        <v>13459.850267024878</v>
      </c>
      <c r="K49" s="76">
        <f t="shared" si="7"/>
        <v>119818.27507031724</v>
      </c>
      <c r="L49" s="61"/>
      <c r="Q49" s="56" t="s">
        <v>20</v>
      </c>
      <c r="R49" s="74">
        <f t="shared" si="8"/>
        <v>4314.6629994001205</v>
      </c>
      <c r="S49" s="74">
        <f t="shared" si="8"/>
        <v>11208.621241028955</v>
      </c>
      <c r="T49" s="74">
        <f t="shared" si="8"/>
        <v>40269.926315480639</v>
      </c>
      <c r="U49" s="74">
        <f t="shared" si="8"/>
        <v>17879.622183478619</v>
      </c>
      <c r="V49" s="74">
        <f t="shared" si="8"/>
        <v>3375.0840407811252</v>
      </c>
      <c r="W49" s="74">
        <f t="shared" si="8"/>
        <v>17224.346543242526</v>
      </c>
      <c r="X49" s="74">
        <f t="shared" si="8"/>
        <v>7206.7352874117514</v>
      </c>
      <c r="Y49" s="74">
        <f t="shared" si="8"/>
        <v>4879.4261924686189</v>
      </c>
      <c r="Z49" s="75">
        <f t="shared" si="8"/>
        <v>13459.850267024878</v>
      </c>
      <c r="AA49" s="76">
        <f t="shared" si="9"/>
        <v>119818.27507031724</v>
      </c>
      <c r="AB49" s="61"/>
    </row>
    <row r="50" spans="1:31" x14ac:dyDescent="0.3">
      <c r="A50" s="56" t="s">
        <v>21</v>
      </c>
      <c r="B50" s="74">
        <f t="shared" si="6"/>
        <v>4388.1577864427109</v>
      </c>
      <c r="C50" s="74">
        <f t="shared" si="6"/>
        <v>12239.332733735637</v>
      </c>
      <c r="D50" s="74">
        <f t="shared" si="6"/>
        <v>46915.660951486345</v>
      </c>
      <c r="E50" s="74">
        <f t="shared" si="6"/>
        <v>20132.17812785388</v>
      </c>
      <c r="F50" s="74">
        <f t="shared" si="6"/>
        <v>3922.5368936117784</v>
      </c>
      <c r="G50" s="74">
        <f t="shared" si="6"/>
        <v>19945.36546038463</v>
      </c>
      <c r="H50" s="74">
        <f t="shared" si="6"/>
        <v>8335.8686285251333</v>
      </c>
      <c r="I50" s="74">
        <f t="shared" si="6"/>
        <v>5677.8839330543933</v>
      </c>
      <c r="J50" s="75">
        <f t="shared" si="6"/>
        <v>15157.888267340946</v>
      </c>
      <c r="K50" s="76">
        <f t="shared" si="7"/>
        <v>136714.87278243544</v>
      </c>
      <c r="L50" s="61"/>
      <c r="Q50" s="56" t="s">
        <v>21</v>
      </c>
      <c r="R50" s="74">
        <f t="shared" si="8"/>
        <v>4388.1577864427109</v>
      </c>
      <c r="S50" s="74">
        <f t="shared" si="8"/>
        <v>12239.332733735637</v>
      </c>
      <c r="T50" s="74">
        <f t="shared" si="8"/>
        <v>46915.660951486345</v>
      </c>
      <c r="U50" s="74">
        <f t="shared" si="8"/>
        <v>20132.17812785388</v>
      </c>
      <c r="V50" s="74">
        <f t="shared" si="8"/>
        <v>3922.5368936117784</v>
      </c>
      <c r="W50" s="74">
        <f t="shared" si="8"/>
        <v>19945.36546038463</v>
      </c>
      <c r="X50" s="74">
        <f t="shared" si="8"/>
        <v>8335.8686285251333</v>
      </c>
      <c r="Y50" s="74">
        <f t="shared" si="8"/>
        <v>5677.8839330543933</v>
      </c>
      <c r="Z50" s="75">
        <f t="shared" si="8"/>
        <v>15157.888267340946</v>
      </c>
      <c r="AA50" s="76">
        <f t="shared" si="9"/>
        <v>136714.87278243544</v>
      </c>
      <c r="AB50" s="61"/>
    </row>
    <row r="51" spans="1:31" x14ac:dyDescent="0.3">
      <c r="A51" s="56" t="s">
        <v>22</v>
      </c>
      <c r="B51" s="74">
        <f t="shared" si="6"/>
        <v>5038.0505346439695</v>
      </c>
      <c r="C51" s="74">
        <f t="shared" si="6"/>
        <v>14632.907839661797</v>
      </c>
      <c r="D51" s="74">
        <f t="shared" si="6"/>
        <v>60466.172402040771</v>
      </c>
      <c r="E51" s="74">
        <f t="shared" si="6"/>
        <v>24224.980000000003</v>
      </c>
      <c r="F51" s="74">
        <f t="shared" si="6"/>
        <v>4770.6080000000002</v>
      </c>
      <c r="G51" s="74">
        <f t="shared" si="6"/>
        <v>25812.62</v>
      </c>
      <c r="H51" s="74">
        <f t="shared" si="6"/>
        <v>10457.550000000001</v>
      </c>
      <c r="I51" s="74">
        <f t="shared" si="6"/>
        <v>7067.78</v>
      </c>
      <c r="J51" s="75">
        <f t="shared" si="6"/>
        <v>19225.682000000001</v>
      </c>
      <c r="K51" s="76">
        <f t="shared" si="7"/>
        <v>171696.35077634655</v>
      </c>
      <c r="L51" s="61"/>
      <c r="Q51" s="56" t="s">
        <v>22</v>
      </c>
      <c r="R51" s="74">
        <f t="shared" si="8"/>
        <v>5038.0505346439695</v>
      </c>
      <c r="S51" s="74">
        <f t="shared" si="8"/>
        <v>14632.907839661797</v>
      </c>
      <c r="T51" s="74">
        <f t="shared" si="8"/>
        <v>60466.172402040771</v>
      </c>
      <c r="U51" s="74">
        <f t="shared" si="8"/>
        <v>24224.980000000003</v>
      </c>
      <c r="V51" s="74">
        <f t="shared" si="8"/>
        <v>4770.6080000000002</v>
      </c>
      <c r="W51" s="74">
        <f t="shared" si="8"/>
        <v>25812.62</v>
      </c>
      <c r="X51" s="74">
        <f t="shared" si="8"/>
        <v>10457.550000000001</v>
      </c>
      <c r="Y51" s="74">
        <f t="shared" si="8"/>
        <v>7067.78</v>
      </c>
      <c r="Z51" s="75">
        <f t="shared" si="8"/>
        <v>19225.682000000001</v>
      </c>
      <c r="AA51" s="76">
        <f t="shared" si="9"/>
        <v>171696.35077634655</v>
      </c>
      <c r="AB51" s="61"/>
    </row>
    <row r="52" spans="1:31" x14ac:dyDescent="0.3">
      <c r="A52" s="56" t="s">
        <v>23</v>
      </c>
      <c r="B52" s="74">
        <f t="shared" si="6"/>
        <v>5161.8099999999995</v>
      </c>
      <c r="C52" s="74">
        <f t="shared" si="6"/>
        <v>14899.805999999999</v>
      </c>
      <c r="D52" s="74">
        <f t="shared" si="6"/>
        <v>60465.724000000002</v>
      </c>
      <c r="E52" s="74">
        <f t="shared" si="6"/>
        <v>24224.980000000003</v>
      </c>
      <c r="F52" s="74">
        <f t="shared" si="6"/>
        <v>4770.6080000000002</v>
      </c>
      <c r="G52" s="74">
        <f t="shared" si="6"/>
        <v>25812.62</v>
      </c>
      <c r="H52" s="74">
        <f t="shared" si="6"/>
        <v>10457.550000000001</v>
      </c>
      <c r="I52" s="74">
        <f t="shared" si="6"/>
        <v>7067.78</v>
      </c>
      <c r="J52" s="75">
        <f t="shared" si="6"/>
        <v>19225.682000000001</v>
      </c>
      <c r="K52" s="76">
        <f t="shared" si="7"/>
        <v>172086.56</v>
      </c>
      <c r="L52" s="61"/>
      <c r="Q52" s="56" t="s">
        <v>23</v>
      </c>
      <c r="R52" s="74">
        <f t="shared" si="8"/>
        <v>5161.8099999999995</v>
      </c>
      <c r="S52" s="74">
        <f t="shared" si="8"/>
        <v>14899.805999999999</v>
      </c>
      <c r="T52" s="74">
        <f t="shared" si="8"/>
        <v>60465.724000000002</v>
      </c>
      <c r="U52" s="74">
        <f t="shared" si="8"/>
        <v>24224.980000000003</v>
      </c>
      <c r="V52" s="74">
        <f t="shared" si="8"/>
        <v>4770.6080000000002</v>
      </c>
      <c r="W52" s="74">
        <f t="shared" si="8"/>
        <v>25812.62</v>
      </c>
      <c r="X52" s="74">
        <f t="shared" si="8"/>
        <v>10457.550000000001</v>
      </c>
      <c r="Y52" s="74">
        <f t="shared" si="8"/>
        <v>7067.78</v>
      </c>
      <c r="Z52" s="75">
        <f t="shared" si="8"/>
        <v>19225.682000000001</v>
      </c>
      <c r="AA52" s="76">
        <f t="shared" si="9"/>
        <v>172086.56</v>
      </c>
      <c r="AB52" s="61"/>
    </row>
    <row r="53" spans="1:31" x14ac:dyDescent="0.3">
      <c r="A53" s="56" t="s">
        <v>24</v>
      </c>
      <c r="B53" s="74">
        <f t="shared" si="6"/>
        <v>4778.1686573963079</v>
      </c>
      <c r="C53" s="74">
        <f t="shared" si="6"/>
        <v>13183.337555413265</v>
      </c>
      <c r="D53" s="74">
        <f t="shared" si="6"/>
        <v>50979.533440836487</v>
      </c>
      <c r="E53" s="74">
        <f t="shared" si="6"/>
        <v>21741.133802407636</v>
      </c>
      <c r="F53" s="74">
        <f t="shared" si="6"/>
        <v>4218.2174751468456</v>
      </c>
      <c r="G53" s="74">
        <f t="shared" si="6"/>
        <v>21546.763052480448</v>
      </c>
      <c r="H53" s="74">
        <f t="shared" si="6"/>
        <v>9140.9289464141038</v>
      </c>
      <c r="I53" s="74">
        <f t="shared" si="6"/>
        <v>6254.5423012552301</v>
      </c>
      <c r="J53" s="75">
        <f t="shared" si="6"/>
        <v>16769.843998946439</v>
      </c>
      <c r="K53" s="76">
        <f t="shared" si="7"/>
        <v>148612.46923029679</v>
      </c>
      <c r="L53" s="61"/>
      <c r="Q53" s="56" t="s">
        <v>24</v>
      </c>
      <c r="R53" s="74">
        <f t="shared" si="8"/>
        <v>4778.1686573963079</v>
      </c>
      <c r="S53" s="74">
        <f t="shared" si="8"/>
        <v>13183.337555413265</v>
      </c>
      <c r="T53" s="74">
        <f t="shared" si="8"/>
        <v>50979.533440836487</v>
      </c>
      <c r="U53" s="74">
        <f t="shared" si="8"/>
        <v>21741.133802407636</v>
      </c>
      <c r="V53" s="74">
        <f t="shared" si="8"/>
        <v>4218.2174751468456</v>
      </c>
      <c r="W53" s="74">
        <f t="shared" si="8"/>
        <v>21546.763052480448</v>
      </c>
      <c r="X53" s="74">
        <f t="shared" si="8"/>
        <v>9140.9289464141038</v>
      </c>
      <c r="Y53" s="74">
        <f t="shared" si="8"/>
        <v>6254.5423012552301</v>
      </c>
      <c r="Z53" s="75">
        <f t="shared" si="8"/>
        <v>16769.843998946439</v>
      </c>
      <c r="AA53" s="76">
        <f t="shared" si="9"/>
        <v>148612.46923029679</v>
      </c>
      <c r="AB53" s="61"/>
    </row>
    <row r="54" spans="1:31" x14ac:dyDescent="0.3">
      <c r="A54" s="56" t="s">
        <v>25</v>
      </c>
      <c r="B54" s="74">
        <f t="shared" si="6"/>
        <v>4731.1801259748054</v>
      </c>
      <c r="C54" s="74">
        <f t="shared" si="6"/>
        <v>11710.930272268857</v>
      </c>
      <c r="D54" s="74">
        <f t="shared" si="6"/>
        <v>42890.473138152367</v>
      </c>
      <c r="E54" s="74">
        <f t="shared" si="6"/>
        <v>18653.941726857618</v>
      </c>
      <c r="F54" s="74">
        <f t="shared" si="6"/>
        <v>3485.5804881414406</v>
      </c>
      <c r="G54" s="74">
        <f t="shared" si="6"/>
        <v>17844.621737257716</v>
      </c>
      <c r="H54" s="74">
        <f t="shared" si="6"/>
        <v>7609.873187762817</v>
      </c>
      <c r="I54" s="74">
        <f t="shared" si="6"/>
        <v>5293.4450209205015</v>
      </c>
      <c r="J54" s="75">
        <f t="shared" si="6"/>
        <v>14036.248413259058</v>
      </c>
      <c r="K54" s="76">
        <f t="shared" si="7"/>
        <v>126256.29411059518</v>
      </c>
      <c r="L54" s="61"/>
      <c r="Q54" s="56" t="s">
        <v>25</v>
      </c>
      <c r="R54" s="74">
        <f t="shared" si="8"/>
        <v>4731.1801259748054</v>
      </c>
      <c r="S54" s="74">
        <f t="shared" si="8"/>
        <v>11710.930272268857</v>
      </c>
      <c r="T54" s="74">
        <f t="shared" si="8"/>
        <v>42890.473138152367</v>
      </c>
      <c r="U54" s="74">
        <f t="shared" si="8"/>
        <v>18653.941726857618</v>
      </c>
      <c r="V54" s="74">
        <f t="shared" si="8"/>
        <v>3485.5804881414406</v>
      </c>
      <c r="W54" s="74">
        <f t="shared" si="8"/>
        <v>17844.621737257716</v>
      </c>
      <c r="X54" s="74">
        <f t="shared" si="8"/>
        <v>7609.873187762817</v>
      </c>
      <c r="Y54" s="74">
        <f t="shared" si="8"/>
        <v>5293.4450209205015</v>
      </c>
      <c r="Z54" s="75">
        <f t="shared" si="8"/>
        <v>14036.248413259058</v>
      </c>
      <c r="AA54" s="76">
        <f t="shared" si="9"/>
        <v>126256.29411059518</v>
      </c>
      <c r="AB54" s="61"/>
    </row>
    <row r="55" spans="1:31" x14ac:dyDescent="0.3">
      <c r="A55" s="56" t="s">
        <v>26</v>
      </c>
      <c r="B55" s="74">
        <f t="shared" si="6"/>
        <v>5429.4656028794243</v>
      </c>
      <c r="C55" s="74">
        <f t="shared" si="6"/>
        <v>13165.436510554833</v>
      </c>
      <c r="D55" s="74">
        <f t="shared" si="6"/>
        <v>44215.604867088638</v>
      </c>
      <c r="E55" s="74">
        <f t="shared" si="6"/>
        <v>18583.539041095893</v>
      </c>
      <c r="F55" s="74">
        <f t="shared" si="6"/>
        <v>3771.8653744840758</v>
      </c>
      <c r="G55" s="74">
        <f t="shared" si="6"/>
        <v>17626.163429931614</v>
      </c>
      <c r="H55" s="74">
        <f t="shared" si="6"/>
        <v>8000.6098892789632</v>
      </c>
      <c r="I55" s="74">
        <f t="shared" si="6"/>
        <v>5027.2857740585769</v>
      </c>
      <c r="J55" s="75">
        <f t="shared" si="6"/>
        <v>14412.618052783375</v>
      </c>
      <c r="K55" s="76">
        <f t="shared" si="7"/>
        <v>130232.5885421554</v>
      </c>
      <c r="L55" s="61"/>
      <c r="Q55" s="56" t="s">
        <v>26</v>
      </c>
      <c r="R55" s="74">
        <f t="shared" si="8"/>
        <v>5429.4656028794243</v>
      </c>
      <c r="S55" s="74">
        <f t="shared" si="8"/>
        <v>13165.436510554833</v>
      </c>
      <c r="T55" s="74">
        <f t="shared" si="8"/>
        <v>44215.604867088638</v>
      </c>
      <c r="U55" s="74">
        <f t="shared" si="8"/>
        <v>18583.539041095893</v>
      </c>
      <c r="V55" s="74">
        <f t="shared" si="8"/>
        <v>3771.8653744840758</v>
      </c>
      <c r="W55" s="74">
        <f t="shared" si="8"/>
        <v>17626.163429931614</v>
      </c>
      <c r="X55" s="74">
        <f t="shared" si="8"/>
        <v>8000.6098892789632</v>
      </c>
      <c r="Y55" s="74">
        <f t="shared" si="8"/>
        <v>5027.2857740585769</v>
      </c>
      <c r="Z55" s="75">
        <f t="shared" si="8"/>
        <v>14412.618052783375</v>
      </c>
      <c r="AA55" s="76">
        <f t="shared" si="9"/>
        <v>130232.5885421554</v>
      </c>
      <c r="AB55" s="61"/>
    </row>
    <row r="56" spans="1:31" x14ac:dyDescent="0.3">
      <c r="A56" s="56" t="s">
        <v>27</v>
      </c>
      <c r="B56" s="74">
        <f t="shared" si="6"/>
        <v>5881.5140431913624</v>
      </c>
      <c r="C56" s="74">
        <f t="shared" si="6"/>
        <v>14733.404271457237</v>
      </c>
      <c r="D56" s="74">
        <f t="shared" si="6"/>
        <v>48840.506208928266</v>
      </c>
      <c r="E56" s="74">
        <f t="shared" si="6"/>
        <v>21489.741353258614</v>
      </c>
      <c r="F56" s="74">
        <f t="shared" si="6"/>
        <v>4505.1654342388965</v>
      </c>
      <c r="G56" s="74">
        <f t="shared" si="6"/>
        <v>21866.660573922243</v>
      </c>
      <c r="H56" s="74">
        <f t="shared" si="6"/>
        <v>9843.2153487519772</v>
      </c>
      <c r="I56" s="74">
        <f t="shared" si="6"/>
        <v>6786.840794979079</v>
      </c>
      <c r="J56" s="75">
        <f t="shared" si="6"/>
        <v>17311.92525573861</v>
      </c>
      <c r="K56" s="76">
        <f t="shared" si="7"/>
        <v>151258.97328446628</v>
      </c>
      <c r="L56" s="61"/>
      <c r="Q56" s="56" t="s">
        <v>27</v>
      </c>
      <c r="R56" s="74">
        <f t="shared" si="8"/>
        <v>5881.5140431913624</v>
      </c>
      <c r="S56" s="74">
        <f t="shared" si="8"/>
        <v>14733.404271457237</v>
      </c>
      <c r="T56" s="74">
        <f t="shared" si="8"/>
        <v>48840.506208928266</v>
      </c>
      <c r="U56" s="74">
        <f t="shared" si="8"/>
        <v>21489.741353258614</v>
      </c>
      <c r="V56" s="74">
        <f t="shared" si="8"/>
        <v>4505.1654342388965</v>
      </c>
      <c r="W56" s="74">
        <f t="shared" si="8"/>
        <v>21866.660573922243</v>
      </c>
      <c r="X56" s="74">
        <f t="shared" si="8"/>
        <v>9843.2153487519772</v>
      </c>
      <c r="Y56" s="74">
        <f t="shared" si="8"/>
        <v>6786.840794979079</v>
      </c>
      <c r="Z56" s="75">
        <f t="shared" si="8"/>
        <v>17311.92525573861</v>
      </c>
      <c r="AA56" s="76">
        <f t="shared" si="9"/>
        <v>151258.97328446628</v>
      </c>
      <c r="AB56" s="61"/>
    </row>
    <row r="57" spans="1:31" x14ac:dyDescent="0.3">
      <c r="A57" s="56" t="s">
        <v>28</v>
      </c>
      <c r="B57" s="74">
        <f t="shared" si="6"/>
        <v>6126.52</v>
      </c>
      <c r="C57" s="74">
        <f t="shared" si="6"/>
        <v>15295.369999999999</v>
      </c>
      <c r="D57" s="74">
        <f t="shared" si="6"/>
        <v>53256.71850130098</v>
      </c>
      <c r="E57" s="74">
        <f t="shared" si="6"/>
        <v>23269.650693233707</v>
      </c>
      <c r="F57" s="74">
        <f t="shared" si="6"/>
        <v>4891.8980000000001</v>
      </c>
      <c r="G57" s="74">
        <f t="shared" si="6"/>
        <v>23509.027848641705</v>
      </c>
      <c r="H57" s="74">
        <f t="shared" si="6"/>
        <v>10013.469931136915</v>
      </c>
      <c r="I57" s="74">
        <f t="shared" si="6"/>
        <v>6786.840794979079</v>
      </c>
      <c r="J57" s="75">
        <f t="shared" si="6"/>
        <v>18137.332891022346</v>
      </c>
      <c r="K57" s="76">
        <f t="shared" si="7"/>
        <v>161286.82866031473</v>
      </c>
      <c r="L57" s="61"/>
      <c r="Q57" s="56" t="s">
        <v>28</v>
      </c>
      <c r="R57" s="74">
        <f t="shared" si="8"/>
        <v>6126.52</v>
      </c>
      <c r="S57" s="74">
        <f t="shared" si="8"/>
        <v>15295.369999999999</v>
      </c>
      <c r="T57" s="74">
        <f t="shared" si="8"/>
        <v>53256.71850130098</v>
      </c>
      <c r="U57" s="74">
        <f t="shared" si="8"/>
        <v>23269.650693233707</v>
      </c>
      <c r="V57" s="74">
        <f t="shared" si="8"/>
        <v>4891.8980000000001</v>
      </c>
      <c r="W57" s="74">
        <f t="shared" si="8"/>
        <v>23509.027848641705</v>
      </c>
      <c r="X57" s="74">
        <f t="shared" si="8"/>
        <v>10013.469931136915</v>
      </c>
      <c r="Y57" s="74">
        <f t="shared" si="8"/>
        <v>6786.840794979079</v>
      </c>
      <c r="Z57" s="75">
        <f t="shared" si="8"/>
        <v>18137.332891022346</v>
      </c>
      <c r="AA57" s="76">
        <f t="shared" si="9"/>
        <v>161286.82866031473</v>
      </c>
      <c r="AB57" s="61"/>
    </row>
    <row r="58" spans="1:31" x14ac:dyDescent="0.3">
      <c r="A58" s="56" t="s">
        <v>29</v>
      </c>
      <c r="B58" s="74">
        <f t="shared" si="6"/>
        <v>6102.0184043191366</v>
      </c>
      <c r="C58" s="74">
        <f t="shared" si="6"/>
        <v>15238.583239946794</v>
      </c>
      <c r="D58" s="74">
        <f t="shared" si="6"/>
        <v>53259.867315586351</v>
      </c>
      <c r="E58" s="74">
        <f t="shared" si="6"/>
        <v>23269.650693233707</v>
      </c>
      <c r="F58" s="74">
        <f t="shared" si="6"/>
        <v>4891.8980000000001</v>
      </c>
      <c r="G58" s="74">
        <f t="shared" si="6"/>
        <v>23509.027848641705</v>
      </c>
      <c r="H58" s="74">
        <f t="shared" si="6"/>
        <v>10013.562054704678</v>
      </c>
      <c r="I58" s="74">
        <f t="shared" si="6"/>
        <v>6786.840794979079</v>
      </c>
      <c r="J58" s="75">
        <f t="shared" si="6"/>
        <v>18137.332891022346</v>
      </c>
      <c r="K58" s="76">
        <f t="shared" si="7"/>
        <v>161208.78124243379</v>
      </c>
      <c r="L58" s="61"/>
      <c r="Q58" s="56" t="s">
        <v>29</v>
      </c>
      <c r="R58" s="74">
        <f t="shared" si="8"/>
        <v>6102.0184043191366</v>
      </c>
      <c r="S58" s="74">
        <f t="shared" si="8"/>
        <v>15238.583239946794</v>
      </c>
      <c r="T58" s="74">
        <f t="shared" si="8"/>
        <v>53259.867315586351</v>
      </c>
      <c r="U58" s="74">
        <f t="shared" si="8"/>
        <v>23269.650693233707</v>
      </c>
      <c r="V58" s="74">
        <f t="shared" si="8"/>
        <v>4891.8980000000001</v>
      </c>
      <c r="W58" s="74">
        <f t="shared" si="8"/>
        <v>23509.027848641705</v>
      </c>
      <c r="X58" s="74">
        <f t="shared" si="8"/>
        <v>10013.562054704678</v>
      </c>
      <c r="Y58" s="74">
        <f t="shared" si="8"/>
        <v>6786.840794979079</v>
      </c>
      <c r="Z58" s="75">
        <f t="shared" si="8"/>
        <v>18137.332891022346</v>
      </c>
      <c r="AA58" s="76">
        <f t="shared" si="9"/>
        <v>161208.78124243379</v>
      </c>
      <c r="AB58" s="61"/>
    </row>
    <row r="59" spans="1:31" x14ac:dyDescent="0.3">
      <c r="A59" s="56" t="s">
        <v>30</v>
      </c>
      <c r="B59" s="74">
        <f t="shared" si="6"/>
        <v>5538.4917036592678</v>
      </c>
      <c r="C59" s="74">
        <f t="shared" si="6"/>
        <v>14037.989457040439</v>
      </c>
      <c r="D59" s="74">
        <f t="shared" si="6"/>
        <v>46782.669746398889</v>
      </c>
      <c r="E59" s="74">
        <f t="shared" si="6"/>
        <v>20242.785205479453</v>
      </c>
      <c r="F59" s="74">
        <f t="shared" si="6"/>
        <v>4183.7148600997971</v>
      </c>
      <c r="G59" s="74">
        <f t="shared" si="6"/>
        <v>19547.448543469229</v>
      </c>
      <c r="H59" s="74">
        <f t="shared" si="6"/>
        <v>8503.3958745804557</v>
      </c>
      <c r="I59" s="74">
        <f t="shared" si="6"/>
        <v>5603.9541422594139</v>
      </c>
      <c r="J59" s="75">
        <f t="shared" si="6"/>
        <v>14993.954902664191</v>
      </c>
      <c r="K59" s="76">
        <f t="shared" si="7"/>
        <v>139434.40443565114</v>
      </c>
      <c r="L59" s="61"/>
      <c r="Q59" s="56" t="s">
        <v>30</v>
      </c>
      <c r="R59" s="74">
        <f t="shared" si="8"/>
        <v>5538.4917036592678</v>
      </c>
      <c r="S59" s="74">
        <f t="shared" si="8"/>
        <v>14037.989457040439</v>
      </c>
      <c r="T59" s="74">
        <f t="shared" si="8"/>
        <v>46782.669746398889</v>
      </c>
      <c r="U59" s="74">
        <f t="shared" si="8"/>
        <v>20242.785205479453</v>
      </c>
      <c r="V59" s="74">
        <f t="shared" si="8"/>
        <v>4183.7148600997971</v>
      </c>
      <c r="W59" s="74">
        <f t="shared" si="8"/>
        <v>19547.448543469229</v>
      </c>
      <c r="X59" s="74">
        <f t="shared" si="8"/>
        <v>8503.3958745804557</v>
      </c>
      <c r="Y59" s="74">
        <f t="shared" si="8"/>
        <v>5603.9541422594139</v>
      </c>
      <c r="Z59" s="75">
        <f t="shared" si="8"/>
        <v>14993.954902664191</v>
      </c>
      <c r="AA59" s="76">
        <f t="shared" si="9"/>
        <v>139434.40443565114</v>
      </c>
      <c r="AB59" s="61"/>
    </row>
    <row r="61" spans="1:31" x14ac:dyDescent="0.3">
      <c r="A61" s="21" t="s">
        <v>123</v>
      </c>
      <c r="B61" s="77">
        <f>$B$17-MIN($K$34:$K$45)</f>
        <v>172217.75268342998</v>
      </c>
      <c r="C61" s="61"/>
      <c r="D61" s="61"/>
      <c r="E61" s="61"/>
      <c r="F61" s="61"/>
      <c r="G61" s="61"/>
      <c r="H61" s="61"/>
      <c r="I61" s="61"/>
      <c r="J61" s="61"/>
      <c r="L61" s="61"/>
      <c r="M61" s="61"/>
      <c r="O61" s="78"/>
      <c r="Q61" s="21" t="s">
        <v>123</v>
      </c>
      <c r="R61" s="77">
        <f>$B$17-MIN($AA$34:$AA$45)</f>
        <v>172217.75268342998</v>
      </c>
      <c r="S61" s="61"/>
      <c r="T61" s="61"/>
      <c r="U61" s="61"/>
      <c r="V61" s="61"/>
      <c r="W61" s="61"/>
      <c r="X61" s="61"/>
      <c r="Y61" s="61"/>
      <c r="Z61" s="61"/>
      <c r="AB61" s="61"/>
      <c r="AC61" s="61"/>
      <c r="AE61" s="78"/>
    </row>
    <row r="63" spans="1:31" x14ac:dyDescent="0.3">
      <c r="A63" s="1" t="s">
        <v>124</v>
      </c>
      <c r="B63" s="79" t="s">
        <v>120</v>
      </c>
      <c r="Q63" s="1" t="s">
        <v>124</v>
      </c>
      <c r="R63" s="79" t="s">
        <v>120</v>
      </c>
    </row>
    <row r="64" spans="1:31" x14ac:dyDescent="0.3">
      <c r="A64" s="56" t="s">
        <v>88</v>
      </c>
      <c r="B64" s="80">
        <f t="shared" ref="B64:B75" si="10">$B$61-K48</f>
        <v>51424.848715799511</v>
      </c>
      <c r="C64" s="61"/>
      <c r="L64" s="61"/>
      <c r="M64" s="61"/>
      <c r="O64" s="78"/>
      <c r="Q64" s="56" t="s">
        <v>88</v>
      </c>
      <c r="R64" s="80">
        <f t="shared" ref="R64:R75" si="11">$R$61-AA48</f>
        <v>51424.848715799511</v>
      </c>
      <c r="S64" s="61"/>
      <c r="AB64" s="61"/>
      <c r="AC64" s="61"/>
      <c r="AE64" s="78"/>
    </row>
    <row r="65" spans="1:31" x14ac:dyDescent="0.3">
      <c r="A65" s="56" t="s">
        <v>20</v>
      </c>
      <c r="B65" s="74">
        <f t="shared" si="10"/>
        <v>52399.477613112744</v>
      </c>
      <c r="L65" s="61"/>
      <c r="M65" s="61"/>
      <c r="O65" s="78"/>
      <c r="Q65" s="56" t="s">
        <v>20</v>
      </c>
      <c r="R65" s="80">
        <f t="shared" si="11"/>
        <v>52399.477613112744</v>
      </c>
      <c r="AB65" s="61"/>
      <c r="AC65" s="61"/>
      <c r="AE65" s="78"/>
    </row>
    <row r="66" spans="1:31" x14ac:dyDescent="0.3">
      <c r="A66" s="56" t="s">
        <v>21</v>
      </c>
      <c r="B66" s="74">
        <f t="shared" si="10"/>
        <v>35502.879900994536</v>
      </c>
      <c r="L66" s="61"/>
      <c r="M66" s="61"/>
      <c r="O66" s="78"/>
      <c r="Q66" s="56" t="s">
        <v>21</v>
      </c>
      <c r="R66" s="80">
        <f t="shared" si="11"/>
        <v>35502.879900994536</v>
      </c>
      <c r="AB66" s="61"/>
      <c r="AC66" s="61"/>
      <c r="AE66" s="78"/>
    </row>
    <row r="67" spans="1:31" x14ac:dyDescent="0.3">
      <c r="A67" s="56" t="s">
        <v>22</v>
      </c>
      <c r="B67" s="74">
        <f t="shared" si="10"/>
        <v>521.40190708343289</v>
      </c>
      <c r="L67" s="61"/>
      <c r="M67" s="61"/>
      <c r="O67" s="78"/>
      <c r="Q67" s="56" t="s">
        <v>22</v>
      </c>
      <c r="R67" s="80">
        <f t="shared" si="11"/>
        <v>521.40190708343289</v>
      </c>
      <c r="AB67" s="61"/>
      <c r="AC67" s="61"/>
      <c r="AE67" s="78"/>
    </row>
    <row r="68" spans="1:31" x14ac:dyDescent="0.3">
      <c r="A68" s="56" t="s">
        <v>23</v>
      </c>
      <c r="B68" s="74">
        <f t="shared" si="10"/>
        <v>131.19268342998112</v>
      </c>
      <c r="L68" s="61"/>
      <c r="M68" s="61"/>
      <c r="O68" s="78"/>
      <c r="Q68" s="56" t="s">
        <v>23</v>
      </c>
      <c r="R68" s="80">
        <f t="shared" si="11"/>
        <v>131.19268342998112</v>
      </c>
      <c r="AB68" s="61"/>
      <c r="AC68" s="61"/>
      <c r="AE68" s="78"/>
    </row>
    <row r="69" spans="1:31" x14ac:dyDescent="0.3">
      <c r="A69" s="56" t="s">
        <v>24</v>
      </c>
      <c r="B69" s="74">
        <f t="shared" si="10"/>
        <v>23605.28345313319</v>
      </c>
      <c r="L69" s="61"/>
      <c r="M69" s="61"/>
      <c r="O69" s="78"/>
      <c r="Q69" s="56" t="s">
        <v>24</v>
      </c>
      <c r="R69" s="80">
        <f t="shared" si="11"/>
        <v>23605.28345313319</v>
      </c>
      <c r="AB69" s="61"/>
      <c r="AC69" s="61"/>
      <c r="AE69" s="78"/>
    </row>
    <row r="70" spans="1:31" x14ac:dyDescent="0.3">
      <c r="A70" s="56" t="s">
        <v>25</v>
      </c>
      <c r="B70" s="74">
        <f t="shared" si="10"/>
        <v>45961.458572834803</v>
      </c>
      <c r="L70" s="61"/>
      <c r="M70" s="61"/>
      <c r="O70" s="78"/>
      <c r="Q70" s="56" t="s">
        <v>25</v>
      </c>
      <c r="R70" s="80">
        <f t="shared" si="11"/>
        <v>45961.458572834803</v>
      </c>
      <c r="AB70" s="61"/>
      <c r="AC70" s="61"/>
      <c r="AE70" s="78"/>
    </row>
    <row r="71" spans="1:31" x14ac:dyDescent="0.3">
      <c r="A71" s="56" t="s">
        <v>26</v>
      </c>
      <c r="B71" s="74">
        <f t="shared" si="10"/>
        <v>41985.164141274581</v>
      </c>
      <c r="L71" s="61"/>
      <c r="M71" s="61"/>
      <c r="O71" s="78"/>
      <c r="Q71" s="56" t="s">
        <v>26</v>
      </c>
      <c r="R71" s="80">
        <f t="shared" si="11"/>
        <v>41985.164141274581</v>
      </c>
      <c r="AB71" s="61"/>
      <c r="AC71" s="61"/>
      <c r="AE71" s="78"/>
    </row>
    <row r="72" spans="1:31" x14ac:dyDescent="0.3">
      <c r="A72" s="56" t="s">
        <v>27</v>
      </c>
      <c r="B72" s="74">
        <f t="shared" si="10"/>
        <v>20958.779398963699</v>
      </c>
      <c r="L72" s="61"/>
      <c r="M72" s="61"/>
      <c r="O72" s="78"/>
      <c r="Q72" s="56" t="s">
        <v>27</v>
      </c>
      <c r="R72" s="80">
        <f t="shared" si="11"/>
        <v>20958.779398963699</v>
      </c>
      <c r="AB72" s="61"/>
      <c r="AC72" s="61"/>
      <c r="AE72" s="78"/>
    </row>
    <row r="73" spans="1:31" x14ac:dyDescent="0.3">
      <c r="A73" s="56" t="s">
        <v>28</v>
      </c>
      <c r="B73" s="74">
        <f t="shared" si="10"/>
        <v>10930.924023115251</v>
      </c>
      <c r="L73" s="61"/>
      <c r="M73" s="61"/>
      <c r="O73" s="78"/>
      <c r="Q73" s="56" t="s">
        <v>28</v>
      </c>
      <c r="R73" s="80">
        <f t="shared" si="11"/>
        <v>10930.924023115251</v>
      </c>
      <c r="AB73" s="61"/>
      <c r="AC73" s="61"/>
      <c r="AE73" s="78"/>
    </row>
    <row r="74" spans="1:31" x14ac:dyDescent="0.3">
      <c r="A74" s="56" t="s">
        <v>29</v>
      </c>
      <c r="B74" s="74">
        <f t="shared" si="10"/>
        <v>11008.971440996189</v>
      </c>
      <c r="L74" s="61"/>
      <c r="M74" s="61"/>
      <c r="O74" s="78"/>
      <c r="Q74" s="56" t="s">
        <v>29</v>
      </c>
      <c r="R74" s="80">
        <f t="shared" si="11"/>
        <v>11008.971440996189</v>
      </c>
      <c r="AB74" s="61"/>
      <c r="AC74" s="61"/>
      <c r="AE74" s="78"/>
    </row>
    <row r="75" spans="1:31" x14ac:dyDescent="0.3">
      <c r="A75" s="56" t="s">
        <v>30</v>
      </c>
      <c r="B75" s="74">
        <f t="shared" si="10"/>
        <v>32783.348247778835</v>
      </c>
      <c r="L75" s="61"/>
      <c r="M75" s="61"/>
      <c r="O75" s="78"/>
      <c r="Q75" s="56" t="s">
        <v>30</v>
      </c>
      <c r="R75" s="80">
        <f t="shared" si="11"/>
        <v>32783.348247778835</v>
      </c>
      <c r="AB75" s="61"/>
      <c r="AC75" s="61"/>
      <c r="AE75" s="78"/>
    </row>
    <row r="76" spans="1:31" x14ac:dyDescent="0.3">
      <c r="A76" s="81" t="s">
        <v>125</v>
      </c>
      <c r="B76" s="82">
        <f>SUM($B$64:$B$75)/$B$61</f>
        <v>1.899999999999999</v>
      </c>
      <c r="Q76" s="81" t="s">
        <v>125</v>
      </c>
      <c r="R76" s="82">
        <f>SUM($R$64:$R$75)/$R$61</f>
        <v>1.899999999999999</v>
      </c>
    </row>
    <row r="78" spans="1:31" x14ac:dyDescent="0.3">
      <c r="A78" s="1" t="s">
        <v>126</v>
      </c>
      <c r="B78" s="83">
        <f>(SUM($B$64:$B$75)-$D$79*$B$61)/(12-$D$79)</f>
        <v>-1.7289404231722991E-11</v>
      </c>
      <c r="D78" s="1" t="s">
        <v>127</v>
      </c>
      <c r="Q78" s="1" t="s">
        <v>126</v>
      </c>
      <c r="R78" s="83">
        <f>(SUM($R$64:$R$75)-$T$79*$R$61)/(12-$T$79)</f>
        <v>-1.7289404231722991E-11</v>
      </c>
      <c r="T78" s="1" t="s">
        <v>127</v>
      </c>
    </row>
    <row r="79" spans="1:31" x14ac:dyDescent="0.3">
      <c r="A79" s="1" t="s">
        <v>128</v>
      </c>
      <c r="D79" s="84">
        <v>1.9</v>
      </c>
      <c r="Q79" s="1" t="s">
        <v>128</v>
      </c>
      <c r="T79" s="84">
        <f>D79</f>
        <v>1.9</v>
      </c>
    </row>
    <row r="80" spans="1:31" ht="15.6" thickBot="1" x14ac:dyDescent="0.35"/>
    <row r="81" spans="1:22" ht="15.6" thickBot="1" x14ac:dyDescent="0.35">
      <c r="A81" s="1" t="s">
        <v>129</v>
      </c>
      <c r="B81" s="117" t="e">
        <f>'入力(太陽光)'!E15*B83</f>
        <v>#N/A</v>
      </c>
      <c r="F81" s="61"/>
      <c r="Q81" s="1" t="s">
        <v>129</v>
      </c>
      <c r="R81" s="117" t="e">
        <f>AVERAGE('入力(太陽光)'!E23:P23)*B83</f>
        <v>#N/A</v>
      </c>
      <c r="V81" s="61"/>
    </row>
    <row r="82" spans="1:22" ht="15.6" thickBot="1" x14ac:dyDescent="0.35">
      <c r="A82" s="87" t="s">
        <v>130</v>
      </c>
      <c r="B82" s="88">
        <f>(MIN($K$34:$K$45)+$B$78)*1000</f>
        <v>-1.7289404231722992E-8</v>
      </c>
      <c r="Q82" s="87" t="s">
        <v>130</v>
      </c>
      <c r="R82" s="89">
        <f>(MIN($AA$34:$AA$45)+$R$78)*1000</f>
        <v>-1.7289404231722992E-8</v>
      </c>
    </row>
    <row r="83" spans="1:22" ht="15.6" thickBot="1" x14ac:dyDescent="0.35">
      <c r="A83" s="1" t="s">
        <v>131</v>
      </c>
      <c r="B83" s="90" t="e">
        <f>VLOOKUP('入力(太陽光)'!$E$13,$B$88:$C$96,2,FALSE)</f>
        <v>#N/A</v>
      </c>
      <c r="Q83" s="1" t="s">
        <v>131</v>
      </c>
      <c r="R83" s="91"/>
    </row>
    <row r="84" spans="1:22" x14ac:dyDescent="0.3">
      <c r="A84" s="87" t="s">
        <v>130</v>
      </c>
      <c r="B84" s="92" t="e">
        <f>B82/'入力(太陽光)'!E15</f>
        <v>#DIV/0!</v>
      </c>
      <c r="Q84" s="87" t="s">
        <v>130</v>
      </c>
      <c r="R84" s="93" t="e">
        <f>R82/'入力(太陽光)'!U15</f>
        <v>#DIV/0!</v>
      </c>
      <c r="S84" s="1" t="s">
        <v>132</v>
      </c>
    </row>
    <row r="87" spans="1:22" x14ac:dyDescent="0.3">
      <c r="C87" s="21" t="s">
        <v>133</v>
      </c>
    </row>
    <row r="88" spans="1:22" x14ac:dyDescent="0.3">
      <c r="B88" s="58" t="s">
        <v>100</v>
      </c>
      <c r="C88" s="94">
        <v>4.5458253256280994E-2</v>
      </c>
    </row>
    <row r="89" spans="1:22" x14ac:dyDescent="0.3">
      <c r="B89" s="58" t="s">
        <v>101</v>
      </c>
      <c r="C89" s="94">
        <v>9.285534878773509E-2</v>
      </c>
    </row>
    <row r="90" spans="1:22" x14ac:dyDescent="0.3">
      <c r="B90" s="58" t="s">
        <v>102</v>
      </c>
      <c r="C90" s="94">
        <v>8.8468341998777358E-2</v>
      </c>
    </row>
    <row r="91" spans="1:22" x14ac:dyDescent="0.3">
      <c r="B91" s="58" t="s">
        <v>103</v>
      </c>
      <c r="C91" s="94">
        <v>0.10651039651022325</v>
      </c>
    </row>
    <row r="92" spans="1:22" x14ac:dyDescent="0.3">
      <c r="B92" s="58" t="s">
        <v>104</v>
      </c>
      <c r="C92" s="94">
        <v>0.14711496604258639</v>
      </c>
    </row>
    <row r="93" spans="1:22" x14ac:dyDescent="0.3">
      <c r="B93" s="58" t="s">
        <v>105</v>
      </c>
      <c r="C93" s="94">
        <v>0.10667206915970474</v>
      </c>
    </row>
    <row r="94" spans="1:22" x14ac:dyDescent="0.3">
      <c r="B94" s="58" t="s">
        <v>106</v>
      </c>
      <c r="C94" s="94">
        <v>0.11569398301051581</v>
      </c>
    </row>
    <row r="95" spans="1:22" x14ac:dyDescent="0.3">
      <c r="B95" s="58" t="s">
        <v>107</v>
      </c>
      <c r="C95" s="94">
        <v>0.13644979988448649</v>
      </c>
    </row>
    <row r="96" spans="1:22" x14ac:dyDescent="0.3">
      <c r="B96" s="58" t="s">
        <v>108</v>
      </c>
      <c r="C96" s="94">
        <v>4.0387910825908008E-2</v>
      </c>
    </row>
  </sheetData>
  <phoneticPr fontId="2"/>
  <hyperlinks>
    <hyperlink ref="A3" r:id="rId1" xr:uid="{9C6E2910-4294-4578-A21E-C7F651A1D4B9}"/>
    <hyperlink ref="A17" r:id="rId2" xr:uid="{050CE88E-1720-4D7D-B4C4-AC3DF2E8BAC1}"/>
    <hyperlink ref="A19" r:id="rId3" xr:uid="{EF734E86-846D-4B8C-88D3-8E7FE66BCE6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72CE6-356E-4A97-A80D-25841C9342FD}">
  <sheetPr>
    <tabColor rgb="FFFFCCFF"/>
    <pageSetUpPr fitToPage="1"/>
  </sheetPr>
  <dimension ref="A1:Q40"/>
  <sheetViews>
    <sheetView zoomScale="70" zoomScaleNormal="70" workbookViewId="0">
      <selection activeCell="A19" sqref="A19:D21"/>
    </sheetView>
  </sheetViews>
  <sheetFormatPr defaultColWidth="8.09765625" defaultRowHeight="15" x14ac:dyDescent="0.3"/>
  <cols>
    <col min="1" max="4" width="5.09765625" style="1" customWidth="1"/>
    <col min="5" max="16" width="9.19921875" style="1" bestFit="1" customWidth="1"/>
    <col min="17" max="20" width="5.09765625" style="1" customWidth="1"/>
    <col min="21" max="16384" width="8.09765625" style="1"/>
  </cols>
  <sheetData>
    <row r="1" spans="1:17" ht="16.2" x14ac:dyDescent="0.3">
      <c r="A1" s="42" t="s">
        <v>34</v>
      </c>
      <c r="B1" s="42"/>
      <c r="C1" s="42"/>
      <c r="D1" s="42"/>
      <c r="E1" s="42"/>
      <c r="F1" s="7" t="s">
        <v>35</v>
      </c>
      <c r="G1" s="7"/>
      <c r="H1" s="7"/>
      <c r="I1" s="43" t="s">
        <v>36</v>
      </c>
    </row>
    <row r="2" spans="1:17" ht="16.2" x14ac:dyDescent="0.3">
      <c r="A2" s="189" t="s">
        <v>73</v>
      </c>
      <c r="B2" s="190"/>
      <c r="C2" s="44"/>
      <c r="D2" s="44"/>
      <c r="E2" s="44"/>
      <c r="F2" s="44"/>
      <c r="G2" s="44"/>
      <c r="H2" s="44"/>
      <c r="I2" s="44"/>
      <c r="J2" s="44"/>
      <c r="K2" s="44"/>
      <c r="L2" s="44"/>
      <c r="M2" s="44"/>
      <c r="N2" s="44"/>
      <c r="O2" s="44"/>
      <c r="P2" s="44"/>
      <c r="Q2" s="44"/>
    </row>
    <row r="3" spans="1:17" ht="16.2" x14ac:dyDescent="0.3">
      <c r="A3" s="45"/>
      <c r="B3" s="45"/>
      <c r="C3" s="44"/>
      <c r="D3" s="44"/>
      <c r="E3" s="44"/>
      <c r="F3" s="44"/>
      <c r="G3" s="44"/>
      <c r="H3" s="44"/>
      <c r="I3" s="44"/>
      <c r="J3" s="44"/>
      <c r="K3" s="44"/>
      <c r="L3" s="44"/>
      <c r="M3" s="44"/>
      <c r="N3" s="44"/>
      <c r="O3" s="44"/>
      <c r="P3" s="44"/>
      <c r="Q3" s="44"/>
    </row>
    <row r="4" spans="1:17" ht="16.2" x14ac:dyDescent="0.3">
      <c r="A4" s="191" t="s">
        <v>158</v>
      </c>
      <c r="B4" s="191"/>
      <c r="C4" s="191"/>
      <c r="D4" s="191"/>
      <c r="E4" s="191"/>
      <c r="F4" s="191"/>
      <c r="G4" s="191"/>
      <c r="H4" s="191"/>
      <c r="I4" s="191"/>
      <c r="J4" s="191"/>
      <c r="K4" s="191"/>
      <c r="L4" s="191"/>
      <c r="M4" s="191"/>
      <c r="N4" s="191"/>
      <c r="O4" s="191"/>
      <c r="P4" s="191"/>
      <c r="Q4" s="191"/>
    </row>
    <row r="5" spans="1:17" ht="16.2" x14ac:dyDescent="0.3">
      <c r="A5" s="44"/>
      <c r="B5" s="44"/>
      <c r="C5" s="44"/>
      <c r="D5" s="44"/>
      <c r="E5" s="44"/>
      <c r="F5" s="44"/>
      <c r="G5" s="44"/>
      <c r="H5" s="44"/>
      <c r="I5" s="44"/>
      <c r="J5" s="44"/>
      <c r="K5" s="44"/>
      <c r="L5" s="44"/>
      <c r="M5" s="44"/>
      <c r="N5" s="44"/>
      <c r="O5" s="44"/>
      <c r="P5" s="44"/>
      <c r="Q5" s="44"/>
    </row>
    <row r="6" spans="1:17" ht="16.2" x14ac:dyDescent="0.3">
      <c r="A6" s="192"/>
      <c r="B6" s="192"/>
      <c r="C6" s="192"/>
      <c r="D6" s="192"/>
      <c r="E6" s="192"/>
      <c r="F6" s="192"/>
      <c r="G6" s="192"/>
      <c r="H6" s="192"/>
      <c r="I6" s="192"/>
      <c r="J6" s="192"/>
      <c r="K6" s="192"/>
      <c r="L6" s="192"/>
      <c r="M6" s="192"/>
      <c r="N6" s="192"/>
      <c r="O6" s="192"/>
      <c r="P6" s="192"/>
      <c r="Q6" s="192"/>
    </row>
    <row r="7" spans="1:17" ht="16.2" x14ac:dyDescent="0.3">
      <c r="C7" s="44"/>
      <c r="D7" s="44"/>
      <c r="E7" s="44"/>
      <c r="F7" s="44"/>
      <c r="G7" s="44"/>
      <c r="H7" s="44"/>
      <c r="I7" s="44"/>
      <c r="J7" s="44"/>
      <c r="K7" s="44"/>
      <c r="L7" s="44"/>
      <c r="M7" s="44"/>
      <c r="N7" s="44"/>
      <c r="O7" s="44"/>
      <c r="P7" s="44"/>
      <c r="Q7" s="44"/>
    </row>
    <row r="8" spans="1:17" ht="16.2" x14ac:dyDescent="0.3">
      <c r="A8" s="50"/>
      <c r="B8" s="50"/>
      <c r="C8" s="50"/>
      <c r="D8" s="50"/>
      <c r="E8" s="50"/>
      <c r="F8" s="50"/>
      <c r="G8" s="50"/>
      <c r="H8" s="50"/>
      <c r="I8" s="50"/>
      <c r="J8" s="50"/>
      <c r="K8" s="50"/>
      <c r="L8" s="50"/>
      <c r="M8" s="227" t="e">
        <f>#REF!</f>
        <v>#REF!</v>
      </c>
      <c r="N8" s="227"/>
      <c r="O8" s="227"/>
      <c r="P8" s="227"/>
      <c r="Q8" s="227"/>
    </row>
    <row r="9" spans="1:17" ht="24" customHeight="1" x14ac:dyDescent="0.3">
      <c r="A9" s="194" t="s">
        <v>77</v>
      </c>
      <c r="B9" s="194"/>
      <c r="C9" s="194"/>
      <c r="D9" s="194"/>
      <c r="E9" s="195" t="s">
        <v>78</v>
      </c>
      <c r="F9" s="196"/>
      <c r="G9" s="196"/>
      <c r="H9" s="196"/>
      <c r="I9" s="196"/>
      <c r="J9" s="196"/>
      <c r="K9" s="196"/>
      <c r="L9" s="196"/>
      <c r="M9" s="196"/>
      <c r="N9" s="196"/>
      <c r="O9" s="196"/>
      <c r="P9" s="197"/>
      <c r="Q9" s="47" t="s">
        <v>79</v>
      </c>
    </row>
    <row r="10" spans="1:17" ht="24" customHeight="1" x14ac:dyDescent="0.3">
      <c r="A10" s="194" t="s">
        <v>80</v>
      </c>
      <c r="B10" s="194"/>
      <c r="C10" s="194"/>
      <c r="D10" s="194"/>
      <c r="E10" s="228">
        <f>合計!E13</f>
        <v>0</v>
      </c>
      <c r="F10" s="229"/>
      <c r="G10" s="229"/>
      <c r="H10" s="229"/>
      <c r="I10" s="229"/>
      <c r="J10" s="229"/>
      <c r="K10" s="229"/>
      <c r="L10" s="229"/>
      <c r="M10" s="229"/>
      <c r="N10" s="229"/>
      <c r="O10" s="229"/>
      <c r="P10" s="230"/>
      <c r="Q10" s="48"/>
    </row>
    <row r="11" spans="1:17" ht="30" customHeight="1" x14ac:dyDescent="0.3">
      <c r="A11" s="201" t="s">
        <v>81</v>
      </c>
      <c r="B11" s="201"/>
      <c r="C11" s="201"/>
      <c r="D11" s="201"/>
      <c r="E11" s="228">
        <f>合計!E14</f>
        <v>0</v>
      </c>
      <c r="F11" s="229"/>
      <c r="G11" s="229"/>
      <c r="H11" s="229"/>
      <c r="I11" s="229"/>
      <c r="J11" s="229"/>
      <c r="K11" s="229"/>
      <c r="L11" s="229"/>
      <c r="M11" s="229"/>
      <c r="N11" s="229"/>
      <c r="O11" s="229"/>
      <c r="P11" s="230"/>
      <c r="Q11" s="48"/>
    </row>
    <row r="12" spans="1:17" ht="24" customHeight="1" x14ac:dyDescent="0.3">
      <c r="A12" s="194" t="s">
        <v>82</v>
      </c>
      <c r="B12" s="194"/>
      <c r="C12" s="194"/>
      <c r="D12" s="194"/>
      <c r="E12" s="231" t="str">
        <f>IF(OR(合計!E15="風力（陸上風力）",合計!E15="風力（洋上風力）"),合計!E15,"ー")</f>
        <v>ー</v>
      </c>
      <c r="F12" s="232"/>
      <c r="G12" s="232"/>
      <c r="H12" s="232"/>
      <c r="I12" s="232"/>
      <c r="J12" s="232"/>
      <c r="K12" s="232"/>
      <c r="L12" s="232"/>
      <c r="M12" s="232"/>
      <c r="N12" s="232"/>
      <c r="O12" s="232"/>
      <c r="P12" s="233"/>
      <c r="Q12" s="48"/>
    </row>
    <row r="13" spans="1:17" ht="24" customHeight="1" x14ac:dyDescent="0.3">
      <c r="A13" s="194" t="s">
        <v>83</v>
      </c>
      <c r="B13" s="194"/>
      <c r="C13" s="194"/>
      <c r="D13" s="194"/>
      <c r="E13" s="234">
        <f>合計!E16</f>
        <v>0</v>
      </c>
      <c r="F13" s="235"/>
      <c r="G13" s="235"/>
      <c r="H13" s="235"/>
      <c r="I13" s="235"/>
      <c r="J13" s="235"/>
      <c r="K13" s="235"/>
      <c r="L13" s="235"/>
      <c r="M13" s="235"/>
      <c r="N13" s="235"/>
      <c r="O13" s="235"/>
      <c r="P13" s="236"/>
      <c r="Q13" s="48"/>
    </row>
    <row r="14" spans="1:17" ht="24" customHeight="1" x14ac:dyDescent="0.3">
      <c r="A14" s="194" t="s">
        <v>84</v>
      </c>
      <c r="B14" s="194"/>
      <c r="C14" s="194"/>
      <c r="D14" s="194"/>
      <c r="E14" s="237">
        <f>合計!E17</f>
        <v>0</v>
      </c>
      <c r="F14" s="238"/>
      <c r="G14" s="238"/>
      <c r="H14" s="238"/>
      <c r="I14" s="238"/>
      <c r="J14" s="238"/>
      <c r="K14" s="238"/>
      <c r="L14" s="238"/>
      <c r="M14" s="238"/>
      <c r="N14" s="238"/>
      <c r="O14" s="238"/>
      <c r="P14" s="239"/>
      <c r="Q14" s="49" t="s">
        <v>85</v>
      </c>
    </row>
    <row r="15" spans="1:17" ht="24" customHeight="1" x14ac:dyDescent="0.3">
      <c r="A15" s="240" t="s">
        <v>86</v>
      </c>
      <c r="B15" s="241"/>
      <c r="C15" s="241"/>
      <c r="D15" s="242"/>
      <c r="E15" s="257">
        <f>IF(OR(E12="風力（陸上風力）",E12="風力（洋上風力）"),合計!E18,0)</f>
        <v>0</v>
      </c>
      <c r="F15" s="258"/>
      <c r="G15" s="258"/>
      <c r="H15" s="258"/>
      <c r="I15" s="258"/>
      <c r="J15" s="258"/>
      <c r="K15" s="258"/>
      <c r="L15" s="258"/>
      <c r="M15" s="258"/>
      <c r="N15" s="258"/>
      <c r="O15" s="258"/>
      <c r="P15" s="259"/>
      <c r="Q15" s="95" t="s">
        <v>85</v>
      </c>
    </row>
    <row r="16" spans="1:17" ht="24" customHeight="1" x14ac:dyDescent="0.3">
      <c r="A16" s="194" t="s">
        <v>93</v>
      </c>
      <c r="B16" s="194"/>
      <c r="C16" s="194"/>
      <c r="D16" s="194"/>
      <c r="E16" s="251" t="e">
        <f>'計算用(風力)'!B83</f>
        <v>#N/A</v>
      </c>
      <c r="F16" s="252"/>
      <c r="G16" s="252"/>
      <c r="H16" s="252"/>
      <c r="I16" s="252"/>
      <c r="J16" s="252"/>
      <c r="K16" s="252"/>
      <c r="L16" s="252"/>
      <c r="M16" s="252"/>
      <c r="N16" s="252"/>
      <c r="O16" s="252"/>
      <c r="P16" s="253"/>
      <c r="Q16" s="49" t="s">
        <v>94</v>
      </c>
    </row>
    <row r="17" spans="1:17" ht="24" customHeight="1" x14ac:dyDescent="0.3">
      <c r="A17" s="194" t="s">
        <v>95</v>
      </c>
      <c r="B17" s="194"/>
      <c r="C17" s="194"/>
      <c r="D17" s="194"/>
      <c r="E17" s="47" t="s">
        <v>88</v>
      </c>
      <c r="F17" s="47" t="s">
        <v>20</v>
      </c>
      <c r="G17" s="47" t="s">
        <v>21</v>
      </c>
      <c r="H17" s="47" t="s">
        <v>22</v>
      </c>
      <c r="I17" s="47" t="s">
        <v>23</v>
      </c>
      <c r="J17" s="47" t="s">
        <v>24</v>
      </c>
      <c r="K17" s="47" t="s">
        <v>25</v>
      </c>
      <c r="L17" s="47" t="s">
        <v>26</v>
      </c>
      <c r="M17" s="47" t="s">
        <v>27</v>
      </c>
      <c r="N17" s="47" t="s">
        <v>28</v>
      </c>
      <c r="O17" s="47" t="s">
        <v>29</v>
      </c>
      <c r="P17" s="47" t="s">
        <v>30</v>
      </c>
      <c r="Q17" s="48"/>
    </row>
    <row r="18" spans="1:17" ht="24" customHeight="1" x14ac:dyDescent="0.3">
      <c r="A18" s="194"/>
      <c r="B18" s="194"/>
      <c r="C18" s="194"/>
      <c r="D18" s="194"/>
      <c r="E18" s="52" t="e">
        <f>'計算用(風力)'!N20</f>
        <v>#N/A</v>
      </c>
      <c r="F18" s="52" t="e">
        <f>'計算用(風力)'!N21</f>
        <v>#N/A</v>
      </c>
      <c r="G18" s="52" t="e">
        <f>'計算用(風力)'!N22</f>
        <v>#N/A</v>
      </c>
      <c r="H18" s="52" t="e">
        <f>'計算用(風力)'!N23</f>
        <v>#N/A</v>
      </c>
      <c r="I18" s="52" t="e">
        <f>'計算用(風力)'!N24</f>
        <v>#N/A</v>
      </c>
      <c r="J18" s="52" t="e">
        <f>'計算用(風力)'!N25</f>
        <v>#N/A</v>
      </c>
      <c r="K18" s="52" t="e">
        <f>'計算用(風力)'!N26</f>
        <v>#N/A</v>
      </c>
      <c r="L18" s="52" t="e">
        <f>'計算用(風力)'!N27</f>
        <v>#N/A</v>
      </c>
      <c r="M18" s="52" t="e">
        <f>'計算用(風力)'!N28</f>
        <v>#N/A</v>
      </c>
      <c r="N18" s="52" t="e">
        <f>'計算用(風力)'!N29</f>
        <v>#N/A</v>
      </c>
      <c r="O18" s="52" t="e">
        <f>'計算用(風力)'!N30</f>
        <v>#N/A</v>
      </c>
      <c r="P18" s="52" t="e">
        <f>'計算用(風力)'!N31</f>
        <v>#N/A</v>
      </c>
      <c r="Q18" s="49" t="s">
        <v>94</v>
      </c>
    </row>
    <row r="19" spans="1:17" ht="24" customHeight="1" x14ac:dyDescent="0.3">
      <c r="A19" s="194" t="s">
        <v>87</v>
      </c>
      <c r="B19" s="194"/>
      <c r="C19" s="194"/>
      <c r="D19" s="194"/>
      <c r="E19" s="47" t="s">
        <v>88</v>
      </c>
      <c r="F19" s="47" t="s">
        <v>20</v>
      </c>
      <c r="G19" s="47" t="s">
        <v>21</v>
      </c>
      <c r="H19" s="47" t="s">
        <v>22</v>
      </c>
      <c r="I19" s="47" t="s">
        <v>23</v>
      </c>
      <c r="J19" s="47" t="s">
        <v>24</v>
      </c>
      <c r="K19" s="47" t="s">
        <v>25</v>
      </c>
      <c r="L19" s="47" t="s">
        <v>26</v>
      </c>
      <c r="M19" s="47" t="s">
        <v>27</v>
      </c>
      <c r="N19" s="47" t="s">
        <v>28</v>
      </c>
      <c r="O19" s="47" t="s">
        <v>29</v>
      </c>
      <c r="P19" s="47" t="s">
        <v>30</v>
      </c>
      <c r="Q19" s="48"/>
    </row>
    <row r="20" spans="1:17" ht="24" customHeight="1" x14ac:dyDescent="0.3">
      <c r="A20" s="194"/>
      <c r="B20" s="194"/>
      <c r="C20" s="194"/>
      <c r="D20" s="194"/>
      <c r="E20" s="53">
        <f>ROUND('計算用(風力)'!N34,0)</f>
        <v>0</v>
      </c>
      <c r="F20" s="53">
        <f>ROUND('計算用(風力)'!N35,0)</f>
        <v>0</v>
      </c>
      <c r="G20" s="53">
        <f>ROUND('計算用(風力)'!N36,0)</f>
        <v>0</v>
      </c>
      <c r="H20" s="53">
        <f>ROUND('計算用(風力)'!N37,0)</f>
        <v>0</v>
      </c>
      <c r="I20" s="53">
        <f>ROUND('計算用(風力)'!N38,0)</f>
        <v>0</v>
      </c>
      <c r="J20" s="53">
        <f>ROUND('計算用(風力)'!N39,0)</f>
        <v>0</v>
      </c>
      <c r="K20" s="53">
        <f>ROUND('計算用(風力)'!N40,0)</f>
        <v>0</v>
      </c>
      <c r="L20" s="53">
        <f>ROUND('計算用(風力)'!N41,0)</f>
        <v>0</v>
      </c>
      <c r="M20" s="53">
        <f>ROUND('計算用(風力)'!N42,0)</f>
        <v>0</v>
      </c>
      <c r="N20" s="53">
        <f>ROUND('計算用(風力)'!N43,0)</f>
        <v>0</v>
      </c>
      <c r="O20" s="53">
        <f>ROUND('計算用(風力)'!N44,0)</f>
        <v>0</v>
      </c>
      <c r="P20" s="53">
        <f>ROUND('計算用(風力)'!N45,0)</f>
        <v>0</v>
      </c>
      <c r="Q20" s="49" t="s">
        <v>85</v>
      </c>
    </row>
    <row r="21" spans="1:17" ht="24" customHeight="1" x14ac:dyDescent="0.3">
      <c r="A21" s="194" t="s">
        <v>89</v>
      </c>
      <c r="B21" s="194"/>
      <c r="C21" s="194"/>
      <c r="D21" s="194"/>
      <c r="E21" s="254" t="e">
        <f>ROUND('計算用(風力)'!B81,0)</f>
        <v>#N/A</v>
      </c>
      <c r="F21" s="255"/>
      <c r="G21" s="255"/>
      <c r="H21" s="255"/>
      <c r="I21" s="255"/>
      <c r="J21" s="255"/>
      <c r="K21" s="255"/>
      <c r="L21" s="255"/>
      <c r="M21" s="255"/>
      <c r="N21" s="255"/>
      <c r="O21" s="255"/>
      <c r="P21" s="256"/>
      <c r="Q21" s="49" t="s">
        <v>85</v>
      </c>
    </row>
    <row r="22" spans="1:17" ht="24" customHeight="1" x14ac:dyDescent="0.3">
      <c r="A22" s="246" t="s">
        <v>90</v>
      </c>
      <c r="B22" s="247"/>
      <c r="C22" s="247"/>
      <c r="D22" s="247"/>
      <c r="E22" s="47" t="s">
        <v>88</v>
      </c>
      <c r="F22" s="47" t="s">
        <v>20</v>
      </c>
      <c r="G22" s="47" t="s">
        <v>21</v>
      </c>
      <c r="H22" s="47" t="s">
        <v>22</v>
      </c>
      <c r="I22" s="47" t="s">
        <v>23</v>
      </c>
      <c r="J22" s="47" t="s">
        <v>24</v>
      </c>
      <c r="K22" s="47" t="s">
        <v>25</v>
      </c>
      <c r="L22" s="47" t="s">
        <v>26</v>
      </c>
      <c r="M22" s="47" t="s">
        <v>27</v>
      </c>
      <c r="N22" s="47" t="s">
        <v>28</v>
      </c>
      <c r="O22" s="47" t="s">
        <v>29</v>
      </c>
      <c r="P22" s="47" t="s">
        <v>30</v>
      </c>
      <c r="Q22" s="48"/>
    </row>
    <row r="23" spans="1:17" ht="24" customHeight="1" x14ac:dyDescent="0.3">
      <c r="A23" s="247"/>
      <c r="B23" s="247"/>
      <c r="C23" s="247"/>
      <c r="D23" s="247"/>
      <c r="E23" s="54">
        <f>IF(OR($E12="風力（陸上風力）",$E12="風力（洋上風力）"),合計!E24,0)</f>
        <v>0</v>
      </c>
      <c r="F23" s="54">
        <f>IF(OR($E12="風力（陸上風力）",$E12="風力（洋上風力）"),合計!F24,0)</f>
        <v>0</v>
      </c>
      <c r="G23" s="54">
        <f>IF(OR($E12="風力（陸上風力）",$E12="風力（洋上風力）"),合計!G24,0)</f>
        <v>0</v>
      </c>
      <c r="H23" s="54">
        <f>IF(OR($E12="風力（陸上風力）",$E12="風力（洋上風力）"),合計!H24,0)</f>
        <v>0</v>
      </c>
      <c r="I23" s="54">
        <f>IF(OR($E12="風力（陸上風力）",$E12="風力（洋上風力）"),合計!I24,0)</f>
        <v>0</v>
      </c>
      <c r="J23" s="54">
        <f>IF(OR($E12="風力（陸上風力）",$E12="風力（洋上風力）"),合計!J24,0)</f>
        <v>0</v>
      </c>
      <c r="K23" s="54">
        <f>IF(OR($E12="風力（陸上風力）",$E12="風力（洋上風力）"),合計!K24,0)</f>
        <v>0</v>
      </c>
      <c r="L23" s="54">
        <f>IF(OR($E12="風力（陸上風力）",$E12="風力（洋上風力）"),合計!L24,0)</f>
        <v>0</v>
      </c>
      <c r="M23" s="54">
        <f>IF(OR($E12="風力（陸上風力）",$E12="風力（洋上風力）"),合計!M24,0)</f>
        <v>0</v>
      </c>
      <c r="N23" s="54">
        <f>IF(OR($E12="風力（陸上風力）",$E12="風力（洋上風力）"),合計!N24,0)</f>
        <v>0</v>
      </c>
      <c r="O23" s="54">
        <f>IF(OR($E12="風力（陸上風力）",$E12="風力（洋上風力）"),合計!O24,0)</f>
        <v>0</v>
      </c>
      <c r="P23" s="54">
        <f>IF(OR($E12="風力（陸上風力）",$E12="風力（洋上風力）"),合計!P24,0)</f>
        <v>0</v>
      </c>
      <c r="Q23" s="95" t="s">
        <v>85</v>
      </c>
    </row>
    <row r="24" spans="1:17" ht="24" customHeight="1" x14ac:dyDescent="0.3">
      <c r="A24" s="201" t="s">
        <v>96</v>
      </c>
      <c r="B24" s="194"/>
      <c r="C24" s="194"/>
      <c r="D24" s="194"/>
      <c r="E24" s="47" t="s">
        <v>88</v>
      </c>
      <c r="F24" s="47" t="s">
        <v>20</v>
      </c>
      <c r="G24" s="47" t="s">
        <v>21</v>
      </c>
      <c r="H24" s="47" t="s">
        <v>22</v>
      </c>
      <c r="I24" s="47" t="s">
        <v>23</v>
      </c>
      <c r="J24" s="47" t="s">
        <v>24</v>
      </c>
      <c r="K24" s="47" t="s">
        <v>25</v>
      </c>
      <c r="L24" s="47" t="s">
        <v>26</v>
      </c>
      <c r="M24" s="47" t="s">
        <v>27</v>
      </c>
      <c r="N24" s="47" t="s">
        <v>28</v>
      </c>
      <c r="O24" s="47" t="s">
        <v>29</v>
      </c>
      <c r="P24" s="47" t="s">
        <v>30</v>
      </c>
      <c r="Q24" s="48"/>
    </row>
    <row r="25" spans="1:17" ht="24" customHeight="1" x14ac:dyDescent="0.3">
      <c r="A25" s="194"/>
      <c r="B25" s="194"/>
      <c r="C25" s="194"/>
      <c r="D25" s="194"/>
      <c r="E25" s="96">
        <f>ROUND('計算用(風力)'!AD34,0)</f>
        <v>0</v>
      </c>
      <c r="F25" s="96">
        <f>ROUND('計算用(風力)'!AD35,0)</f>
        <v>0</v>
      </c>
      <c r="G25" s="96">
        <f>ROUND('計算用(風力)'!AD36,0)</f>
        <v>0</v>
      </c>
      <c r="H25" s="96">
        <f>ROUND('計算用(風力)'!AD37,0)</f>
        <v>0</v>
      </c>
      <c r="I25" s="96">
        <f>ROUND('計算用(風力)'!AD38,0)</f>
        <v>0</v>
      </c>
      <c r="J25" s="96">
        <f>ROUND('計算用(風力)'!AD39,0)</f>
        <v>0</v>
      </c>
      <c r="K25" s="96">
        <f>ROUND('計算用(風力)'!AD40,0)</f>
        <v>0</v>
      </c>
      <c r="L25" s="96">
        <f>ROUND('計算用(風力)'!AD41,0)</f>
        <v>0</v>
      </c>
      <c r="M25" s="96">
        <f>ROUND('計算用(風力)'!AD42,0)</f>
        <v>0</v>
      </c>
      <c r="N25" s="96">
        <f>ROUND('計算用(風力)'!AD43,0)</f>
        <v>0</v>
      </c>
      <c r="O25" s="96">
        <f>ROUND('計算用(風力)'!AD44,0)</f>
        <v>0</v>
      </c>
      <c r="P25" s="96">
        <f>ROUND('計算用(風力)'!AD45,0)</f>
        <v>0</v>
      </c>
      <c r="Q25" s="49" t="s">
        <v>85</v>
      </c>
    </row>
    <row r="26" spans="1:17" ht="24" customHeight="1" x14ac:dyDescent="0.3">
      <c r="A26" s="194" t="s">
        <v>92</v>
      </c>
      <c r="B26" s="194"/>
      <c r="C26" s="194"/>
      <c r="D26" s="194"/>
      <c r="E26" s="248" t="e">
        <f>ROUND('計算用(風力)'!R81,0)</f>
        <v>#N/A</v>
      </c>
      <c r="F26" s="249"/>
      <c r="G26" s="249"/>
      <c r="H26" s="249"/>
      <c r="I26" s="249"/>
      <c r="J26" s="249"/>
      <c r="K26" s="249"/>
      <c r="L26" s="249"/>
      <c r="M26" s="249"/>
      <c r="N26" s="249"/>
      <c r="O26" s="249"/>
      <c r="P26" s="250"/>
      <c r="Q26" s="49" t="s">
        <v>85</v>
      </c>
    </row>
    <row r="29" spans="1:17" x14ac:dyDescent="0.3">
      <c r="B29" s="10"/>
    </row>
    <row r="30" spans="1:17" x14ac:dyDescent="0.3">
      <c r="B30" s="10"/>
    </row>
    <row r="31" spans="1:17" x14ac:dyDescent="0.3">
      <c r="B31" s="10"/>
    </row>
    <row r="32" spans="1:17" x14ac:dyDescent="0.3">
      <c r="B32" s="10"/>
    </row>
    <row r="33" spans="2:2" x14ac:dyDescent="0.3">
      <c r="B33" s="10"/>
    </row>
    <row r="34" spans="2:2" x14ac:dyDescent="0.3">
      <c r="B34" s="10"/>
    </row>
    <row r="37" spans="2:2" x14ac:dyDescent="0.3">
      <c r="B37" s="10"/>
    </row>
    <row r="38" spans="2:2" x14ac:dyDescent="0.3">
      <c r="B38" s="10"/>
    </row>
    <row r="39" spans="2:2" x14ac:dyDescent="0.3">
      <c r="B39" s="10"/>
    </row>
    <row r="40" spans="2:2" x14ac:dyDescent="0.3">
      <c r="B40" s="10"/>
    </row>
  </sheetData>
  <dataConsolidate/>
  <mergeCells count="28">
    <mergeCell ref="A22:D23"/>
    <mergeCell ref="A24:D25"/>
    <mergeCell ref="A26:D26"/>
    <mergeCell ref="E26:P26"/>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14:P14">
    <cfRule type="cellIs" dxfId="6" priority="3" operator="lessThan">
      <formula>1000</formula>
    </cfRule>
  </conditionalFormatting>
  <conditionalFormatting sqref="E15:P15">
    <cfRule type="cellIs" dxfId="5" priority="2" operator="greaterThan">
      <formula>$E$14</formula>
    </cfRule>
  </conditionalFormatting>
  <conditionalFormatting sqref="E23:P23">
    <cfRule type="cellIs" dxfId="4" priority="1" operator="greaterThan">
      <formula>#REF!</formula>
    </cfRule>
  </conditionalFormatting>
  <conditionalFormatting sqref="E26:P26">
    <cfRule type="cellIs" dxfId="3" priority="4" operator="greaterThan">
      <formula>$E$21</formula>
    </cfRule>
  </conditionalFormatting>
  <dataValidations count="1">
    <dataValidation type="whole" allowBlank="1" showInputMessage="1" showErrorMessage="1" error="期待容量以下の整数値で入力してください" sqref="E26:P26" xr:uid="{38AEDC57-A2DE-48AC-B1DB-39A864DF1821}">
      <formula1>0</formula1>
      <formula2>E21</formula2>
    </dataValidation>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14B6F-E6F4-43A5-B0D0-9EAF9506F39F}">
  <sheetPr>
    <tabColor theme="8" tint="0.59999389629810485"/>
  </sheetPr>
  <dimension ref="A1:AD96"/>
  <sheetViews>
    <sheetView zoomScale="70" zoomScaleNormal="70" workbookViewId="0">
      <selection activeCell="A19" sqref="A19:D21"/>
    </sheetView>
  </sheetViews>
  <sheetFormatPr defaultColWidth="8.09765625" defaultRowHeight="15" x14ac:dyDescent="0.3"/>
  <cols>
    <col min="1" max="1" width="26.19921875" style="1" customWidth="1"/>
    <col min="2" max="2" width="10.09765625" style="1" customWidth="1"/>
    <col min="3" max="3" width="8.69921875" style="1" customWidth="1"/>
    <col min="4" max="4" width="12" style="1" bestFit="1" customWidth="1"/>
    <col min="5" max="10" width="8.69921875" style="1" bestFit="1" customWidth="1"/>
    <col min="11" max="11" width="10.19921875" style="1" customWidth="1"/>
    <col min="12" max="12" width="9" style="1" bestFit="1" customWidth="1"/>
    <col min="13" max="13" width="16.09765625" style="1" customWidth="1"/>
    <col min="14" max="14" width="8.3984375" style="1" bestFit="1" customWidth="1"/>
    <col min="15" max="15" width="6.59765625" style="1" bestFit="1" customWidth="1"/>
    <col min="16" max="16" width="8.09765625" style="1"/>
    <col min="17" max="17" width="31.19921875" style="1" bestFit="1" customWidth="1"/>
    <col min="18" max="18" width="9.69921875" style="1" customWidth="1"/>
    <col min="19" max="26" width="9" style="1" customWidth="1"/>
    <col min="27" max="27" width="9.19921875" style="1" bestFit="1" customWidth="1"/>
    <col min="28" max="28" width="9.3984375" style="1" bestFit="1" customWidth="1"/>
    <col min="29" max="16384" width="8.09765625" style="1"/>
  </cols>
  <sheetData>
    <row r="1" spans="1:13" x14ac:dyDescent="0.3">
      <c r="J1" s="56" t="s">
        <v>97</v>
      </c>
      <c r="L1" s="57"/>
      <c r="M1" s="11" t="s">
        <v>98</v>
      </c>
    </row>
    <row r="2" spans="1:13" x14ac:dyDescent="0.3">
      <c r="B2" s="58" t="s">
        <v>100</v>
      </c>
      <c r="C2" s="58" t="s">
        <v>101</v>
      </c>
      <c r="D2" s="58" t="s">
        <v>102</v>
      </c>
      <c r="E2" s="58" t="s">
        <v>103</v>
      </c>
      <c r="F2" s="58" t="s">
        <v>104</v>
      </c>
      <c r="G2" s="58" t="s">
        <v>105</v>
      </c>
      <c r="H2" s="58" t="s">
        <v>106</v>
      </c>
      <c r="I2" s="58" t="s">
        <v>107</v>
      </c>
      <c r="J2" s="58" t="s">
        <v>108</v>
      </c>
    </row>
    <row r="3" spans="1:13" x14ac:dyDescent="0.3">
      <c r="A3" s="1" t="s">
        <v>110</v>
      </c>
    </row>
    <row r="4" spans="1:13" x14ac:dyDescent="0.3">
      <c r="A4" s="56" t="s">
        <v>88</v>
      </c>
      <c r="B4" s="97">
        <f>'計算用(太陽光)'!B4</f>
        <v>4829.1865086982607</v>
      </c>
      <c r="C4" s="97">
        <f>'計算用(太陽光)'!C4</f>
        <v>12065.532528876431</v>
      </c>
      <c r="D4" s="97">
        <f>'計算用(太陽光)'!D4</f>
        <v>41616.479241863548</v>
      </c>
      <c r="E4" s="97">
        <f>'計算用(太陽光)'!E4</f>
        <v>17839.397791614778</v>
      </c>
      <c r="F4" s="97">
        <f>'計算用(太陽光)'!F4</f>
        <v>3666.388311094684</v>
      </c>
      <c r="G4" s="97">
        <f>'計算用(太陽光)'!G4</f>
        <v>16666.490865606225</v>
      </c>
      <c r="H4" s="97">
        <f>'計算用(太陽光)'!H4</f>
        <v>7144.4029225338527</v>
      </c>
      <c r="I4" s="97">
        <f>'計算用(太陽光)'!I4</f>
        <v>4761.1365271966533</v>
      </c>
      <c r="J4" s="97">
        <f>'計算用(太陽光)'!J4</f>
        <v>12203.88927014605</v>
      </c>
    </row>
    <row r="5" spans="1:13" x14ac:dyDescent="0.3">
      <c r="A5" s="56" t="s">
        <v>20</v>
      </c>
      <c r="B5" s="97">
        <f>'計算用(太陽光)'!B5</f>
        <v>4314.6629994001205</v>
      </c>
      <c r="C5" s="97">
        <f>'計算用(太陽光)'!C5</f>
        <v>11208.621241028955</v>
      </c>
      <c r="D5" s="97">
        <f>'計算用(太陽光)'!D5</f>
        <v>40269.926315480639</v>
      </c>
      <c r="E5" s="97">
        <f>'計算用(太陽光)'!E5</f>
        <v>17879.622183478619</v>
      </c>
      <c r="F5" s="97">
        <f>'計算用(太陽光)'!F5</f>
        <v>3375.0840407811252</v>
      </c>
      <c r="G5" s="97">
        <f>'計算用(太陽光)'!G5</f>
        <v>17224.346543242526</v>
      </c>
      <c r="H5" s="97">
        <f>'計算用(太陽光)'!H5</f>
        <v>7206.7352874117514</v>
      </c>
      <c r="I5" s="97">
        <f>'計算用(太陽光)'!I5</f>
        <v>4879.4261924686189</v>
      </c>
      <c r="J5" s="97">
        <f>'計算用(太陽光)'!J5</f>
        <v>13459.850267024878</v>
      </c>
    </row>
    <row r="6" spans="1:13" x14ac:dyDescent="0.3">
      <c r="A6" s="56" t="s">
        <v>21</v>
      </c>
      <c r="B6" s="97">
        <f>'計算用(太陽光)'!B6</f>
        <v>4388.1577864427109</v>
      </c>
      <c r="C6" s="97">
        <f>'計算用(太陽光)'!C6</f>
        <v>12239.332733735637</v>
      </c>
      <c r="D6" s="97">
        <f>'計算用(太陽光)'!D6</f>
        <v>46915.660951486345</v>
      </c>
      <c r="E6" s="97">
        <f>'計算用(太陽光)'!E6</f>
        <v>20132.17812785388</v>
      </c>
      <c r="F6" s="97">
        <f>'計算用(太陽光)'!F6</f>
        <v>3922.5368936117784</v>
      </c>
      <c r="G6" s="97">
        <f>'計算用(太陽光)'!G6</f>
        <v>19945.36546038463</v>
      </c>
      <c r="H6" s="97">
        <f>'計算用(太陽光)'!H6</f>
        <v>8335.8686285251333</v>
      </c>
      <c r="I6" s="97">
        <f>'計算用(太陽光)'!I6</f>
        <v>5677.8839330543933</v>
      </c>
      <c r="J6" s="97">
        <f>'計算用(太陽光)'!J6</f>
        <v>15157.888267340946</v>
      </c>
    </row>
    <row r="7" spans="1:13" x14ac:dyDescent="0.3">
      <c r="A7" s="56" t="s">
        <v>22</v>
      </c>
      <c r="B7" s="97">
        <f>'計算用(太陽光)'!B7</f>
        <v>5038.0505346439695</v>
      </c>
      <c r="C7" s="97">
        <f>'計算用(太陽光)'!C7</f>
        <v>14632.907839661797</v>
      </c>
      <c r="D7" s="97">
        <f>'計算用(太陽光)'!D7</f>
        <v>60466.172402040771</v>
      </c>
      <c r="E7" s="97">
        <f>'計算用(太陽光)'!E7</f>
        <v>24224.980000000003</v>
      </c>
      <c r="F7" s="97">
        <f>'計算用(太陽光)'!F7</f>
        <v>4770.6080000000002</v>
      </c>
      <c r="G7" s="97">
        <f>'計算用(太陽光)'!G7</f>
        <v>25812.62</v>
      </c>
      <c r="H7" s="97">
        <f>'計算用(太陽光)'!H7</f>
        <v>10457.550000000001</v>
      </c>
      <c r="I7" s="97">
        <f>'計算用(太陽光)'!I7</f>
        <v>7067.78</v>
      </c>
      <c r="J7" s="97">
        <f>'計算用(太陽光)'!J7</f>
        <v>19225.682000000001</v>
      </c>
    </row>
    <row r="8" spans="1:13" x14ac:dyDescent="0.3">
      <c r="A8" s="56" t="s">
        <v>23</v>
      </c>
      <c r="B8" s="97">
        <f>'計算用(太陽光)'!B8</f>
        <v>5161.8099999999995</v>
      </c>
      <c r="C8" s="97">
        <f>'計算用(太陽光)'!C8</f>
        <v>14899.805999999999</v>
      </c>
      <c r="D8" s="97">
        <f>'計算用(太陽光)'!D8</f>
        <v>60465.724000000002</v>
      </c>
      <c r="E8" s="97">
        <f>'計算用(太陽光)'!E8</f>
        <v>24224.980000000003</v>
      </c>
      <c r="F8" s="97">
        <f>'計算用(太陽光)'!F8</f>
        <v>4770.6080000000002</v>
      </c>
      <c r="G8" s="97">
        <f>'計算用(太陽光)'!G8</f>
        <v>25812.62</v>
      </c>
      <c r="H8" s="97">
        <f>'計算用(太陽光)'!H8</f>
        <v>10457.550000000001</v>
      </c>
      <c r="I8" s="97">
        <f>'計算用(太陽光)'!I8</f>
        <v>7067.78</v>
      </c>
      <c r="J8" s="97">
        <f>'計算用(太陽光)'!J8</f>
        <v>19225.682000000001</v>
      </c>
    </row>
    <row r="9" spans="1:13" x14ac:dyDescent="0.3">
      <c r="A9" s="56" t="s">
        <v>24</v>
      </c>
      <c r="B9" s="97">
        <f>'計算用(太陽光)'!B9</f>
        <v>4778.1686573963079</v>
      </c>
      <c r="C9" s="97">
        <f>'計算用(太陽光)'!C9</f>
        <v>13183.337555413265</v>
      </c>
      <c r="D9" s="97">
        <f>'計算用(太陽光)'!D9</f>
        <v>50979.533440836487</v>
      </c>
      <c r="E9" s="97">
        <f>'計算用(太陽光)'!E9</f>
        <v>21741.133802407636</v>
      </c>
      <c r="F9" s="97">
        <f>'計算用(太陽光)'!F9</f>
        <v>4218.2174751468456</v>
      </c>
      <c r="G9" s="97">
        <f>'計算用(太陽光)'!G9</f>
        <v>21546.763052480448</v>
      </c>
      <c r="H9" s="97">
        <f>'計算用(太陽光)'!H9</f>
        <v>9140.9289464141038</v>
      </c>
      <c r="I9" s="97">
        <f>'計算用(太陽光)'!I9</f>
        <v>6254.5423012552301</v>
      </c>
      <c r="J9" s="97">
        <f>'計算用(太陽光)'!J9</f>
        <v>16769.843998946439</v>
      </c>
    </row>
    <row r="10" spans="1:13" x14ac:dyDescent="0.3">
      <c r="A10" s="56" t="s">
        <v>25</v>
      </c>
      <c r="B10" s="97">
        <f>'計算用(太陽光)'!B10</f>
        <v>4731.1801259748054</v>
      </c>
      <c r="C10" s="97">
        <f>'計算用(太陽光)'!C10</f>
        <v>11710.930272268857</v>
      </c>
      <c r="D10" s="97">
        <f>'計算用(太陽光)'!D10</f>
        <v>42890.473138152367</v>
      </c>
      <c r="E10" s="97">
        <f>'計算用(太陽光)'!E10</f>
        <v>18653.941726857618</v>
      </c>
      <c r="F10" s="97">
        <f>'計算用(太陽光)'!F10</f>
        <v>3485.5804881414406</v>
      </c>
      <c r="G10" s="97">
        <f>'計算用(太陽光)'!G10</f>
        <v>17844.621737257716</v>
      </c>
      <c r="H10" s="97">
        <f>'計算用(太陽光)'!H10</f>
        <v>7609.873187762817</v>
      </c>
      <c r="I10" s="97">
        <f>'計算用(太陽光)'!I10</f>
        <v>5293.4450209205015</v>
      </c>
      <c r="J10" s="97">
        <f>'計算用(太陽光)'!J10</f>
        <v>14036.248413259058</v>
      </c>
    </row>
    <row r="11" spans="1:13" x14ac:dyDescent="0.3">
      <c r="A11" s="56" t="s">
        <v>26</v>
      </c>
      <c r="B11" s="97">
        <f>'計算用(太陽光)'!B11</f>
        <v>5429.4656028794243</v>
      </c>
      <c r="C11" s="97">
        <f>'計算用(太陽光)'!C11</f>
        <v>13165.436510554833</v>
      </c>
      <c r="D11" s="97">
        <f>'計算用(太陽光)'!D11</f>
        <v>44215.604867088638</v>
      </c>
      <c r="E11" s="97">
        <f>'計算用(太陽光)'!E11</f>
        <v>18583.539041095893</v>
      </c>
      <c r="F11" s="97">
        <f>'計算用(太陽光)'!F11</f>
        <v>3771.8653744840758</v>
      </c>
      <c r="G11" s="97">
        <f>'計算用(太陽光)'!G11</f>
        <v>17626.163429931614</v>
      </c>
      <c r="H11" s="97">
        <f>'計算用(太陽光)'!H11</f>
        <v>8000.6098892789632</v>
      </c>
      <c r="I11" s="97">
        <f>'計算用(太陽光)'!I11</f>
        <v>5027.2857740585769</v>
      </c>
      <c r="J11" s="97">
        <f>'計算用(太陽光)'!J11</f>
        <v>14412.618052783375</v>
      </c>
    </row>
    <row r="12" spans="1:13" x14ac:dyDescent="0.3">
      <c r="A12" s="56" t="s">
        <v>27</v>
      </c>
      <c r="B12" s="97">
        <f>'計算用(太陽光)'!B12</f>
        <v>5881.5140431913624</v>
      </c>
      <c r="C12" s="97">
        <f>'計算用(太陽光)'!C12</f>
        <v>14733.404271457237</v>
      </c>
      <c r="D12" s="97">
        <f>'計算用(太陽光)'!D12</f>
        <v>48840.506208928266</v>
      </c>
      <c r="E12" s="97">
        <f>'計算用(太陽光)'!E12</f>
        <v>21489.741353258614</v>
      </c>
      <c r="F12" s="97">
        <f>'計算用(太陽光)'!F12</f>
        <v>4505.1654342388965</v>
      </c>
      <c r="G12" s="97">
        <f>'計算用(太陽光)'!G12</f>
        <v>21866.660573922243</v>
      </c>
      <c r="H12" s="97">
        <f>'計算用(太陽光)'!H12</f>
        <v>9843.2153487519772</v>
      </c>
      <c r="I12" s="97">
        <f>'計算用(太陽光)'!I12</f>
        <v>6786.840794979079</v>
      </c>
      <c r="J12" s="97">
        <f>'計算用(太陽光)'!J12</f>
        <v>17311.92525573861</v>
      </c>
    </row>
    <row r="13" spans="1:13" x14ac:dyDescent="0.3">
      <c r="A13" s="56" t="s">
        <v>28</v>
      </c>
      <c r="B13" s="97">
        <f>'計算用(太陽光)'!B13</f>
        <v>6126.52</v>
      </c>
      <c r="C13" s="97">
        <f>'計算用(太陽光)'!C13</f>
        <v>15295.369999999999</v>
      </c>
      <c r="D13" s="97">
        <f>'計算用(太陽光)'!D13</f>
        <v>53256.71850130098</v>
      </c>
      <c r="E13" s="97">
        <f>'計算用(太陽光)'!E13</f>
        <v>23269.650693233707</v>
      </c>
      <c r="F13" s="97">
        <f>'計算用(太陽光)'!F13</f>
        <v>4891.8980000000001</v>
      </c>
      <c r="G13" s="97">
        <f>'計算用(太陽光)'!G13</f>
        <v>23509.027848641705</v>
      </c>
      <c r="H13" s="97">
        <f>'計算用(太陽光)'!H13</f>
        <v>10013.469931136915</v>
      </c>
      <c r="I13" s="97">
        <f>'計算用(太陽光)'!I13</f>
        <v>6786.840794979079</v>
      </c>
      <c r="J13" s="97">
        <f>'計算用(太陽光)'!J13</f>
        <v>18137.332891022346</v>
      </c>
    </row>
    <row r="14" spans="1:13" x14ac:dyDescent="0.3">
      <c r="A14" s="56" t="s">
        <v>29</v>
      </c>
      <c r="B14" s="97">
        <f>'計算用(太陽光)'!B14</f>
        <v>6102.0184043191366</v>
      </c>
      <c r="C14" s="97">
        <f>'計算用(太陽光)'!C14</f>
        <v>15238.583239946794</v>
      </c>
      <c r="D14" s="97">
        <f>'計算用(太陽光)'!D14</f>
        <v>53259.867315586351</v>
      </c>
      <c r="E14" s="97">
        <f>'計算用(太陽光)'!E14</f>
        <v>23269.650693233707</v>
      </c>
      <c r="F14" s="97">
        <f>'計算用(太陽光)'!F14</f>
        <v>4891.8980000000001</v>
      </c>
      <c r="G14" s="97">
        <f>'計算用(太陽光)'!G14</f>
        <v>23509.027848641705</v>
      </c>
      <c r="H14" s="97">
        <f>'計算用(太陽光)'!H14</f>
        <v>10013.562054704678</v>
      </c>
      <c r="I14" s="97">
        <f>'計算用(太陽光)'!I14</f>
        <v>6786.840794979079</v>
      </c>
      <c r="J14" s="97">
        <f>'計算用(太陽光)'!J14</f>
        <v>18137.332891022346</v>
      </c>
    </row>
    <row r="15" spans="1:13" x14ac:dyDescent="0.3">
      <c r="A15" s="56" t="s">
        <v>30</v>
      </c>
      <c r="B15" s="97">
        <f>'計算用(太陽光)'!B15</f>
        <v>5538.4917036592678</v>
      </c>
      <c r="C15" s="97">
        <f>'計算用(太陽光)'!C15</f>
        <v>14037.989457040439</v>
      </c>
      <c r="D15" s="97">
        <f>'計算用(太陽光)'!D15</f>
        <v>46782.669746398889</v>
      </c>
      <c r="E15" s="97">
        <f>'計算用(太陽光)'!E15</f>
        <v>20242.785205479453</v>
      </c>
      <c r="F15" s="97">
        <f>'計算用(太陽光)'!F15</f>
        <v>4183.7148600997971</v>
      </c>
      <c r="G15" s="97">
        <f>'計算用(太陽光)'!G15</f>
        <v>19547.448543469229</v>
      </c>
      <c r="H15" s="97">
        <f>'計算用(太陽光)'!H15</f>
        <v>8503.3958745804557</v>
      </c>
      <c r="I15" s="97">
        <f>'計算用(太陽光)'!I15</f>
        <v>5603.9541422594139</v>
      </c>
      <c r="J15" s="97">
        <f>'計算用(太陽光)'!J15</f>
        <v>14993.954902664191</v>
      </c>
    </row>
    <row r="16" spans="1:13" x14ac:dyDescent="0.3">
      <c r="B16" s="62"/>
      <c r="C16" s="62"/>
      <c r="D16" s="62"/>
      <c r="E16" s="62"/>
      <c r="F16" s="62"/>
      <c r="G16" s="62"/>
      <c r="H16" s="62"/>
      <c r="I16" s="62"/>
      <c r="J16" s="62"/>
      <c r="K16" s="62"/>
    </row>
    <row r="17" spans="1:30" x14ac:dyDescent="0.3">
      <c r="A17" s="1" t="s">
        <v>114</v>
      </c>
      <c r="B17" s="98">
        <f>'計算用(太陽光)'!B17</f>
        <v>172217.75268342998</v>
      </c>
      <c r="C17" s="62"/>
      <c r="D17" s="62"/>
      <c r="E17" s="62"/>
      <c r="F17" s="62"/>
      <c r="G17" s="62"/>
      <c r="H17" s="62"/>
      <c r="I17" s="62"/>
      <c r="J17" s="62"/>
      <c r="K17" s="62"/>
    </row>
    <row r="18" spans="1:30" x14ac:dyDescent="0.3">
      <c r="L18" s="78"/>
    </row>
    <row r="19" spans="1:30" x14ac:dyDescent="0.3">
      <c r="A19" s="1" t="s">
        <v>115</v>
      </c>
      <c r="B19" s="21" t="s">
        <v>134</v>
      </c>
      <c r="C19" s="56"/>
      <c r="D19" s="56"/>
      <c r="E19" s="56"/>
      <c r="F19" s="56"/>
      <c r="G19" s="56"/>
      <c r="H19" s="56"/>
      <c r="I19" s="56"/>
      <c r="J19" s="56"/>
      <c r="K19" s="56"/>
      <c r="N19" s="1" t="s">
        <v>117</v>
      </c>
    </row>
    <row r="20" spans="1:30" x14ac:dyDescent="0.3">
      <c r="A20" s="56" t="s">
        <v>88</v>
      </c>
      <c r="B20" s="65">
        <v>0.22526294466758531</v>
      </c>
      <c r="C20" s="65">
        <v>0.30206452928955885</v>
      </c>
      <c r="D20" s="65">
        <v>0.398026644549479</v>
      </c>
      <c r="E20" s="65">
        <v>0.13412899436908329</v>
      </c>
      <c r="F20" s="65">
        <v>0.12424086231410233</v>
      </c>
      <c r="G20" s="65">
        <v>0.34158596119623208</v>
      </c>
      <c r="H20" s="65">
        <v>0.17462862346223862</v>
      </c>
      <c r="I20" s="65">
        <v>0.29407955377281053</v>
      </c>
      <c r="J20" s="65">
        <v>0.11964811755343972</v>
      </c>
      <c r="N20" s="66" t="e">
        <f>HLOOKUP('入力(風力)'!$E$13,$B$2:$J$31,ROW()-1,0)</f>
        <v>#N/A</v>
      </c>
    </row>
    <row r="21" spans="1:30" x14ac:dyDescent="0.3">
      <c r="A21" s="56" t="s">
        <v>20</v>
      </c>
      <c r="B21" s="65">
        <v>0.15126932792485617</v>
      </c>
      <c r="C21" s="65">
        <v>0.1367558603496106</v>
      </c>
      <c r="D21" s="65">
        <v>0.10921918584896706</v>
      </c>
      <c r="E21" s="65">
        <v>0.12067243261245771</v>
      </c>
      <c r="F21" s="65">
        <v>0.10409991301746231</v>
      </c>
      <c r="G21" s="65">
        <v>0.16417735443862264</v>
      </c>
      <c r="H21" s="65">
        <v>0.12157475985363589</v>
      </c>
      <c r="I21" s="65">
        <v>0.16685269249168136</v>
      </c>
      <c r="J21" s="65">
        <v>6.9673104370829367E-2</v>
      </c>
      <c r="N21" s="66" t="e">
        <f>HLOOKUP('入力(風力)'!$E$13,$B$2:$J$31,ROW()-1,0)</f>
        <v>#N/A</v>
      </c>
    </row>
    <row r="22" spans="1:30" x14ac:dyDescent="0.3">
      <c r="A22" s="56" t="s">
        <v>21</v>
      </c>
      <c r="B22" s="65">
        <v>0.15013801366574811</v>
      </c>
      <c r="C22" s="65">
        <v>0.11729261369908313</v>
      </c>
      <c r="D22" s="65">
        <v>0.11820409679544433</v>
      </c>
      <c r="E22" s="65">
        <v>0.11586538743663559</v>
      </c>
      <c r="F22" s="65">
        <v>6.7492688988334465E-2</v>
      </c>
      <c r="G22" s="65">
        <v>0.18453660291577467</v>
      </c>
      <c r="H22" s="65">
        <v>0.11042980061743106</v>
      </c>
      <c r="I22" s="65">
        <v>0.19034109954242057</v>
      </c>
      <c r="J22" s="65">
        <v>0.11157804742694291</v>
      </c>
      <c r="N22" s="66" t="e">
        <f>HLOOKUP('入力(風力)'!$E$13,$B$2:$J$31,ROW()-1,0)</f>
        <v>#N/A</v>
      </c>
    </row>
    <row r="23" spans="1:30" x14ac:dyDescent="0.3">
      <c r="A23" s="56" t="s">
        <v>22</v>
      </c>
      <c r="B23" s="65">
        <v>0.12332594250995831</v>
      </c>
      <c r="C23" s="65">
        <v>8.9319291494881395E-2</v>
      </c>
      <c r="D23" s="65">
        <v>0.15001101882134815</v>
      </c>
      <c r="E23" s="65">
        <v>0.11971491001816761</v>
      </c>
      <c r="F23" s="65">
        <v>7.8944758567024723E-2</v>
      </c>
      <c r="G23" s="65">
        <v>7.9627726456844711E-2</v>
      </c>
      <c r="H23" s="65">
        <v>7.1232153747029653E-2</v>
      </c>
      <c r="I23" s="65">
        <v>9.3091907741749233E-2</v>
      </c>
      <c r="J23" s="65">
        <v>6.0929063152117033E-2</v>
      </c>
      <c r="N23" s="66" t="e">
        <f>HLOOKUP('入力(風力)'!$E$13,$B$2:$J$31,ROW()-1,0)</f>
        <v>#N/A</v>
      </c>
    </row>
    <row r="24" spans="1:30" x14ac:dyDescent="0.3">
      <c r="A24" s="56" t="s">
        <v>23</v>
      </c>
      <c r="B24" s="65">
        <v>9.133077315594533E-2</v>
      </c>
      <c r="C24" s="65">
        <v>0.10012051038847437</v>
      </c>
      <c r="D24" s="65">
        <v>6.6304134890797908E-2</v>
      </c>
      <c r="E24" s="65">
        <v>0.14400916472470585</v>
      </c>
      <c r="F24" s="65">
        <v>7.4487825017672343E-2</v>
      </c>
      <c r="G24" s="65">
        <v>0.15178368978664689</v>
      </c>
      <c r="H24" s="65">
        <v>8.999108155471526E-2</v>
      </c>
      <c r="I24" s="65">
        <v>0.14805669542650293</v>
      </c>
      <c r="J24" s="65">
        <v>6.4923036555030303E-2</v>
      </c>
      <c r="N24" s="66" t="e">
        <f>HLOOKUP('入力(風力)'!$E$13,$B$2:$J$31,ROW()-1,0)</f>
        <v>#N/A</v>
      </c>
    </row>
    <row r="25" spans="1:30" x14ac:dyDescent="0.3">
      <c r="A25" s="56" t="s">
        <v>24</v>
      </c>
      <c r="B25" s="65">
        <v>0.11938939093250137</v>
      </c>
      <c r="C25" s="65">
        <v>0.13309278723496346</v>
      </c>
      <c r="D25" s="65">
        <v>0.16111886698359207</v>
      </c>
      <c r="E25" s="65">
        <v>0.11744761445261565</v>
      </c>
      <c r="F25" s="65">
        <v>0.10279536509334779</v>
      </c>
      <c r="G25" s="65">
        <v>0.14603861627732406</v>
      </c>
      <c r="H25" s="65">
        <v>9.7834028730159853E-2</v>
      </c>
      <c r="I25" s="65">
        <v>0.15499297518306676</v>
      </c>
      <c r="J25" s="65">
        <v>6.5357805230750132E-2</v>
      </c>
      <c r="N25" s="66" t="e">
        <f>HLOOKUP('入力(風力)'!$E$13,$B$2:$J$31,ROW()-1,0)</f>
        <v>#N/A</v>
      </c>
    </row>
    <row r="26" spans="1:30" x14ac:dyDescent="0.3">
      <c r="A26" s="56" t="s">
        <v>25</v>
      </c>
      <c r="B26" s="65">
        <v>0.14827816357325199</v>
      </c>
      <c r="C26" s="65">
        <v>0.18018602209047863</v>
      </c>
      <c r="D26" s="65">
        <v>0.26889300242993652</v>
      </c>
      <c r="E26" s="65">
        <v>0.16999918128295277</v>
      </c>
      <c r="F26" s="65">
        <v>0.16953117039382026</v>
      </c>
      <c r="G26" s="65">
        <v>0.16154849244055766</v>
      </c>
      <c r="H26" s="65">
        <v>0.12928671899731714</v>
      </c>
      <c r="I26" s="65">
        <v>0.19658784180875791</v>
      </c>
      <c r="J26" s="65">
        <v>9.5180840696928184E-2</v>
      </c>
      <c r="N26" s="66" t="e">
        <f>HLOOKUP('入力(風力)'!$E$13,$B$2:$J$31,ROW()-1,0)</f>
        <v>#N/A</v>
      </c>
    </row>
    <row r="27" spans="1:30" x14ac:dyDescent="0.3">
      <c r="A27" s="56" t="s">
        <v>26</v>
      </c>
      <c r="B27" s="65">
        <v>0.27113496043731949</v>
      </c>
      <c r="C27" s="65">
        <v>0.28805863974730433</v>
      </c>
      <c r="D27" s="65">
        <v>0.17532327286895849</v>
      </c>
      <c r="E27" s="65">
        <v>0.2678088963068338</v>
      </c>
      <c r="F27" s="65">
        <v>0.21162257307694368</v>
      </c>
      <c r="G27" s="65">
        <v>0.25677935195071688</v>
      </c>
      <c r="H27" s="65">
        <v>0.20343962053482068</v>
      </c>
      <c r="I27" s="65">
        <v>0.43511832685938434</v>
      </c>
      <c r="J27" s="65">
        <v>0.15961933512401452</v>
      </c>
      <c r="N27" s="66" t="e">
        <f>HLOOKUP('入力(風力)'!$E$13,$B$2:$J$31,ROW()-1,0)</f>
        <v>#N/A</v>
      </c>
    </row>
    <row r="28" spans="1:30" x14ac:dyDescent="0.3">
      <c r="A28" s="56" t="s">
        <v>27</v>
      </c>
      <c r="B28" s="65">
        <v>0.29136136159568832</v>
      </c>
      <c r="C28" s="65">
        <v>0.44779215674019685</v>
      </c>
      <c r="D28" s="65">
        <v>0.22699575153687584</v>
      </c>
      <c r="E28" s="65">
        <v>0.43211813128290905</v>
      </c>
      <c r="F28" s="65">
        <v>0.30417140570301121</v>
      </c>
      <c r="G28" s="65">
        <v>0.36526323683016526</v>
      </c>
      <c r="H28" s="65">
        <v>0.27678020738902342</v>
      </c>
      <c r="I28" s="65">
        <v>0.47652146037314264</v>
      </c>
      <c r="J28" s="65">
        <v>0.23957023820832971</v>
      </c>
      <c r="N28" s="66" t="e">
        <f>HLOOKUP('入力(風力)'!$E$13,$B$2:$J$31,ROW()-1,0)</f>
        <v>#N/A</v>
      </c>
    </row>
    <row r="29" spans="1:30" x14ac:dyDescent="0.3">
      <c r="A29" s="56" t="s">
        <v>28</v>
      </c>
      <c r="B29" s="65">
        <v>0.24053133347349775</v>
      </c>
      <c r="C29" s="65">
        <v>0.40051636496179238</v>
      </c>
      <c r="D29" s="65">
        <v>0.2492429960581021</v>
      </c>
      <c r="E29" s="65">
        <v>0.32597437489386699</v>
      </c>
      <c r="F29" s="65">
        <v>0.24610835796234914</v>
      </c>
      <c r="G29" s="65">
        <v>0.40877497810130153</v>
      </c>
      <c r="H29" s="65">
        <v>0.26121139989546965</v>
      </c>
      <c r="I29" s="65">
        <v>0.4796857890993706</v>
      </c>
      <c r="J29" s="65">
        <v>0.20072207875676118</v>
      </c>
      <c r="N29" s="66" t="e">
        <f>HLOOKUP('入力(風力)'!$E$13,$B$2:$J$31,ROW()-1,0)</f>
        <v>#N/A</v>
      </c>
    </row>
    <row r="30" spans="1:30" x14ac:dyDescent="0.3">
      <c r="A30" s="56" t="s">
        <v>29</v>
      </c>
      <c r="B30" s="65">
        <v>0.26488556080516418</v>
      </c>
      <c r="C30" s="65">
        <v>0.4327774470442024</v>
      </c>
      <c r="D30" s="65">
        <v>0.22661679857015174</v>
      </c>
      <c r="E30" s="65">
        <v>0.43220165382440523</v>
      </c>
      <c r="F30" s="65">
        <v>0.24583066591400302</v>
      </c>
      <c r="G30" s="65">
        <v>0.38510756078325797</v>
      </c>
      <c r="H30" s="65">
        <v>0.23845951050048081</v>
      </c>
      <c r="I30" s="65">
        <v>0.43033918569428192</v>
      </c>
      <c r="J30" s="65">
        <v>0.21858350141697436</v>
      </c>
      <c r="N30" s="66" t="e">
        <f>HLOOKUP('入力(風力)'!$E$13,$B$2:$J$31,ROW()-1,0)</f>
        <v>#N/A</v>
      </c>
      <c r="Q30" s="1" t="s">
        <v>118</v>
      </c>
    </row>
    <row r="31" spans="1:30" x14ac:dyDescent="0.3">
      <c r="A31" s="56" t="s">
        <v>30</v>
      </c>
      <c r="B31" s="65">
        <v>0.24190863509161836</v>
      </c>
      <c r="C31" s="65">
        <v>0.19785550094942889</v>
      </c>
      <c r="D31" s="65">
        <v>0.24276963717856073</v>
      </c>
      <c r="E31" s="65">
        <v>0.35513025684588945</v>
      </c>
      <c r="F31" s="65">
        <v>0.20703188929393326</v>
      </c>
      <c r="G31" s="65">
        <v>0.28882059822879241</v>
      </c>
      <c r="H31" s="65">
        <v>0.24770796958411995</v>
      </c>
      <c r="I31" s="65">
        <v>0.39883929307076477</v>
      </c>
      <c r="J31" s="65">
        <v>0.16157882120947137</v>
      </c>
      <c r="N31" s="66" t="e">
        <f>HLOOKUP('入力(風力)'!$E$13,$B$2:$J$31,ROW()-1,0)</f>
        <v>#N/A</v>
      </c>
      <c r="Z31" s="56" t="s">
        <v>97</v>
      </c>
    </row>
    <row r="32" spans="1:30" x14ac:dyDescent="0.3">
      <c r="A32" s="56"/>
      <c r="B32" s="56"/>
      <c r="C32" s="56"/>
      <c r="D32" s="56"/>
      <c r="E32" s="56"/>
      <c r="F32" s="56"/>
      <c r="G32" s="56"/>
      <c r="H32" s="56"/>
      <c r="I32" s="56"/>
      <c r="J32" s="56"/>
      <c r="N32" s="1" t="s">
        <v>135</v>
      </c>
      <c r="Q32" s="56"/>
      <c r="R32" s="58" t="s">
        <v>100</v>
      </c>
      <c r="S32" s="58" t="s">
        <v>101</v>
      </c>
      <c r="T32" s="58" t="s">
        <v>102</v>
      </c>
      <c r="U32" s="58" t="s">
        <v>103</v>
      </c>
      <c r="V32" s="58" t="s">
        <v>104</v>
      </c>
      <c r="W32" s="58" t="s">
        <v>105</v>
      </c>
      <c r="X32" s="58" t="s">
        <v>106</v>
      </c>
      <c r="Y32" s="58" t="s">
        <v>107</v>
      </c>
      <c r="Z32" s="58" t="s">
        <v>108</v>
      </c>
      <c r="AD32" s="1" t="s">
        <v>117</v>
      </c>
    </row>
    <row r="33" spans="1:30" x14ac:dyDescent="0.3">
      <c r="A33" s="56"/>
      <c r="B33" s="21" t="s">
        <v>119</v>
      </c>
      <c r="C33" s="56"/>
      <c r="D33" s="56"/>
      <c r="E33" s="56"/>
      <c r="F33" s="56"/>
      <c r="G33" s="56"/>
      <c r="H33" s="56"/>
      <c r="I33" s="56"/>
      <c r="J33" s="56"/>
      <c r="K33" s="62" t="s">
        <v>120</v>
      </c>
      <c r="L33" s="62" t="s">
        <v>121</v>
      </c>
      <c r="N33" s="62" t="s">
        <v>120</v>
      </c>
      <c r="Q33" s="56"/>
      <c r="R33" s="21" t="s">
        <v>119</v>
      </c>
      <c r="S33" s="56"/>
      <c r="T33" s="56"/>
      <c r="U33" s="56"/>
      <c r="V33" s="56"/>
      <c r="W33" s="56"/>
      <c r="X33" s="56"/>
      <c r="Y33" s="56"/>
      <c r="Z33" s="56"/>
      <c r="AA33" s="62" t="s">
        <v>120</v>
      </c>
      <c r="AB33" s="62" t="s">
        <v>121</v>
      </c>
      <c r="AD33" s="62" t="s">
        <v>120</v>
      </c>
    </row>
    <row r="34" spans="1:30" x14ac:dyDescent="0.3">
      <c r="A34" s="56" t="s">
        <v>88</v>
      </c>
      <c r="B34" s="68">
        <f>IF('入力(風力)'!$E$13=B$2,B20*'入力(風力)'!$E$15/1000,0)</f>
        <v>0</v>
      </c>
      <c r="C34" s="68">
        <f>IF('入力(風力)'!$E$13=C$2,C20*'入力(風力)'!$E$15/1000,0)</f>
        <v>0</v>
      </c>
      <c r="D34" s="68">
        <f>IF('入力(風力)'!$E$13=D$2,D20*'入力(風力)'!$E$15/1000,0)</f>
        <v>0</v>
      </c>
      <c r="E34" s="68">
        <f>IF('入力(風力)'!$E$13=E$2,E20*'入力(風力)'!$E$15/1000,0)</f>
        <v>0</v>
      </c>
      <c r="F34" s="68">
        <f>IF('入力(風力)'!$E$13=F$2,F20*'入力(風力)'!$E$15/1000,0)</f>
        <v>0</v>
      </c>
      <c r="G34" s="68">
        <f>IF('入力(風力)'!$E$13=G$2,G20*'入力(風力)'!$E$15/1000,0)</f>
        <v>0</v>
      </c>
      <c r="H34" s="68">
        <f>IF('入力(風力)'!$E$13=H$2,H20*'入力(風力)'!$E$15/1000,0)</f>
        <v>0</v>
      </c>
      <c r="I34" s="68">
        <f>IF('入力(風力)'!$E$13=I$2,I20*'入力(風力)'!$E$15/1000,0)</f>
        <v>0</v>
      </c>
      <c r="J34" s="69">
        <f>IF('入力(風力)'!$E$13=J$2,J20*'入力(風力)'!$E$15/1000,0)</f>
        <v>0</v>
      </c>
      <c r="K34" s="70">
        <f>SUM(B34:J34)</f>
        <v>0</v>
      </c>
      <c r="L34" s="71">
        <f t="shared" ref="L34:L45" si="0">MIN($K$34:$K$45)</f>
        <v>0</v>
      </c>
      <c r="N34" s="72">
        <f>K34*1000</f>
        <v>0</v>
      </c>
      <c r="Q34" s="56" t="s">
        <v>88</v>
      </c>
      <c r="R34" s="99">
        <f>IF('入力(風力)'!$E$13=B$2,B20*'入力(風力)'!$E$23/1000,0)</f>
        <v>0</v>
      </c>
      <c r="S34" s="99">
        <f>IF('入力(風力)'!$E$13=C$2,C20*'入力(風力)'!$E$23/1000,0)</f>
        <v>0</v>
      </c>
      <c r="T34" s="99">
        <f>IF('入力(風力)'!$E$13=D$2,D20*'入力(風力)'!$E$23/1000,0)</f>
        <v>0</v>
      </c>
      <c r="U34" s="99">
        <f>IF('入力(風力)'!$E$13=E$2,E20*'入力(風力)'!$E$23/1000,0)</f>
        <v>0</v>
      </c>
      <c r="V34" s="99">
        <f>IF('入力(風力)'!$E$13=F$2,F20*'入力(風力)'!$E$23/1000,0)</f>
        <v>0</v>
      </c>
      <c r="W34" s="99">
        <f>IF('入力(風力)'!$E$13=G$2,G20*'入力(風力)'!$E$23/1000,0)</f>
        <v>0</v>
      </c>
      <c r="X34" s="99">
        <f>IF('入力(風力)'!$E$13=H$2,H20*'入力(風力)'!$E$23/1000,0)</f>
        <v>0</v>
      </c>
      <c r="Y34" s="99">
        <f>IF('入力(風力)'!$E$13=I$2,I20*'入力(風力)'!$E$23/1000,0)</f>
        <v>0</v>
      </c>
      <c r="Z34" s="100">
        <f>IF('入力(風力)'!$E$13=J$2,J20*'入力(風力)'!$E$23/1000,0)</f>
        <v>0</v>
      </c>
      <c r="AA34" s="101">
        <f t="shared" ref="AA34:AA45" si="1">SUM(R34:Z34)</f>
        <v>0</v>
      </c>
      <c r="AB34" s="102">
        <f t="shared" ref="AB34:AB45" si="2">MIN($AA$34:$AA$45)</f>
        <v>0</v>
      </c>
      <c r="AD34" s="72">
        <f t="shared" ref="AD34:AD45" si="3">AA34*1000</f>
        <v>0</v>
      </c>
    </row>
    <row r="35" spans="1:30" x14ac:dyDescent="0.3">
      <c r="A35" s="56" t="s">
        <v>20</v>
      </c>
      <c r="B35" s="68">
        <f>IF('入力(風力)'!$E$13=B$2,B21*'入力(風力)'!$E$15/1000,0)</f>
        <v>0</v>
      </c>
      <c r="C35" s="68">
        <f>IF('入力(風力)'!$E$13=C$2,C21*'入力(風力)'!$E$15/1000,0)</f>
        <v>0</v>
      </c>
      <c r="D35" s="68">
        <f>IF('入力(風力)'!$E$13=D$2,D21*'入力(風力)'!$E$15/1000,0)</f>
        <v>0</v>
      </c>
      <c r="E35" s="68">
        <f>IF('入力(風力)'!$E$13=E$2,E21*'入力(風力)'!$E$15/1000,0)</f>
        <v>0</v>
      </c>
      <c r="F35" s="68">
        <f>IF('入力(風力)'!$E$13=F$2,F21*'入力(風力)'!$E$15/1000,0)</f>
        <v>0</v>
      </c>
      <c r="G35" s="68">
        <f>IF('入力(風力)'!$E$13=G$2,G21*'入力(風力)'!$E$15/1000,0)</f>
        <v>0</v>
      </c>
      <c r="H35" s="68">
        <f>IF('入力(風力)'!$E$13=H$2,H21*'入力(風力)'!$E$15/1000,0)</f>
        <v>0</v>
      </c>
      <c r="I35" s="68">
        <f>IF('入力(風力)'!$E$13=I$2,I21*'入力(風力)'!$E$15/1000,0)</f>
        <v>0</v>
      </c>
      <c r="J35" s="69">
        <f>IF('入力(風力)'!$E$13=J$2,J21*'入力(風力)'!$E$15/1000,0)</f>
        <v>0</v>
      </c>
      <c r="K35" s="70">
        <f t="shared" ref="K34:K45" si="4">SUM(B35:J35)</f>
        <v>0</v>
      </c>
      <c r="L35" s="71">
        <f t="shared" si="0"/>
        <v>0</v>
      </c>
      <c r="N35" s="72">
        <f t="shared" ref="N34:N45" si="5">K35*1000</f>
        <v>0</v>
      </c>
      <c r="Q35" s="56" t="s">
        <v>20</v>
      </c>
      <c r="R35" s="99">
        <f>IF('入力(風力)'!$E$13=B$2,B21*'入力(風力)'!$F$23/1000,0)</f>
        <v>0</v>
      </c>
      <c r="S35" s="99">
        <f>IF('入力(風力)'!$E$13=C$2,C21*'入力(風力)'!$F$23/1000,0)</f>
        <v>0</v>
      </c>
      <c r="T35" s="99">
        <f>IF('入力(風力)'!$E$13=D$2,D21*'入力(風力)'!$F$23/1000,0)</f>
        <v>0</v>
      </c>
      <c r="U35" s="99">
        <f>IF('入力(風力)'!$E$13=E$2,E21*'入力(風力)'!$F$23/1000,0)</f>
        <v>0</v>
      </c>
      <c r="V35" s="99">
        <f>IF('入力(風力)'!$E$13=F$2,F21*'入力(風力)'!$F$23/1000,0)</f>
        <v>0</v>
      </c>
      <c r="W35" s="99">
        <f>IF('入力(風力)'!$E$13=G$2,G21*'入力(風力)'!$F$23/1000,0)</f>
        <v>0</v>
      </c>
      <c r="X35" s="99">
        <f>IF('入力(風力)'!$E$13=H$2,H21*'入力(風力)'!$F$23/1000,0)</f>
        <v>0</v>
      </c>
      <c r="Y35" s="99">
        <f>IF('入力(風力)'!$E$13=I$2,I21*'入力(風力)'!$F$23/1000,0)</f>
        <v>0</v>
      </c>
      <c r="Z35" s="100">
        <f>IF('入力(風力)'!$E$13=J$2,J21*'入力(風力)'!$F$23/1000,0)</f>
        <v>0</v>
      </c>
      <c r="AA35" s="101">
        <f t="shared" si="1"/>
        <v>0</v>
      </c>
      <c r="AB35" s="102">
        <f t="shared" si="2"/>
        <v>0</v>
      </c>
      <c r="AD35" s="72">
        <f t="shared" si="3"/>
        <v>0</v>
      </c>
    </row>
    <row r="36" spans="1:30" x14ac:dyDescent="0.3">
      <c r="A36" s="56" t="s">
        <v>21</v>
      </c>
      <c r="B36" s="68">
        <f>IF('入力(風力)'!$E$13=B$2,B22*'入力(風力)'!$E$15/1000,0)</f>
        <v>0</v>
      </c>
      <c r="C36" s="68">
        <f>IF('入力(風力)'!$E$13=C$2,C22*'入力(風力)'!$E$15/1000,0)</f>
        <v>0</v>
      </c>
      <c r="D36" s="68">
        <f>IF('入力(風力)'!$E$13=D$2,D22*'入力(風力)'!$E$15/1000,0)</f>
        <v>0</v>
      </c>
      <c r="E36" s="68">
        <f>IF('入力(風力)'!$E$13=E$2,E22*'入力(風力)'!$E$15/1000,0)</f>
        <v>0</v>
      </c>
      <c r="F36" s="68">
        <f>IF('入力(風力)'!$E$13=F$2,F22*'入力(風力)'!$E$15/1000,0)</f>
        <v>0</v>
      </c>
      <c r="G36" s="68">
        <f>IF('入力(風力)'!$E$13=G$2,G22*'入力(風力)'!$E$15/1000,0)</f>
        <v>0</v>
      </c>
      <c r="H36" s="68">
        <f>IF('入力(風力)'!$E$13=H$2,H22*'入力(風力)'!$E$15/1000,0)</f>
        <v>0</v>
      </c>
      <c r="I36" s="68">
        <f>IF('入力(風力)'!$E$13=I$2,I22*'入力(風力)'!$E$15/1000,0)</f>
        <v>0</v>
      </c>
      <c r="J36" s="69">
        <f>IF('入力(風力)'!$E$13=J$2,J22*'入力(風力)'!$E$15/1000,0)</f>
        <v>0</v>
      </c>
      <c r="K36" s="70">
        <f t="shared" si="4"/>
        <v>0</v>
      </c>
      <c r="L36" s="71">
        <f t="shared" si="0"/>
        <v>0</v>
      </c>
      <c r="N36" s="72">
        <f t="shared" si="5"/>
        <v>0</v>
      </c>
      <c r="Q36" s="56" t="s">
        <v>21</v>
      </c>
      <c r="R36" s="99">
        <f>IF('入力(風力)'!$E$13=B$2,B22*'入力(風力)'!$G$23/1000,0)</f>
        <v>0</v>
      </c>
      <c r="S36" s="99">
        <f>IF('入力(風力)'!$E$13=C$2,C22*'入力(風力)'!$G$23/1000,0)</f>
        <v>0</v>
      </c>
      <c r="T36" s="99">
        <f>IF('入力(風力)'!$E$13=D$2,D22*'入力(風力)'!$G$23/1000,0)</f>
        <v>0</v>
      </c>
      <c r="U36" s="99">
        <f>IF('入力(風力)'!$E$13=E$2,E22*'入力(風力)'!$G$23/1000,0)</f>
        <v>0</v>
      </c>
      <c r="V36" s="99">
        <f>IF('入力(風力)'!$E$13=F$2,F22*'入力(風力)'!$G$23/1000,0)</f>
        <v>0</v>
      </c>
      <c r="W36" s="99">
        <f>IF('入力(風力)'!$E$13=G$2,G22*'入力(風力)'!$G$23/1000,0)</f>
        <v>0</v>
      </c>
      <c r="X36" s="99">
        <f>IF('入力(風力)'!$E$13=H$2,H22*'入力(風力)'!$G$23/1000,0)</f>
        <v>0</v>
      </c>
      <c r="Y36" s="99">
        <f>IF('入力(風力)'!$E$13=I$2,I22*'入力(風力)'!$G$23/1000,0)</f>
        <v>0</v>
      </c>
      <c r="Z36" s="100">
        <f>IF('入力(風力)'!$E$13=J$2,J22*'入力(風力)'!$G$23/1000,0)</f>
        <v>0</v>
      </c>
      <c r="AA36" s="101">
        <f t="shared" si="1"/>
        <v>0</v>
      </c>
      <c r="AB36" s="102">
        <f t="shared" si="2"/>
        <v>0</v>
      </c>
      <c r="AD36" s="72">
        <f t="shared" si="3"/>
        <v>0</v>
      </c>
    </row>
    <row r="37" spans="1:30" x14ac:dyDescent="0.3">
      <c r="A37" s="56" t="s">
        <v>22</v>
      </c>
      <c r="B37" s="68">
        <f>IF('入力(風力)'!$E$13=B$2,B23*'入力(風力)'!$E$15/1000,0)</f>
        <v>0</v>
      </c>
      <c r="C37" s="68">
        <f>IF('入力(風力)'!$E$13=C$2,C23*'入力(風力)'!$E$15/1000,0)</f>
        <v>0</v>
      </c>
      <c r="D37" s="68">
        <f>IF('入力(風力)'!$E$13=D$2,D23*'入力(風力)'!$E$15/1000,0)</f>
        <v>0</v>
      </c>
      <c r="E37" s="68">
        <f>IF('入力(風力)'!$E$13=E$2,E23*'入力(風力)'!$E$15/1000,0)</f>
        <v>0</v>
      </c>
      <c r="F37" s="68">
        <f>IF('入力(風力)'!$E$13=F$2,F23*'入力(風力)'!$E$15/1000,0)</f>
        <v>0</v>
      </c>
      <c r="G37" s="68">
        <f>IF('入力(風力)'!$E$13=G$2,G23*'入力(風力)'!$E$15/1000,0)</f>
        <v>0</v>
      </c>
      <c r="H37" s="68">
        <f>IF('入力(風力)'!$E$13=H$2,H23*'入力(風力)'!$E$15/1000,0)</f>
        <v>0</v>
      </c>
      <c r="I37" s="68">
        <f>IF('入力(風力)'!$E$13=I$2,I23*'入力(風力)'!$E$15/1000,0)</f>
        <v>0</v>
      </c>
      <c r="J37" s="69">
        <f>IF('入力(風力)'!$E$13=J$2,J23*'入力(風力)'!$E$15/1000,0)</f>
        <v>0</v>
      </c>
      <c r="K37" s="70">
        <f t="shared" si="4"/>
        <v>0</v>
      </c>
      <c r="L37" s="71">
        <f t="shared" si="0"/>
        <v>0</v>
      </c>
      <c r="N37" s="72">
        <f t="shared" si="5"/>
        <v>0</v>
      </c>
      <c r="Q37" s="56" t="s">
        <v>22</v>
      </c>
      <c r="R37" s="99">
        <f>IF('入力(風力)'!$E$13=B$2,B23*'入力(風力)'!$H$23/1000,0)</f>
        <v>0</v>
      </c>
      <c r="S37" s="99">
        <f>IF('入力(風力)'!$E$13=C$2,C23*'入力(風力)'!$H$23/1000,0)</f>
        <v>0</v>
      </c>
      <c r="T37" s="99">
        <f>IF('入力(風力)'!$E$13=D$2,D23*'入力(風力)'!$H$23/1000,0)</f>
        <v>0</v>
      </c>
      <c r="U37" s="99">
        <f>IF('入力(風力)'!$E$13=E$2,E23*'入力(風力)'!$H$23/1000,0)</f>
        <v>0</v>
      </c>
      <c r="V37" s="99">
        <f>IF('入力(風力)'!$E$13=F$2,F23*'入力(風力)'!$H$23/1000,0)</f>
        <v>0</v>
      </c>
      <c r="W37" s="99">
        <f>IF('入力(風力)'!$E$13=G$2,G23*'入力(風力)'!$H$23/1000,0)</f>
        <v>0</v>
      </c>
      <c r="X37" s="99">
        <f>IF('入力(風力)'!$E$13=H$2,H23*'入力(風力)'!$H$23/1000,0)</f>
        <v>0</v>
      </c>
      <c r="Y37" s="99">
        <f>IF('入力(風力)'!$E$13=I$2,I23*'入力(風力)'!$H$23/1000,0)</f>
        <v>0</v>
      </c>
      <c r="Z37" s="100">
        <f>IF('入力(風力)'!$E$13=J$2,J23*'入力(風力)'!$H$23/1000,0)</f>
        <v>0</v>
      </c>
      <c r="AA37" s="101">
        <f t="shared" si="1"/>
        <v>0</v>
      </c>
      <c r="AB37" s="102">
        <f t="shared" si="2"/>
        <v>0</v>
      </c>
      <c r="AD37" s="72">
        <f t="shared" si="3"/>
        <v>0</v>
      </c>
    </row>
    <row r="38" spans="1:30" x14ac:dyDescent="0.3">
      <c r="A38" s="56" t="s">
        <v>23</v>
      </c>
      <c r="B38" s="68">
        <f>IF('入力(風力)'!$E$13=B$2,B24*'入力(風力)'!$E$15/1000,0)</f>
        <v>0</v>
      </c>
      <c r="C38" s="68">
        <f>IF('入力(風力)'!$E$13=C$2,C24*'入力(風力)'!$E$15/1000,0)</f>
        <v>0</v>
      </c>
      <c r="D38" s="68">
        <f>IF('入力(風力)'!$E$13=D$2,D24*'入力(風力)'!$E$15/1000,0)</f>
        <v>0</v>
      </c>
      <c r="E38" s="68">
        <f>IF('入力(風力)'!$E$13=E$2,E24*'入力(風力)'!$E$15/1000,0)</f>
        <v>0</v>
      </c>
      <c r="F38" s="68">
        <f>IF('入力(風力)'!$E$13=F$2,F24*'入力(風力)'!$E$15/1000,0)</f>
        <v>0</v>
      </c>
      <c r="G38" s="68">
        <f>IF('入力(風力)'!$E$13=G$2,G24*'入力(風力)'!$E$15/1000,0)</f>
        <v>0</v>
      </c>
      <c r="H38" s="68">
        <f>IF('入力(風力)'!$E$13=H$2,H24*'入力(風力)'!$E$15/1000,0)</f>
        <v>0</v>
      </c>
      <c r="I38" s="68">
        <f>IF('入力(風力)'!$E$13=I$2,I24*'入力(風力)'!$E$15/1000,0)</f>
        <v>0</v>
      </c>
      <c r="J38" s="69">
        <f>IF('入力(風力)'!$E$13=J$2,J24*'入力(風力)'!$E$15/1000,0)</f>
        <v>0</v>
      </c>
      <c r="K38" s="70">
        <f t="shared" si="4"/>
        <v>0</v>
      </c>
      <c r="L38" s="71">
        <f t="shared" si="0"/>
        <v>0</v>
      </c>
      <c r="N38" s="72">
        <f t="shared" si="5"/>
        <v>0</v>
      </c>
      <c r="Q38" s="56" t="s">
        <v>23</v>
      </c>
      <c r="R38" s="99">
        <f>IF('入力(風力)'!$E$13=B$2,B24*'入力(風力)'!$I$23/1000,0)</f>
        <v>0</v>
      </c>
      <c r="S38" s="99">
        <f>IF('入力(風力)'!$E$13=C$2,C24*'入力(風力)'!$I$23/1000,0)</f>
        <v>0</v>
      </c>
      <c r="T38" s="99">
        <f>IF('入力(風力)'!$E$13=D$2,D24*'入力(風力)'!$I$23/1000,0)</f>
        <v>0</v>
      </c>
      <c r="U38" s="99">
        <f>IF('入力(風力)'!$E$13=E$2,E24*'入力(風力)'!$I$23/1000,0)</f>
        <v>0</v>
      </c>
      <c r="V38" s="99">
        <f>IF('入力(風力)'!$E$13=F$2,F24*'入力(風力)'!$I$23/1000,0)</f>
        <v>0</v>
      </c>
      <c r="W38" s="99">
        <f>IF('入力(風力)'!$E$13=G$2,G24*'入力(風力)'!$I$23/1000,0)</f>
        <v>0</v>
      </c>
      <c r="X38" s="99">
        <f>IF('入力(風力)'!$E$13=H$2,H24*'入力(風力)'!$I$23/1000,0)</f>
        <v>0</v>
      </c>
      <c r="Y38" s="99">
        <f>IF('入力(風力)'!$E$13=I$2,I24*'入力(風力)'!$I$23/1000,0)</f>
        <v>0</v>
      </c>
      <c r="Z38" s="100">
        <f>IF('入力(風力)'!$E$13=J$2,J24*'入力(風力)'!$I$23/1000,0)</f>
        <v>0</v>
      </c>
      <c r="AA38" s="101">
        <f t="shared" si="1"/>
        <v>0</v>
      </c>
      <c r="AB38" s="102">
        <f t="shared" si="2"/>
        <v>0</v>
      </c>
      <c r="AD38" s="72">
        <f t="shared" si="3"/>
        <v>0</v>
      </c>
    </row>
    <row r="39" spans="1:30" x14ac:dyDescent="0.3">
      <c r="A39" s="56" t="s">
        <v>24</v>
      </c>
      <c r="B39" s="68">
        <f>IF('入力(風力)'!$E$13=B$2,B25*'入力(風力)'!$E$15/1000,0)</f>
        <v>0</v>
      </c>
      <c r="C39" s="68">
        <f>IF('入力(風力)'!$E$13=C$2,C25*'入力(風力)'!$E$15/1000,0)</f>
        <v>0</v>
      </c>
      <c r="D39" s="68">
        <f>IF('入力(風力)'!$E$13=D$2,D25*'入力(風力)'!$E$15/1000,0)</f>
        <v>0</v>
      </c>
      <c r="E39" s="68">
        <f>IF('入力(風力)'!$E$13=E$2,E25*'入力(風力)'!$E$15/1000,0)</f>
        <v>0</v>
      </c>
      <c r="F39" s="68">
        <f>IF('入力(風力)'!$E$13=F$2,F25*'入力(風力)'!$E$15/1000,0)</f>
        <v>0</v>
      </c>
      <c r="G39" s="68">
        <f>IF('入力(風力)'!$E$13=G$2,G25*'入力(風力)'!$E$15/1000,0)</f>
        <v>0</v>
      </c>
      <c r="H39" s="68">
        <f>IF('入力(風力)'!$E$13=H$2,H25*'入力(風力)'!$E$15/1000,0)</f>
        <v>0</v>
      </c>
      <c r="I39" s="68">
        <f>IF('入力(風力)'!$E$13=I$2,I25*'入力(風力)'!$E$15/1000,0)</f>
        <v>0</v>
      </c>
      <c r="J39" s="69">
        <f>IF('入力(風力)'!$E$13=J$2,J25*'入力(風力)'!$E$15/1000,0)</f>
        <v>0</v>
      </c>
      <c r="K39" s="70">
        <f t="shared" si="4"/>
        <v>0</v>
      </c>
      <c r="L39" s="71">
        <f t="shared" si="0"/>
        <v>0</v>
      </c>
      <c r="N39" s="72">
        <f t="shared" si="5"/>
        <v>0</v>
      </c>
      <c r="Q39" s="56" t="s">
        <v>24</v>
      </c>
      <c r="R39" s="99">
        <f>IF('入力(風力)'!$E$13=B$2,B25*'入力(風力)'!$J$23/1000,0)</f>
        <v>0</v>
      </c>
      <c r="S39" s="99">
        <f>IF('入力(風力)'!$E$13=C$2,C25*'入力(風力)'!$J$23/1000,0)</f>
        <v>0</v>
      </c>
      <c r="T39" s="99">
        <f>IF('入力(風力)'!$E$13=D$2,D25*'入力(風力)'!$J$23/1000,0)</f>
        <v>0</v>
      </c>
      <c r="U39" s="99">
        <f>IF('入力(風力)'!$E$13=E$2,E25*'入力(風力)'!$J$23/1000,0)</f>
        <v>0</v>
      </c>
      <c r="V39" s="99">
        <f>IF('入力(風力)'!$E$13=F$2,F25*'入力(風力)'!$J$23/1000,0)</f>
        <v>0</v>
      </c>
      <c r="W39" s="99">
        <f>IF('入力(風力)'!$E$13=G$2,G25*'入力(風力)'!$J$23/1000,0)</f>
        <v>0</v>
      </c>
      <c r="X39" s="99">
        <f>IF('入力(風力)'!$E$13=H$2,H25*'入力(風力)'!$J$23/1000,0)</f>
        <v>0</v>
      </c>
      <c r="Y39" s="99">
        <f>IF('入力(風力)'!$E$13=I$2,I25*'入力(風力)'!$J$23/1000,0)</f>
        <v>0</v>
      </c>
      <c r="Z39" s="100">
        <f>IF('入力(風力)'!$E$13=J$2,J25*'入力(風力)'!$J$23/1000,0)</f>
        <v>0</v>
      </c>
      <c r="AA39" s="101">
        <f t="shared" si="1"/>
        <v>0</v>
      </c>
      <c r="AB39" s="102">
        <f t="shared" si="2"/>
        <v>0</v>
      </c>
      <c r="AD39" s="72">
        <f t="shared" si="3"/>
        <v>0</v>
      </c>
    </row>
    <row r="40" spans="1:30" x14ac:dyDescent="0.3">
      <c r="A40" s="56" t="s">
        <v>25</v>
      </c>
      <c r="B40" s="68">
        <f>IF('入力(風力)'!$E$13=B$2,B26*'入力(風力)'!$E$15/1000,0)</f>
        <v>0</v>
      </c>
      <c r="C40" s="68">
        <f>IF('入力(風力)'!$E$13=C$2,C26*'入力(風力)'!$E$15/1000,0)</f>
        <v>0</v>
      </c>
      <c r="D40" s="68">
        <f>IF('入力(風力)'!$E$13=D$2,D26*'入力(風力)'!$E$15/1000,0)</f>
        <v>0</v>
      </c>
      <c r="E40" s="68">
        <f>IF('入力(風力)'!$E$13=E$2,E26*'入力(風力)'!$E$15/1000,0)</f>
        <v>0</v>
      </c>
      <c r="F40" s="68">
        <f>IF('入力(風力)'!$E$13=F$2,F26*'入力(風力)'!$E$15/1000,0)</f>
        <v>0</v>
      </c>
      <c r="G40" s="68">
        <f>IF('入力(風力)'!$E$13=G$2,G26*'入力(風力)'!$E$15/1000,0)</f>
        <v>0</v>
      </c>
      <c r="H40" s="68">
        <f>IF('入力(風力)'!$E$13=H$2,H26*'入力(風力)'!$E$15/1000,0)</f>
        <v>0</v>
      </c>
      <c r="I40" s="68">
        <f>IF('入力(風力)'!$E$13=I$2,I26*'入力(風力)'!$E$15/1000,0)</f>
        <v>0</v>
      </c>
      <c r="J40" s="69">
        <f>IF('入力(風力)'!$E$13=J$2,J26*'入力(風力)'!$E$15/1000,0)</f>
        <v>0</v>
      </c>
      <c r="K40" s="70">
        <f t="shared" si="4"/>
        <v>0</v>
      </c>
      <c r="L40" s="71">
        <f t="shared" si="0"/>
        <v>0</v>
      </c>
      <c r="N40" s="72">
        <f t="shared" si="5"/>
        <v>0</v>
      </c>
      <c r="Q40" s="56" t="s">
        <v>25</v>
      </c>
      <c r="R40" s="99">
        <f>IF('入力(風力)'!$E$13=B$2,B26*'入力(風力)'!$K$23/1000,0)</f>
        <v>0</v>
      </c>
      <c r="S40" s="99">
        <f>IF('入力(風力)'!$E$13=C$2,C26*'入力(風力)'!$K$23/1000,0)</f>
        <v>0</v>
      </c>
      <c r="T40" s="99">
        <f>IF('入力(風力)'!$E$13=D$2,D26*'入力(風力)'!$K$23/1000,0)</f>
        <v>0</v>
      </c>
      <c r="U40" s="99">
        <f>IF('入力(風力)'!$E$13=E$2,E26*'入力(風力)'!$K$23/1000,0)</f>
        <v>0</v>
      </c>
      <c r="V40" s="99">
        <f>IF('入力(風力)'!$E$13=F$2,F26*'入力(風力)'!$K$23/1000,0)</f>
        <v>0</v>
      </c>
      <c r="W40" s="99">
        <f>IF('入力(風力)'!$E$13=G$2,G26*'入力(風力)'!$K$23/1000,0)</f>
        <v>0</v>
      </c>
      <c r="X40" s="99">
        <f>IF('入力(風力)'!$E$13=H$2,H26*'入力(風力)'!$K$23/1000,0)</f>
        <v>0</v>
      </c>
      <c r="Y40" s="99">
        <f>IF('入力(風力)'!$E$13=I$2,I26*'入力(風力)'!$K$23/1000,0)</f>
        <v>0</v>
      </c>
      <c r="Z40" s="100">
        <f>IF('入力(風力)'!$E$13=J$2,J26*'入力(風力)'!$K$23/1000,0)</f>
        <v>0</v>
      </c>
      <c r="AA40" s="101">
        <f t="shared" si="1"/>
        <v>0</v>
      </c>
      <c r="AB40" s="102">
        <f t="shared" si="2"/>
        <v>0</v>
      </c>
      <c r="AD40" s="72">
        <f t="shared" si="3"/>
        <v>0</v>
      </c>
    </row>
    <row r="41" spans="1:30" x14ac:dyDescent="0.3">
      <c r="A41" s="56" t="s">
        <v>26</v>
      </c>
      <c r="B41" s="68">
        <f>IF('入力(風力)'!$E$13=B$2,B27*'入力(風力)'!$E$15/1000,0)</f>
        <v>0</v>
      </c>
      <c r="C41" s="68">
        <f>IF('入力(風力)'!$E$13=C$2,C27*'入力(風力)'!$E$15/1000,0)</f>
        <v>0</v>
      </c>
      <c r="D41" s="68">
        <f>IF('入力(風力)'!$E$13=D$2,D27*'入力(風力)'!$E$15/1000,0)</f>
        <v>0</v>
      </c>
      <c r="E41" s="68">
        <f>IF('入力(風力)'!$E$13=E$2,E27*'入力(風力)'!$E$15/1000,0)</f>
        <v>0</v>
      </c>
      <c r="F41" s="68">
        <f>IF('入力(風力)'!$E$13=F$2,F27*'入力(風力)'!$E$15/1000,0)</f>
        <v>0</v>
      </c>
      <c r="G41" s="68">
        <f>IF('入力(風力)'!$E$13=G$2,G27*'入力(風力)'!$E$15/1000,0)</f>
        <v>0</v>
      </c>
      <c r="H41" s="68">
        <f>IF('入力(風力)'!$E$13=H$2,H27*'入力(風力)'!$E$15/1000,0)</f>
        <v>0</v>
      </c>
      <c r="I41" s="68">
        <f>IF('入力(風力)'!$E$13=I$2,I27*'入力(風力)'!$E$15/1000,0)</f>
        <v>0</v>
      </c>
      <c r="J41" s="69">
        <f>IF('入力(風力)'!$E$13=J$2,J27*'入力(風力)'!$E$15/1000,0)</f>
        <v>0</v>
      </c>
      <c r="K41" s="70">
        <f t="shared" si="4"/>
        <v>0</v>
      </c>
      <c r="L41" s="71">
        <f t="shared" si="0"/>
        <v>0</v>
      </c>
      <c r="N41" s="72">
        <f t="shared" si="5"/>
        <v>0</v>
      </c>
      <c r="Q41" s="56" t="s">
        <v>26</v>
      </c>
      <c r="R41" s="99">
        <f>IF('入力(風力)'!$E$13=B$2,B27*'入力(風力)'!$L$23/1000,0)</f>
        <v>0</v>
      </c>
      <c r="S41" s="99">
        <f>IF('入力(風力)'!$E$13=C$2,C27*'入力(風力)'!$L$23/1000,0)</f>
        <v>0</v>
      </c>
      <c r="T41" s="99">
        <f>IF('入力(風力)'!$E$13=D$2,D27*'入力(風力)'!$L$23/1000,0)</f>
        <v>0</v>
      </c>
      <c r="U41" s="99">
        <f>IF('入力(風力)'!$E$13=E$2,E27*'入力(風力)'!$L$23/1000,0)</f>
        <v>0</v>
      </c>
      <c r="V41" s="99">
        <f>IF('入力(風力)'!$E$13=F$2,F27*'入力(風力)'!$L$23/1000,0)</f>
        <v>0</v>
      </c>
      <c r="W41" s="99">
        <f>IF('入力(風力)'!$E$13=G$2,G27*'入力(風力)'!$L$23/1000,0)</f>
        <v>0</v>
      </c>
      <c r="X41" s="99">
        <f>IF('入力(風力)'!$E$13=H$2,H27*'入力(風力)'!$L$23/1000,0)</f>
        <v>0</v>
      </c>
      <c r="Y41" s="99">
        <f>IF('入力(風力)'!$E$13=I$2,I27*'入力(風力)'!$L$23/1000,0)</f>
        <v>0</v>
      </c>
      <c r="Z41" s="100">
        <f>IF('入力(風力)'!$E$13=J$2,J27*'入力(風力)'!$L$23/1000,0)</f>
        <v>0</v>
      </c>
      <c r="AA41" s="101">
        <f t="shared" si="1"/>
        <v>0</v>
      </c>
      <c r="AB41" s="102">
        <f t="shared" si="2"/>
        <v>0</v>
      </c>
      <c r="AD41" s="72">
        <f t="shared" si="3"/>
        <v>0</v>
      </c>
    </row>
    <row r="42" spans="1:30" x14ac:dyDescent="0.3">
      <c r="A42" s="56" t="s">
        <v>27</v>
      </c>
      <c r="B42" s="68">
        <f>IF('入力(風力)'!$E$13=B$2,B28*'入力(風力)'!$E$15/1000,0)</f>
        <v>0</v>
      </c>
      <c r="C42" s="68">
        <f>IF('入力(風力)'!$E$13=C$2,C28*'入力(風力)'!$E$15/1000,0)</f>
        <v>0</v>
      </c>
      <c r="D42" s="68">
        <f>IF('入力(風力)'!$E$13=D$2,D28*'入力(風力)'!$E$15/1000,0)</f>
        <v>0</v>
      </c>
      <c r="E42" s="68">
        <f>IF('入力(風力)'!$E$13=E$2,E28*'入力(風力)'!$E$15/1000,0)</f>
        <v>0</v>
      </c>
      <c r="F42" s="68">
        <f>IF('入力(風力)'!$E$13=F$2,F28*'入力(風力)'!$E$15/1000,0)</f>
        <v>0</v>
      </c>
      <c r="G42" s="68">
        <f>IF('入力(風力)'!$E$13=G$2,G28*'入力(風力)'!$E$15/1000,0)</f>
        <v>0</v>
      </c>
      <c r="H42" s="68">
        <f>IF('入力(風力)'!$E$13=H$2,H28*'入力(風力)'!$E$15/1000,0)</f>
        <v>0</v>
      </c>
      <c r="I42" s="68">
        <f>IF('入力(風力)'!$E$13=I$2,I28*'入力(風力)'!$E$15/1000,0)</f>
        <v>0</v>
      </c>
      <c r="J42" s="69">
        <f>IF('入力(風力)'!$E$13=J$2,J28*'入力(風力)'!$E$15/1000,0)</f>
        <v>0</v>
      </c>
      <c r="K42" s="70">
        <f t="shared" si="4"/>
        <v>0</v>
      </c>
      <c r="L42" s="71">
        <f t="shared" si="0"/>
        <v>0</v>
      </c>
      <c r="N42" s="72">
        <f t="shared" si="5"/>
        <v>0</v>
      </c>
      <c r="Q42" s="56" t="s">
        <v>27</v>
      </c>
      <c r="R42" s="99">
        <f>IF('入力(風力)'!$E$13=B$2,B28*'入力(風力)'!$M$23/1000,0)</f>
        <v>0</v>
      </c>
      <c r="S42" s="99">
        <f>IF('入力(風力)'!$E$13=C$2,C28*'入力(風力)'!$M$23/1000,0)</f>
        <v>0</v>
      </c>
      <c r="T42" s="99">
        <f>IF('入力(風力)'!$E$13=D$2,D28*'入力(風力)'!$M$23/1000,0)</f>
        <v>0</v>
      </c>
      <c r="U42" s="99">
        <f>IF('入力(風力)'!$E$13=E$2,E28*'入力(風力)'!$M$23/1000,0)</f>
        <v>0</v>
      </c>
      <c r="V42" s="99">
        <f>IF('入力(風力)'!$E$13=F$2,F28*'入力(風力)'!$M$23/1000,0)</f>
        <v>0</v>
      </c>
      <c r="W42" s="99">
        <f>IF('入力(風力)'!$E$13=G$2,G28*'入力(風力)'!$M$23/1000,0)</f>
        <v>0</v>
      </c>
      <c r="X42" s="99">
        <f>IF('入力(風力)'!$E$13=H$2,H28*'入力(風力)'!$M$23/1000,0)</f>
        <v>0</v>
      </c>
      <c r="Y42" s="99">
        <f>IF('入力(風力)'!$E$13=I$2,I28*'入力(風力)'!$M$23/1000,0)</f>
        <v>0</v>
      </c>
      <c r="Z42" s="100">
        <f>IF('入力(風力)'!$E$13=J$2,J28*'入力(風力)'!$M$23/1000,0)</f>
        <v>0</v>
      </c>
      <c r="AA42" s="101">
        <f t="shared" si="1"/>
        <v>0</v>
      </c>
      <c r="AB42" s="102">
        <f t="shared" si="2"/>
        <v>0</v>
      </c>
      <c r="AD42" s="72">
        <f t="shared" si="3"/>
        <v>0</v>
      </c>
    </row>
    <row r="43" spans="1:30" x14ac:dyDescent="0.3">
      <c r="A43" s="56" t="s">
        <v>28</v>
      </c>
      <c r="B43" s="68">
        <f>IF('入力(風力)'!$E$13=B$2,B29*'入力(風力)'!$E$15/1000,0)</f>
        <v>0</v>
      </c>
      <c r="C43" s="68">
        <f>IF('入力(風力)'!$E$13=C$2,C29*'入力(風力)'!$E$15/1000,0)</f>
        <v>0</v>
      </c>
      <c r="D43" s="68">
        <f>IF('入力(風力)'!$E$13=D$2,D29*'入力(風力)'!$E$15/1000,0)</f>
        <v>0</v>
      </c>
      <c r="E43" s="68">
        <f>IF('入力(風力)'!$E$13=E$2,E29*'入力(風力)'!$E$15/1000,0)</f>
        <v>0</v>
      </c>
      <c r="F43" s="68">
        <f>IF('入力(風力)'!$E$13=F$2,F29*'入力(風力)'!$E$15/1000,0)</f>
        <v>0</v>
      </c>
      <c r="G43" s="68">
        <f>IF('入力(風力)'!$E$13=G$2,G29*'入力(風力)'!$E$15/1000,0)</f>
        <v>0</v>
      </c>
      <c r="H43" s="68">
        <f>IF('入力(風力)'!$E$13=H$2,H29*'入力(風力)'!$E$15/1000,0)</f>
        <v>0</v>
      </c>
      <c r="I43" s="68">
        <f>IF('入力(風力)'!$E$13=I$2,I29*'入力(風力)'!$E$15/1000,0)</f>
        <v>0</v>
      </c>
      <c r="J43" s="69">
        <f>IF('入力(風力)'!$E$13=J$2,J29*'入力(風力)'!$E$15/1000,0)</f>
        <v>0</v>
      </c>
      <c r="K43" s="70">
        <f t="shared" si="4"/>
        <v>0</v>
      </c>
      <c r="L43" s="71">
        <f t="shared" si="0"/>
        <v>0</v>
      </c>
      <c r="N43" s="72">
        <f t="shared" si="5"/>
        <v>0</v>
      </c>
      <c r="Q43" s="56" t="s">
        <v>28</v>
      </c>
      <c r="R43" s="99">
        <f>IF('入力(風力)'!$E$13=B$2,B29*'入力(風力)'!$N$23/1000,0)</f>
        <v>0</v>
      </c>
      <c r="S43" s="99">
        <f>IF('入力(風力)'!$E$13=C$2,C29*'入力(風力)'!$N$23/1000,0)</f>
        <v>0</v>
      </c>
      <c r="T43" s="99">
        <f>IF('入力(風力)'!$E$13=D$2,D29*'入力(風力)'!$N$23/1000,0)</f>
        <v>0</v>
      </c>
      <c r="U43" s="99">
        <f>IF('入力(風力)'!$E$13=E$2,E29*'入力(風力)'!$N$23/1000,0)</f>
        <v>0</v>
      </c>
      <c r="V43" s="99">
        <f>IF('入力(風力)'!$E$13=F$2,F29*'入力(風力)'!$N$23/1000,0)</f>
        <v>0</v>
      </c>
      <c r="W43" s="99">
        <f>IF('入力(風力)'!$E$13=G$2,G29*'入力(風力)'!$N$23/1000,0)</f>
        <v>0</v>
      </c>
      <c r="X43" s="99">
        <f>IF('入力(風力)'!$E$13=H$2,H29*'入力(風力)'!$N$23/1000,0)</f>
        <v>0</v>
      </c>
      <c r="Y43" s="99">
        <f>IF('入力(風力)'!$E$13=I$2,I29*'入力(風力)'!$N$23/1000,0)</f>
        <v>0</v>
      </c>
      <c r="Z43" s="100">
        <f>IF('入力(風力)'!$E$13=J$2,J29*'入力(風力)'!$N$23/1000,0)</f>
        <v>0</v>
      </c>
      <c r="AA43" s="101">
        <f t="shared" si="1"/>
        <v>0</v>
      </c>
      <c r="AB43" s="102">
        <f t="shared" si="2"/>
        <v>0</v>
      </c>
      <c r="AD43" s="72">
        <f t="shared" si="3"/>
        <v>0</v>
      </c>
    </row>
    <row r="44" spans="1:30" x14ac:dyDescent="0.3">
      <c r="A44" s="56" t="s">
        <v>29</v>
      </c>
      <c r="B44" s="68">
        <f>IF('入力(風力)'!$E$13=B$2,B30*'入力(風力)'!$E$15/1000,0)</f>
        <v>0</v>
      </c>
      <c r="C44" s="68">
        <f>IF('入力(風力)'!$E$13=C$2,C30*'入力(風力)'!$E$15/1000,0)</f>
        <v>0</v>
      </c>
      <c r="D44" s="68">
        <f>IF('入力(風力)'!$E$13=D$2,D30*'入力(風力)'!$E$15/1000,0)</f>
        <v>0</v>
      </c>
      <c r="E44" s="68">
        <f>IF('入力(風力)'!$E$13=E$2,E30*'入力(風力)'!$E$15/1000,0)</f>
        <v>0</v>
      </c>
      <c r="F44" s="68">
        <f>IF('入力(風力)'!$E$13=F$2,F30*'入力(風力)'!$E$15/1000,0)</f>
        <v>0</v>
      </c>
      <c r="G44" s="68">
        <f>IF('入力(風力)'!$E$13=G$2,G30*'入力(風力)'!$E$15/1000,0)</f>
        <v>0</v>
      </c>
      <c r="H44" s="68">
        <f>IF('入力(風力)'!$E$13=H$2,H30*'入力(風力)'!$E$15/1000,0)</f>
        <v>0</v>
      </c>
      <c r="I44" s="68">
        <f>IF('入力(風力)'!$E$13=I$2,I30*'入力(風力)'!$E$15/1000,0)</f>
        <v>0</v>
      </c>
      <c r="J44" s="69">
        <f>IF('入力(風力)'!$E$13=J$2,J30*'入力(風力)'!$E$15/1000,0)</f>
        <v>0</v>
      </c>
      <c r="K44" s="70">
        <f t="shared" si="4"/>
        <v>0</v>
      </c>
      <c r="L44" s="71">
        <f t="shared" si="0"/>
        <v>0</v>
      </c>
      <c r="N44" s="72">
        <f t="shared" si="5"/>
        <v>0</v>
      </c>
      <c r="Q44" s="56" t="s">
        <v>29</v>
      </c>
      <c r="R44" s="99">
        <f>IF('入力(風力)'!$E$13=B$2,B30*'入力(風力)'!$O$23/1000,0)</f>
        <v>0</v>
      </c>
      <c r="S44" s="99">
        <f>IF('入力(風力)'!$E$13=C$2,C30*'入力(風力)'!$O$23/1000,0)</f>
        <v>0</v>
      </c>
      <c r="T44" s="99">
        <f>IF('入力(風力)'!$E$13=D$2,D30*'入力(風力)'!$O$23/1000,0)</f>
        <v>0</v>
      </c>
      <c r="U44" s="99">
        <f>IF('入力(風力)'!$E$13=E$2,E30*'入力(風力)'!$O$23/1000,0)</f>
        <v>0</v>
      </c>
      <c r="V44" s="99">
        <f>IF('入力(風力)'!$E$13=F$2,F30*'入力(風力)'!$O$23/1000,0)</f>
        <v>0</v>
      </c>
      <c r="W44" s="99">
        <f>IF('入力(風力)'!$E$13=G$2,G30*'入力(風力)'!$O$23/1000,0)</f>
        <v>0</v>
      </c>
      <c r="X44" s="99">
        <f>IF('入力(風力)'!$E$13=H$2,H30*'入力(風力)'!$O$23/1000,0)</f>
        <v>0</v>
      </c>
      <c r="Y44" s="99">
        <f>IF('入力(風力)'!$E$13=I$2,I30*'入力(風力)'!$O$23/1000,0)</f>
        <v>0</v>
      </c>
      <c r="Z44" s="100">
        <f>IF('入力(風力)'!$E$13=J$2,J30*'入力(風力)'!$O$23/1000,0)</f>
        <v>0</v>
      </c>
      <c r="AA44" s="101">
        <f t="shared" si="1"/>
        <v>0</v>
      </c>
      <c r="AB44" s="102">
        <f t="shared" si="2"/>
        <v>0</v>
      </c>
      <c r="AD44" s="72">
        <f t="shared" si="3"/>
        <v>0</v>
      </c>
    </row>
    <row r="45" spans="1:30" x14ac:dyDescent="0.3">
      <c r="A45" s="56" t="s">
        <v>30</v>
      </c>
      <c r="B45" s="68">
        <f>IF('入力(風力)'!$E$13=B$2,B31*'入力(風力)'!$E$15/1000,0)</f>
        <v>0</v>
      </c>
      <c r="C45" s="68">
        <f>IF('入力(風力)'!$E$13=C$2,C31*'入力(風力)'!$E$15/1000,0)</f>
        <v>0</v>
      </c>
      <c r="D45" s="68">
        <f>IF('入力(風力)'!$E$13=D$2,D31*'入力(風力)'!$E$15/1000,0)</f>
        <v>0</v>
      </c>
      <c r="E45" s="68">
        <f>IF('入力(風力)'!$E$13=E$2,E31*'入力(風力)'!$E$15/1000,0)</f>
        <v>0</v>
      </c>
      <c r="F45" s="68">
        <f>IF('入力(風力)'!$E$13=F$2,F31*'入力(風力)'!$E$15/1000,0)</f>
        <v>0</v>
      </c>
      <c r="G45" s="68">
        <f>IF('入力(風力)'!$E$13=G$2,G31*'入力(風力)'!$E$15/1000,0)</f>
        <v>0</v>
      </c>
      <c r="H45" s="68">
        <f>IF('入力(風力)'!$E$13=H$2,H31*'入力(風力)'!$E$15/1000,0)</f>
        <v>0</v>
      </c>
      <c r="I45" s="68">
        <f>IF('入力(風力)'!$E$13=I$2,I31*'入力(風力)'!$E$15/1000,0)</f>
        <v>0</v>
      </c>
      <c r="J45" s="69">
        <f>IF('入力(風力)'!$E$13=J$2,J31*'入力(風力)'!$E$15/1000,0)</f>
        <v>0</v>
      </c>
      <c r="K45" s="70">
        <f t="shared" si="4"/>
        <v>0</v>
      </c>
      <c r="L45" s="71">
        <f t="shared" si="0"/>
        <v>0</v>
      </c>
      <c r="N45" s="72">
        <f t="shared" si="5"/>
        <v>0</v>
      </c>
      <c r="Q45" s="56" t="s">
        <v>30</v>
      </c>
      <c r="R45" s="99">
        <f>IF('入力(風力)'!$E$13=B$2,B31*'入力(風力)'!$P$23/1000,0)</f>
        <v>0</v>
      </c>
      <c r="S45" s="99">
        <f>IF('入力(風力)'!$E$13=C$2,C31*'入力(風力)'!$P$23/1000,0)</f>
        <v>0</v>
      </c>
      <c r="T45" s="99">
        <f>IF('入力(風力)'!$E$13=D$2,D31*'入力(風力)'!$P$23/1000,0)</f>
        <v>0</v>
      </c>
      <c r="U45" s="99">
        <f>IF('入力(風力)'!$E$13=E$2,E31*'入力(風力)'!$P$23/1000,0)</f>
        <v>0</v>
      </c>
      <c r="V45" s="99">
        <f>IF('入力(風力)'!$E$13=F$2,F31*'入力(風力)'!$P$23/1000,0)</f>
        <v>0</v>
      </c>
      <c r="W45" s="99">
        <f>IF('入力(風力)'!$E$13=G$2,G31*'入力(風力)'!$P$23/1000,0)</f>
        <v>0</v>
      </c>
      <c r="X45" s="99">
        <f>IF('入力(風力)'!$E$13=H$2,H31*'入力(風力)'!$P$23/1000,0)</f>
        <v>0</v>
      </c>
      <c r="Y45" s="99">
        <f>IF('入力(風力)'!$E$13=I$2,I31*'入力(風力)'!$P$23/1000,0)</f>
        <v>0</v>
      </c>
      <c r="Z45" s="100">
        <f>IF('入力(風力)'!$E$13=J$2,J31*'入力(風力)'!$P$23/1000,0)</f>
        <v>0</v>
      </c>
      <c r="AA45" s="101">
        <f t="shared" si="1"/>
        <v>0</v>
      </c>
      <c r="AB45" s="102">
        <f t="shared" si="2"/>
        <v>0</v>
      </c>
      <c r="AD45" s="72">
        <f t="shared" si="3"/>
        <v>0</v>
      </c>
    </row>
    <row r="46" spans="1:30" x14ac:dyDescent="0.3">
      <c r="L46" s="61"/>
      <c r="AB46" s="61"/>
    </row>
    <row r="47" spans="1:30" x14ac:dyDescent="0.3">
      <c r="A47" s="1" t="s">
        <v>122</v>
      </c>
      <c r="K47" s="62" t="s">
        <v>120</v>
      </c>
      <c r="Q47" s="1" t="s">
        <v>122</v>
      </c>
      <c r="AA47" s="62" t="s">
        <v>120</v>
      </c>
    </row>
    <row r="48" spans="1:30" x14ac:dyDescent="0.3">
      <c r="A48" s="56" t="s">
        <v>88</v>
      </c>
      <c r="B48" s="74">
        <f t="shared" ref="B48:J59" si="6">B4-B34</f>
        <v>4829.1865086982607</v>
      </c>
      <c r="C48" s="74">
        <f t="shared" si="6"/>
        <v>12065.532528876431</v>
      </c>
      <c r="D48" s="74">
        <f t="shared" si="6"/>
        <v>41616.479241863548</v>
      </c>
      <c r="E48" s="74">
        <f t="shared" si="6"/>
        <v>17839.397791614778</v>
      </c>
      <c r="F48" s="74">
        <f t="shared" si="6"/>
        <v>3666.388311094684</v>
      </c>
      <c r="G48" s="74">
        <f t="shared" si="6"/>
        <v>16666.490865606225</v>
      </c>
      <c r="H48" s="74">
        <f t="shared" si="6"/>
        <v>7144.4029225338527</v>
      </c>
      <c r="I48" s="74">
        <f t="shared" si="6"/>
        <v>4761.1365271966533</v>
      </c>
      <c r="J48" s="75">
        <f t="shared" si="6"/>
        <v>12203.88927014605</v>
      </c>
      <c r="K48" s="76">
        <f t="shared" ref="K48:K59" si="7">SUM($B48:$J48)</f>
        <v>120792.90396763047</v>
      </c>
      <c r="L48" s="61"/>
      <c r="Q48" s="56" t="s">
        <v>88</v>
      </c>
      <c r="R48" s="74">
        <f t="shared" ref="R48:Z59" si="8">B4-R34</f>
        <v>4829.1865086982607</v>
      </c>
      <c r="S48" s="74">
        <f t="shared" si="8"/>
        <v>12065.532528876431</v>
      </c>
      <c r="T48" s="74">
        <f t="shared" si="8"/>
        <v>41616.479241863548</v>
      </c>
      <c r="U48" s="74">
        <f t="shared" si="8"/>
        <v>17839.397791614778</v>
      </c>
      <c r="V48" s="74">
        <f t="shared" si="8"/>
        <v>3666.388311094684</v>
      </c>
      <c r="W48" s="74">
        <f t="shared" si="8"/>
        <v>16666.490865606225</v>
      </c>
      <c r="X48" s="74">
        <f t="shared" si="8"/>
        <v>7144.4029225338527</v>
      </c>
      <c r="Y48" s="74">
        <f t="shared" si="8"/>
        <v>4761.1365271966533</v>
      </c>
      <c r="Z48" s="75">
        <f t="shared" si="8"/>
        <v>12203.88927014605</v>
      </c>
      <c r="AA48" s="76">
        <f t="shared" ref="AA48:AA59" si="9">SUM($R48:$Z48)</f>
        <v>120792.90396763047</v>
      </c>
      <c r="AB48" s="61"/>
    </row>
    <row r="49" spans="1:29" x14ac:dyDescent="0.3">
      <c r="A49" s="56" t="s">
        <v>20</v>
      </c>
      <c r="B49" s="74">
        <f t="shared" si="6"/>
        <v>4314.6629994001205</v>
      </c>
      <c r="C49" s="74">
        <f t="shared" si="6"/>
        <v>11208.621241028955</v>
      </c>
      <c r="D49" s="74">
        <f t="shared" si="6"/>
        <v>40269.926315480639</v>
      </c>
      <c r="E49" s="74">
        <f t="shared" si="6"/>
        <v>17879.622183478619</v>
      </c>
      <c r="F49" s="74">
        <f t="shared" si="6"/>
        <v>3375.0840407811252</v>
      </c>
      <c r="G49" s="74">
        <f t="shared" si="6"/>
        <v>17224.346543242526</v>
      </c>
      <c r="H49" s="74">
        <f t="shared" si="6"/>
        <v>7206.7352874117514</v>
      </c>
      <c r="I49" s="74">
        <f t="shared" si="6"/>
        <v>4879.4261924686189</v>
      </c>
      <c r="J49" s="75">
        <f t="shared" si="6"/>
        <v>13459.850267024878</v>
      </c>
      <c r="K49" s="76">
        <f t="shared" si="7"/>
        <v>119818.27507031724</v>
      </c>
      <c r="L49" s="61"/>
      <c r="Q49" s="56" t="s">
        <v>20</v>
      </c>
      <c r="R49" s="74">
        <f t="shared" si="8"/>
        <v>4314.6629994001205</v>
      </c>
      <c r="S49" s="74">
        <f t="shared" si="8"/>
        <v>11208.621241028955</v>
      </c>
      <c r="T49" s="74">
        <f t="shared" si="8"/>
        <v>40269.926315480639</v>
      </c>
      <c r="U49" s="74">
        <f t="shared" si="8"/>
        <v>17879.622183478619</v>
      </c>
      <c r="V49" s="74">
        <f t="shared" si="8"/>
        <v>3375.0840407811252</v>
      </c>
      <c r="W49" s="74">
        <f t="shared" si="8"/>
        <v>17224.346543242526</v>
      </c>
      <c r="X49" s="74">
        <f t="shared" si="8"/>
        <v>7206.7352874117514</v>
      </c>
      <c r="Y49" s="74">
        <f t="shared" si="8"/>
        <v>4879.4261924686189</v>
      </c>
      <c r="Z49" s="75">
        <f t="shared" si="8"/>
        <v>13459.850267024878</v>
      </c>
      <c r="AA49" s="76">
        <f t="shared" si="9"/>
        <v>119818.27507031724</v>
      </c>
      <c r="AB49" s="61"/>
    </row>
    <row r="50" spans="1:29" x14ac:dyDescent="0.3">
      <c r="A50" s="56" t="s">
        <v>21</v>
      </c>
      <c r="B50" s="74">
        <f t="shared" si="6"/>
        <v>4388.1577864427109</v>
      </c>
      <c r="C50" s="74">
        <f t="shared" si="6"/>
        <v>12239.332733735637</v>
      </c>
      <c r="D50" s="74">
        <f t="shared" si="6"/>
        <v>46915.660951486345</v>
      </c>
      <c r="E50" s="74">
        <f t="shared" si="6"/>
        <v>20132.17812785388</v>
      </c>
      <c r="F50" s="74">
        <f t="shared" si="6"/>
        <v>3922.5368936117784</v>
      </c>
      <c r="G50" s="74">
        <f t="shared" si="6"/>
        <v>19945.36546038463</v>
      </c>
      <c r="H50" s="74">
        <f t="shared" si="6"/>
        <v>8335.8686285251333</v>
      </c>
      <c r="I50" s="74">
        <f t="shared" si="6"/>
        <v>5677.8839330543933</v>
      </c>
      <c r="J50" s="75">
        <f t="shared" si="6"/>
        <v>15157.888267340946</v>
      </c>
      <c r="K50" s="76">
        <f t="shared" si="7"/>
        <v>136714.87278243544</v>
      </c>
      <c r="L50" s="61"/>
      <c r="Q50" s="56" t="s">
        <v>21</v>
      </c>
      <c r="R50" s="74">
        <f t="shared" si="8"/>
        <v>4388.1577864427109</v>
      </c>
      <c r="S50" s="74">
        <f t="shared" si="8"/>
        <v>12239.332733735637</v>
      </c>
      <c r="T50" s="74">
        <f t="shared" si="8"/>
        <v>46915.660951486345</v>
      </c>
      <c r="U50" s="74">
        <f t="shared" si="8"/>
        <v>20132.17812785388</v>
      </c>
      <c r="V50" s="74">
        <f t="shared" si="8"/>
        <v>3922.5368936117784</v>
      </c>
      <c r="W50" s="74">
        <f t="shared" si="8"/>
        <v>19945.36546038463</v>
      </c>
      <c r="X50" s="74">
        <f t="shared" si="8"/>
        <v>8335.8686285251333</v>
      </c>
      <c r="Y50" s="74">
        <f t="shared" si="8"/>
        <v>5677.8839330543933</v>
      </c>
      <c r="Z50" s="75">
        <f t="shared" si="8"/>
        <v>15157.888267340946</v>
      </c>
      <c r="AA50" s="76">
        <f t="shared" si="9"/>
        <v>136714.87278243544</v>
      </c>
      <c r="AB50" s="61"/>
    </row>
    <row r="51" spans="1:29" x14ac:dyDescent="0.3">
      <c r="A51" s="56" t="s">
        <v>22</v>
      </c>
      <c r="B51" s="74">
        <f t="shared" si="6"/>
        <v>5038.0505346439695</v>
      </c>
      <c r="C51" s="74">
        <f t="shared" si="6"/>
        <v>14632.907839661797</v>
      </c>
      <c r="D51" s="74">
        <f t="shared" si="6"/>
        <v>60466.172402040771</v>
      </c>
      <c r="E51" s="74">
        <f t="shared" si="6"/>
        <v>24224.980000000003</v>
      </c>
      <c r="F51" s="74">
        <f t="shared" si="6"/>
        <v>4770.6080000000002</v>
      </c>
      <c r="G51" s="74">
        <f t="shared" si="6"/>
        <v>25812.62</v>
      </c>
      <c r="H51" s="74">
        <f t="shared" si="6"/>
        <v>10457.550000000001</v>
      </c>
      <c r="I51" s="74">
        <f t="shared" si="6"/>
        <v>7067.78</v>
      </c>
      <c r="J51" s="75">
        <f t="shared" si="6"/>
        <v>19225.682000000001</v>
      </c>
      <c r="K51" s="76">
        <f t="shared" si="7"/>
        <v>171696.35077634655</v>
      </c>
      <c r="L51" s="61"/>
      <c r="Q51" s="56" t="s">
        <v>22</v>
      </c>
      <c r="R51" s="74">
        <f t="shared" si="8"/>
        <v>5038.0505346439695</v>
      </c>
      <c r="S51" s="74">
        <f t="shared" si="8"/>
        <v>14632.907839661797</v>
      </c>
      <c r="T51" s="74">
        <f t="shared" si="8"/>
        <v>60466.172402040771</v>
      </c>
      <c r="U51" s="74">
        <f t="shared" si="8"/>
        <v>24224.980000000003</v>
      </c>
      <c r="V51" s="74">
        <f t="shared" si="8"/>
        <v>4770.6080000000002</v>
      </c>
      <c r="W51" s="74">
        <f t="shared" si="8"/>
        <v>25812.62</v>
      </c>
      <c r="X51" s="74">
        <f t="shared" si="8"/>
        <v>10457.550000000001</v>
      </c>
      <c r="Y51" s="74">
        <f t="shared" si="8"/>
        <v>7067.78</v>
      </c>
      <c r="Z51" s="75">
        <f t="shared" si="8"/>
        <v>19225.682000000001</v>
      </c>
      <c r="AA51" s="76">
        <f t="shared" si="9"/>
        <v>171696.35077634655</v>
      </c>
      <c r="AB51" s="61"/>
    </row>
    <row r="52" spans="1:29" x14ac:dyDescent="0.3">
      <c r="A52" s="56" t="s">
        <v>23</v>
      </c>
      <c r="B52" s="74">
        <f t="shared" si="6"/>
        <v>5161.8099999999995</v>
      </c>
      <c r="C52" s="74">
        <f t="shared" si="6"/>
        <v>14899.805999999999</v>
      </c>
      <c r="D52" s="74">
        <f t="shared" si="6"/>
        <v>60465.724000000002</v>
      </c>
      <c r="E52" s="74">
        <f t="shared" si="6"/>
        <v>24224.980000000003</v>
      </c>
      <c r="F52" s="74">
        <f t="shared" si="6"/>
        <v>4770.6080000000002</v>
      </c>
      <c r="G52" s="74">
        <f t="shared" si="6"/>
        <v>25812.62</v>
      </c>
      <c r="H52" s="74">
        <f t="shared" si="6"/>
        <v>10457.550000000001</v>
      </c>
      <c r="I52" s="74">
        <f t="shared" si="6"/>
        <v>7067.78</v>
      </c>
      <c r="J52" s="75">
        <f t="shared" si="6"/>
        <v>19225.682000000001</v>
      </c>
      <c r="K52" s="76">
        <f t="shared" si="7"/>
        <v>172086.56</v>
      </c>
      <c r="L52" s="61"/>
      <c r="Q52" s="56" t="s">
        <v>23</v>
      </c>
      <c r="R52" s="74">
        <f t="shared" si="8"/>
        <v>5161.8099999999995</v>
      </c>
      <c r="S52" s="74">
        <f t="shared" si="8"/>
        <v>14899.805999999999</v>
      </c>
      <c r="T52" s="74">
        <f t="shared" si="8"/>
        <v>60465.724000000002</v>
      </c>
      <c r="U52" s="74">
        <f t="shared" si="8"/>
        <v>24224.980000000003</v>
      </c>
      <c r="V52" s="74">
        <f t="shared" si="8"/>
        <v>4770.6080000000002</v>
      </c>
      <c r="W52" s="74">
        <f t="shared" si="8"/>
        <v>25812.62</v>
      </c>
      <c r="X52" s="74">
        <f t="shared" si="8"/>
        <v>10457.550000000001</v>
      </c>
      <c r="Y52" s="74">
        <f t="shared" si="8"/>
        <v>7067.78</v>
      </c>
      <c r="Z52" s="75">
        <f t="shared" si="8"/>
        <v>19225.682000000001</v>
      </c>
      <c r="AA52" s="76">
        <f t="shared" si="9"/>
        <v>172086.56</v>
      </c>
      <c r="AB52" s="61"/>
    </row>
    <row r="53" spans="1:29" x14ac:dyDescent="0.3">
      <c r="A53" s="56" t="s">
        <v>24</v>
      </c>
      <c r="B53" s="74">
        <f t="shared" si="6"/>
        <v>4778.1686573963079</v>
      </c>
      <c r="C53" s="74">
        <f t="shared" si="6"/>
        <v>13183.337555413265</v>
      </c>
      <c r="D53" s="74">
        <f t="shared" si="6"/>
        <v>50979.533440836487</v>
      </c>
      <c r="E53" s="74">
        <f t="shared" si="6"/>
        <v>21741.133802407636</v>
      </c>
      <c r="F53" s="74">
        <f t="shared" si="6"/>
        <v>4218.2174751468456</v>
      </c>
      <c r="G53" s="74">
        <f t="shared" si="6"/>
        <v>21546.763052480448</v>
      </c>
      <c r="H53" s="74">
        <f t="shared" si="6"/>
        <v>9140.9289464141038</v>
      </c>
      <c r="I53" s="74">
        <f t="shared" si="6"/>
        <v>6254.5423012552301</v>
      </c>
      <c r="J53" s="75">
        <f t="shared" si="6"/>
        <v>16769.843998946439</v>
      </c>
      <c r="K53" s="76">
        <f t="shared" si="7"/>
        <v>148612.46923029679</v>
      </c>
      <c r="L53" s="61"/>
      <c r="Q53" s="56" t="s">
        <v>24</v>
      </c>
      <c r="R53" s="74">
        <f t="shared" si="8"/>
        <v>4778.1686573963079</v>
      </c>
      <c r="S53" s="74">
        <f t="shared" si="8"/>
        <v>13183.337555413265</v>
      </c>
      <c r="T53" s="74">
        <f t="shared" si="8"/>
        <v>50979.533440836487</v>
      </c>
      <c r="U53" s="74">
        <f t="shared" si="8"/>
        <v>21741.133802407636</v>
      </c>
      <c r="V53" s="74">
        <f t="shared" si="8"/>
        <v>4218.2174751468456</v>
      </c>
      <c r="W53" s="74">
        <f t="shared" si="8"/>
        <v>21546.763052480448</v>
      </c>
      <c r="X53" s="74">
        <f t="shared" si="8"/>
        <v>9140.9289464141038</v>
      </c>
      <c r="Y53" s="74">
        <f t="shared" si="8"/>
        <v>6254.5423012552301</v>
      </c>
      <c r="Z53" s="75">
        <f t="shared" si="8"/>
        <v>16769.843998946439</v>
      </c>
      <c r="AA53" s="76">
        <f t="shared" si="9"/>
        <v>148612.46923029679</v>
      </c>
      <c r="AB53" s="61"/>
    </row>
    <row r="54" spans="1:29" x14ac:dyDescent="0.3">
      <c r="A54" s="56" t="s">
        <v>25</v>
      </c>
      <c r="B54" s="74">
        <f t="shared" si="6"/>
        <v>4731.1801259748054</v>
      </c>
      <c r="C54" s="74">
        <f t="shared" si="6"/>
        <v>11710.930272268857</v>
      </c>
      <c r="D54" s="74">
        <f t="shared" si="6"/>
        <v>42890.473138152367</v>
      </c>
      <c r="E54" s="74">
        <f t="shared" si="6"/>
        <v>18653.941726857618</v>
      </c>
      <c r="F54" s="74">
        <f t="shared" si="6"/>
        <v>3485.5804881414406</v>
      </c>
      <c r="G54" s="74">
        <f t="shared" si="6"/>
        <v>17844.621737257716</v>
      </c>
      <c r="H54" s="74">
        <f t="shared" si="6"/>
        <v>7609.873187762817</v>
      </c>
      <c r="I54" s="74">
        <f t="shared" si="6"/>
        <v>5293.4450209205015</v>
      </c>
      <c r="J54" s="75">
        <f t="shared" si="6"/>
        <v>14036.248413259058</v>
      </c>
      <c r="K54" s="76">
        <f t="shared" si="7"/>
        <v>126256.29411059518</v>
      </c>
      <c r="L54" s="61"/>
      <c r="Q54" s="56" t="s">
        <v>25</v>
      </c>
      <c r="R54" s="74">
        <f t="shared" si="8"/>
        <v>4731.1801259748054</v>
      </c>
      <c r="S54" s="74">
        <f t="shared" si="8"/>
        <v>11710.930272268857</v>
      </c>
      <c r="T54" s="74">
        <f t="shared" si="8"/>
        <v>42890.473138152367</v>
      </c>
      <c r="U54" s="74">
        <f t="shared" si="8"/>
        <v>18653.941726857618</v>
      </c>
      <c r="V54" s="74">
        <f t="shared" si="8"/>
        <v>3485.5804881414406</v>
      </c>
      <c r="W54" s="74">
        <f t="shared" si="8"/>
        <v>17844.621737257716</v>
      </c>
      <c r="X54" s="74">
        <f t="shared" si="8"/>
        <v>7609.873187762817</v>
      </c>
      <c r="Y54" s="74">
        <f t="shared" si="8"/>
        <v>5293.4450209205015</v>
      </c>
      <c r="Z54" s="75">
        <f t="shared" si="8"/>
        <v>14036.248413259058</v>
      </c>
      <c r="AA54" s="76">
        <f t="shared" si="9"/>
        <v>126256.29411059518</v>
      </c>
      <c r="AB54" s="61"/>
    </row>
    <row r="55" spans="1:29" x14ac:dyDescent="0.3">
      <c r="A55" s="56" t="s">
        <v>26</v>
      </c>
      <c r="B55" s="74">
        <f t="shared" si="6"/>
        <v>5429.4656028794243</v>
      </c>
      <c r="C55" s="74">
        <f t="shared" si="6"/>
        <v>13165.436510554833</v>
      </c>
      <c r="D55" s="74">
        <f t="shared" si="6"/>
        <v>44215.604867088638</v>
      </c>
      <c r="E55" s="74">
        <f t="shared" si="6"/>
        <v>18583.539041095893</v>
      </c>
      <c r="F55" s="74">
        <f t="shared" si="6"/>
        <v>3771.8653744840758</v>
      </c>
      <c r="G55" s="74">
        <f t="shared" si="6"/>
        <v>17626.163429931614</v>
      </c>
      <c r="H55" s="74">
        <f t="shared" si="6"/>
        <v>8000.6098892789632</v>
      </c>
      <c r="I55" s="74">
        <f t="shared" si="6"/>
        <v>5027.2857740585769</v>
      </c>
      <c r="J55" s="75">
        <f t="shared" si="6"/>
        <v>14412.618052783375</v>
      </c>
      <c r="K55" s="76">
        <f t="shared" si="7"/>
        <v>130232.5885421554</v>
      </c>
      <c r="L55" s="61"/>
      <c r="Q55" s="56" t="s">
        <v>26</v>
      </c>
      <c r="R55" s="74">
        <f t="shared" si="8"/>
        <v>5429.4656028794243</v>
      </c>
      <c r="S55" s="74">
        <f t="shared" si="8"/>
        <v>13165.436510554833</v>
      </c>
      <c r="T55" s="74">
        <f t="shared" si="8"/>
        <v>44215.604867088638</v>
      </c>
      <c r="U55" s="74">
        <f t="shared" si="8"/>
        <v>18583.539041095893</v>
      </c>
      <c r="V55" s="74">
        <f t="shared" si="8"/>
        <v>3771.8653744840758</v>
      </c>
      <c r="W55" s="74">
        <f t="shared" si="8"/>
        <v>17626.163429931614</v>
      </c>
      <c r="X55" s="74">
        <f t="shared" si="8"/>
        <v>8000.6098892789632</v>
      </c>
      <c r="Y55" s="74">
        <f t="shared" si="8"/>
        <v>5027.2857740585769</v>
      </c>
      <c r="Z55" s="75">
        <f t="shared" si="8"/>
        <v>14412.618052783375</v>
      </c>
      <c r="AA55" s="76">
        <f t="shared" si="9"/>
        <v>130232.5885421554</v>
      </c>
      <c r="AB55" s="61"/>
    </row>
    <row r="56" spans="1:29" x14ac:dyDescent="0.3">
      <c r="A56" s="56" t="s">
        <v>27</v>
      </c>
      <c r="B56" s="74">
        <f t="shared" si="6"/>
        <v>5881.5140431913624</v>
      </c>
      <c r="C56" s="74">
        <f t="shared" si="6"/>
        <v>14733.404271457237</v>
      </c>
      <c r="D56" s="74">
        <f t="shared" si="6"/>
        <v>48840.506208928266</v>
      </c>
      <c r="E56" s="74">
        <f t="shared" si="6"/>
        <v>21489.741353258614</v>
      </c>
      <c r="F56" s="74">
        <f t="shared" si="6"/>
        <v>4505.1654342388965</v>
      </c>
      <c r="G56" s="74">
        <f t="shared" si="6"/>
        <v>21866.660573922243</v>
      </c>
      <c r="H56" s="74">
        <f t="shared" si="6"/>
        <v>9843.2153487519772</v>
      </c>
      <c r="I56" s="74">
        <f t="shared" si="6"/>
        <v>6786.840794979079</v>
      </c>
      <c r="J56" s="75">
        <f t="shared" si="6"/>
        <v>17311.92525573861</v>
      </c>
      <c r="K56" s="76">
        <f t="shared" si="7"/>
        <v>151258.97328446628</v>
      </c>
      <c r="L56" s="61"/>
      <c r="Q56" s="56" t="s">
        <v>27</v>
      </c>
      <c r="R56" s="74">
        <f t="shared" si="8"/>
        <v>5881.5140431913624</v>
      </c>
      <c r="S56" s="74">
        <f t="shared" si="8"/>
        <v>14733.404271457237</v>
      </c>
      <c r="T56" s="74">
        <f t="shared" si="8"/>
        <v>48840.506208928266</v>
      </c>
      <c r="U56" s="74">
        <f t="shared" si="8"/>
        <v>21489.741353258614</v>
      </c>
      <c r="V56" s="74">
        <f t="shared" si="8"/>
        <v>4505.1654342388965</v>
      </c>
      <c r="W56" s="74">
        <f t="shared" si="8"/>
        <v>21866.660573922243</v>
      </c>
      <c r="X56" s="74">
        <f t="shared" si="8"/>
        <v>9843.2153487519772</v>
      </c>
      <c r="Y56" s="74">
        <f t="shared" si="8"/>
        <v>6786.840794979079</v>
      </c>
      <c r="Z56" s="75">
        <f t="shared" si="8"/>
        <v>17311.92525573861</v>
      </c>
      <c r="AA56" s="76">
        <f t="shared" si="9"/>
        <v>151258.97328446628</v>
      </c>
      <c r="AB56" s="61"/>
    </row>
    <row r="57" spans="1:29" x14ac:dyDescent="0.3">
      <c r="A57" s="56" t="s">
        <v>28</v>
      </c>
      <c r="B57" s="74">
        <f t="shared" si="6"/>
        <v>6126.52</v>
      </c>
      <c r="C57" s="74">
        <f t="shared" si="6"/>
        <v>15295.369999999999</v>
      </c>
      <c r="D57" s="74">
        <f t="shared" si="6"/>
        <v>53256.71850130098</v>
      </c>
      <c r="E57" s="74">
        <f t="shared" si="6"/>
        <v>23269.650693233707</v>
      </c>
      <c r="F57" s="74">
        <f t="shared" si="6"/>
        <v>4891.8980000000001</v>
      </c>
      <c r="G57" s="74">
        <f t="shared" si="6"/>
        <v>23509.027848641705</v>
      </c>
      <c r="H57" s="74">
        <f t="shared" si="6"/>
        <v>10013.469931136915</v>
      </c>
      <c r="I57" s="74">
        <f t="shared" si="6"/>
        <v>6786.840794979079</v>
      </c>
      <c r="J57" s="75">
        <f t="shared" si="6"/>
        <v>18137.332891022346</v>
      </c>
      <c r="K57" s="76">
        <f t="shared" si="7"/>
        <v>161286.82866031473</v>
      </c>
      <c r="L57" s="61"/>
      <c r="Q57" s="56" t="s">
        <v>28</v>
      </c>
      <c r="R57" s="74">
        <f t="shared" si="8"/>
        <v>6126.52</v>
      </c>
      <c r="S57" s="74">
        <f t="shared" si="8"/>
        <v>15295.369999999999</v>
      </c>
      <c r="T57" s="74">
        <f t="shared" si="8"/>
        <v>53256.71850130098</v>
      </c>
      <c r="U57" s="74">
        <f t="shared" si="8"/>
        <v>23269.650693233707</v>
      </c>
      <c r="V57" s="74">
        <f t="shared" si="8"/>
        <v>4891.8980000000001</v>
      </c>
      <c r="W57" s="74">
        <f t="shared" si="8"/>
        <v>23509.027848641705</v>
      </c>
      <c r="X57" s="74">
        <f t="shared" si="8"/>
        <v>10013.469931136915</v>
      </c>
      <c r="Y57" s="74">
        <f t="shared" si="8"/>
        <v>6786.840794979079</v>
      </c>
      <c r="Z57" s="75">
        <f t="shared" si="8"/>
        <v>18137.332891022346</v>
      </c>
      <c r="AA57" s="76">
        <f t="shared" si="9"/>
        <v>161286.82866031473</v>
      </c>
      <c r="AB57" s="61"/>
    </row>
    <row r="58" spans="1:29" x14ac:dyDescent="0.3">
      <c r="A58" s="56" t="s">
        <v>29</v>
      </c>
      <c r="B58" s="74">
        <f t="shared" si="6"/>
        <v>6102.0184043191366</v>
      </c>
      <c r="C58" s="74">
        <f t="shared" si="6"/>
        <v>15238.583239946794</v>
      </c>
      <c r="D58" s="74">
        <f t="shared" si="6"/>
        <v>53259.867315586351</v>
      </c>
      <c r="E58" s="74">
        <f t="shared" si="6"/>
        <v>23269.650693233707</v>
      </c>
      <c r="F58" s="74">
        <f t="shared" si="6"/>
        <v>4891.8980000000001</v>
      </c>
      <c r="G58" s="74">
        <f t="shared" si="6"/>
        <v>23509.027848641705</v>
      </c>
      <c r="H58" s="74">
        <f t="shared" si="6"/>
        <v>10013.562054704678</v>
      </c>
      <c r="I58" s="74">
        <f t="shared" si="6"/>
        <v>6786.840794979079</v>
      </c>
      <c r="J58" s="75">
        <f t="shared" si="6"/>
        <v>18137.332891022346</v>
      </c>
      <c r="K58" s="76">
        <f t="shared" si="7"/>
        <v>161208.78124243379</v>
      </c>
      <c r="L58" s="61"/>
      <c r="Q58" s="56" t="s">
        <v>29</v>
      </c>
      <c r="R58" s="74">
        <f t="shared" si="8"/>
        <v>6102.0184043191366</v>
      </c>
      <c r="S58" s="74">
        <f t="shared" si="8"/>
        <v>15238.583239946794</v>
      </c>
      <c r="T58" s="74">
        <f t="shared" si="8"/>
        <v>53259.867315586351</v>
      </c>
      <c r="U58" s="74">
        <f t="shared" si="8"/>
        <v>23269.650693233707</v>
      </c>
      <c r="V58" s="74">
        <f t="shared" si="8"/>
        <v>4891.8980000000001</v>
      </c>
      <c r="W58" s="74">
        <f t="shared" si="8"/>
        <v>23509.027848641705</v>
      </c>
      <c r="X58" s="74">
        <f t="shared" si="8"/>
        <v>10013.562054704678</v>
      </c>
      <c r="Y58" s="74">
        <f t="shared" si="8"/>
        <v>6786.840794979079</v>
      </c>
      <c r="Z58" s="75">
        <f t="shared" si="8"/>
        <v>18137.332891022346</v>
      </c>
      <c r="AA58" s="76">
        <f t="shared" si="9"/>
        <v>161208.78124243379</v>
      </c>
      <c r="AB58" s="61"/>
    </row>
    <row r="59" spans="1:29" x14ac:dyDescent="0.3">
      <c r="A59" s="56" t="s">
        <v>30</v>
      </c>
      <c r="B59" s="74">
        <f t="shared" si="6"/>
        <v>5538.4917036592678</v>
      </c>
      <c r="C59" s="74">
        <f t="shared" si="6"/>
        <v>14037.989457040439</v>
      </c>
      <c r="D59" s="74">
        <f t="shared" si="6"/>
        <v>46782.669746398889</v>
      </c>
      <c r="E59" s="74">
        <f t="shared" si="6"/>
        <v>20242.785205479453</v>
      </c>
      <c r="F59" s="74">
        <f t="shared" si="6"/>
        <v>4183.7148600997971</v>
      </c>
      <c r="G59" s="74">
        <f t="shared" si="6"/>
        <v>19547.448543469229</v>
      </c>
      <c r="H59" s="74">
        <f t="shared" si="6"/>
        <v>8503.3958745804557</v>
      </c>
      <c r="I59" s="74">
        <f t="shared" si="6"/>
        <v>5603.9541422594139</v>
      </c>
      <c r="J59" s="75">
        <f t="shared" si="6"/>
        <v>14993.954902664191</v>
      </c>
      <c r="K59" s="76">
        <f t="shared" si="7"/>
        <v>139434.40443565114</v>
      </c>
      <c r="L59" s="61"/>
      <c r="Q59" s="56" t="s">
        <v>30</v>
      </c>
      <c r="R59" s="74">
        <f t="shared" si="8"/>
        <v>5538.4917036592678</v>
      </c>
      <c r="S59" s="74">
        <f t="shared" si="8"/>
        <v>14037.989457040439</v>
      </c>
      <c r="T59" s="74">
        <f t="shared" si="8"/>
        <v>46782.669746398889</v>
      </c>
      <c r="U59" s="74">
        <f t="shared" si="8"/>
        <v>20242.785205479453</v>
      </c>
      <c r="V59" s="74">
        <f t="shared" si="8"/>
        <v>4183.7148600997971</v>
      </c>
      <c r="W59" s="74">
        <f t="shared" si="8"/>
        <v>19547.448543469229</v>
      </c>
      <c r="X59" s="74">
        <f t="shared" si="8"/>
        <v>8503.3958745804557</v>
      </c>
      <c r="Y59" s="74">
        <f t="shared" si="8"/>
        <v>5603.9541422594139</v>
      </c>
      <c r="Z59" s="75">
        <f t="shared" si="8"/>
        <v>14993.954902664191</v>
      </c>
      <c r="AA59" s="76">
        <f t="shared" si="9"/>
        <v>139434.40443565114</v>
      </c>
      <c r="AB59" s="61"/>
    </row>
    <row r="61" spans="1:29" x14ac:dyDescent="0.3">
      <c r="A61" s="21" t="s">
        <v>123</v>
      </c>
      <c r="B61" s="103">
        <f>$B$17-MIN($K$34:$K$45)</f>
        <v>172217.75268342998</v>
      </c>
      <c r="C61" s="61"/>
      <c r="D61" s="61"/>
      <c r="E61" s="61"/>
      <c r="F61" s="61"/>
      <c r="G61" s="61"/>
      <c r="H61" s="61"/>
      <c r="I61" s="61"/>
      <c r="J61" s="61"/>
      <c r="L61" s="61"/>
      <c r="M61" s="61"/>
      <c r="O61" s="78"/>
      <c r="Q61" s="21" t="s">
        <v>123</v>
      </c>
      <c r="R61" s="103">
        <f>$B$17-MIN($AA$34:$AA$45)</f>
        <v>172217.75268342998</v>
      </c>
      <c r="S61" s="61"/>
      <c r="T61" s="61"/>
      <c r="U61" s="61"/>
      <c r="V61" s="61"/>
      <c r="W61" s="61"/>
      <c r="X61" s="61"/>
      <c r="Y61" s="61"/>
      <c r="Z61" s="61"/>
      <c r="AB61" s="61"/>
      <c r="AC61" s="61"/>
    </row>
    <row r="63" spans="1:29" x14ac:dyDescent="0.3">
      <c r="A63" s="1" t="s">
        <v>124</v>
      </c>
      <c r="B63" s="79" t="s">
        <v>120</v>
      </c>
      <c r="Q63" s="1" t="s">
        <v>124</v>
      </c>
      <c r="R63" s="79" t="s">
        <v>120</v>
      </c>
    </row>
    <row r="64" spans="1:29" x14ac:dyDescent="0.3">
      <c r="A64" s="56" t="s">
        <v>88</v>
      </c>
      <c r="B64" s="80">
        <f t="shared" ref="B64:B75" si="10">$B$61-K48</f>
        <v>51424.848715799511</v>
      </c>
      <c r="L64" s="61"/>
      <c r="M64" s="61"/>
      <c r="O64" s="78"/>
      <c r="Q64" s="56" t="s">
        <v>88</v>
      </c>
      <c r="R64" s="80">
        <f t="shared" ref="R64:R75" si="11">$R$61-AA48</f>
        <v>51424.848715799511</v>
      </c>
      <c r="AB64" s="61"/>
      <c r="AC64" s="61"/>
    </row>
    <row r="65" spans="1:29" x14ac:dyDescent="0.3">
      <c r="A65" s="56" t="s">
        <v>20</v>
      </c>
      <c r="B65" s="74">
        <f t="shared" si="10"/>
        <v>52399.477613112744</v>
      </c>
      <c r="L65" s="61"/>
      <c r="M65" s="61"/>
      <c r="O65" s="78"/>
      <c r="Q65" s="56" t="s">
        <v>20</v>
      </c>
      <c r="R65" s="80">
        <f t="shared" si="11"/>
        <v>52399.477613112744</v>
      </c>
      <c r="AB65" s="61"/>
      <c r="AC65" s="61"/>
    </row>
    <row r="66" spans="1:29" x14ac:dyDescent="0.3">
      <c r="A66" s="56" t="s">
        <v>21</v>
      </c>
      <c r="B66" s="74">
        <f t="shared" si="10"/>
        <v>35502.879900994536</v>
      </c>
      <c r="L66" s="61"/>
      <c r="M66" s="61"/>
      <c r="O66" s="78"/>
      <c r="Q66" s="56" t="s">
        <v>21</v>
      </c>
      <c r="R66" s="80">
        <f t="shared" si="11"/>
        <v>35502.879900994536</v>
      </c>
      <c r="AB66" s="61"/>
      <c r="AC66" s="61"/>
    </row>
    <row r="67" spans="1:29" x14ac:dyDescent="0.3">
      <c r="A67" s="56" t="s">
        <v>22</v>
      </c>
      <c r="B67" s="74">
        <f t="shared" si="10"/>
        <v>521.40190708343289</v>
      </c>
      <c r="L67" s="61"/>
      <c r="M67" s="61"/>
      <c r="O67" s="78"/>
      <c r="Q67" s="56" t="s">
        <v>22</v>
      </c>
      <c r="R67" s="80">
        <f t="shared" si="11"/>
        <v>521.40190708343289</v>
      </c>
      <c r="AB67" s="61"/>
      <c r="AC67" s="61"/>
    </row>
    <row r="68" spans="1:29" x14ac:dyDescent="0.3">
      <c r="A68" s="56" t="s">
        <v>23</v>
      </c>
      <c r="B68" s="74">
        <f t="shared" si="10"/>
        <v>131.19268342998112</v>
      </c>
      <c r="L68" s="61"/>
      <c r="M68" s="61"/>
      <c r="O68" s="78"/>
      <c r="Q68" s="56" t="s">
        <v>23</v>
      </c>
      <c r="R68" s="80">
        <f t="shared" si="11"/>
        <v>131.19268342998112</v>
      </c>
      <c r="AB68" s="61"/>
      <c r="AC68" s="61"/>
    </row>
    <row r="69" spans="1:29" x14ac:dyDescent="0.3">
      <c r="A69" s="56" t="s">
        <v>24</v>
      </c>
      <c r="B69" s="74">
        <f t="shared" si="10"/>
        <v>23605.28345313319</v>
      </c>
      <c r="L69" s="61"/>
      <c r="M69" s="61"/>
      <c r="O69" s="78"/>
      <c r="Q69" s="56" t="s">
        <v>24</v>
      </c>
      <c r="R69" s="80">
        <f t="shared" si="11"/>
        <v>23605.28345313319</v>
      </c>
      <c r="AB69" s="61"/>
      <c r="AC69" s="61"/>
    </row>
    <row r="70" spans="1:29" x14ac:dyDescent="0.3">
      <c r="A70" s="56" t="s">
        <v>25</v>
      </c>
      <c r="B70" s="74">
        <f t="shared" si="10"/>
        <v>45961.458572834803</v>
      </c>
      <c r="L70" s="61"/>
      <c r="M70" s="61"/>
      <c r="O70" s="78"/>
      <c r="Q70" s="56" t="s">
        <v>25</v>
      </c>
      <c r="R70" s="80">
        <f t="shared" si="11"/>
        <v>45961.458572834803</v>
      </c>
      <c r="AB70" s="61"/>
      <c r="AC70" s="61"/>
    </row>
    <row r="71" spans="1:29" x14ac:dyDescent="0.3">
      <c r="A71" s="56" t="s">
        <v>26</v>
      </c>
      <c r="B71" s="74">
        <f t="shared" si="10"/>
        <v>41985.164141274581</v>
      </c>
      <c r="L71" s="61"/>
      <c r="M71" s="61"/>
      <c r="O71" s="78"/>
      <c r="Q71" s="56" t="s">
        <v>26</v>
      </c>
      <c r="R71" s="80">
        <f t="shared" si="11"/>
        <v>41985.164141274581</v>
      </c>
      <c r="AB71" s="61"/>
      <c r="AC71" s="61"/>
    </row>
    <row r="72" spans="1:29" x14ac:dyDescent="0.3">
      <c r="A72" s="56" t="s">
        <v>27</v>
      </c>
      <c r="B72" s="74">
        <f t="shared" si="10"/>
        <v>20958.779398963699</v>
      </c>
      <c r="L72" s="61"/>
      <c r="M72" s="61"/>
      <c r="O72" s="78"/>
      <c r="Q72" s="56" t="s">
        <v>27</v>
      </c>
      <c r="R72" s="80">
        <f t="shared" si="11"/>
        <v>20958.779398963699</v>
      </c>
      <c r="AB72" s="61"/>
      <c r="AC72" s="61"/>
    </row>
    <row r="73" spans="1:29" x14ac:dyDescent="0.3">
      <c r="A73" s="56" t="s">
        <v>28</v>
      </c>
      <c r="B73" s="74">
        <f t="shared" si="10"/>
        <v>10930.924023115251</v>
      </c>
      <c r="L73" s="61"/>
      <c r="M73" s="61"/>
      <c r="O73" s="78"/>
      <c r="Q73" s="56" t="s">
        <v>28</v>
      </c>
      <c r="R73" s="80">
        <f t="shared" si="11"/>
        <v>10930.924023115251</v>
      </c>
      <c r="AB73" s="61"/>
      <c r="AC73" s="61"/>
    </row>
    <row r="74" spans="1:29" x14ac:dyDescent="0.3">
      <c r="A74" s="56" t="s">
        <v>29</v>
      </c>
      <c r="B74" s="74">
        <f t="shared" si="10"/>
        <v>11008.971440996189</v>
      </c>
      <c r="L74" s="61"/>
      <c r="M74" s="61"/>
      <c r="O74" s="78"/>
      <c r="Q74" s="56" t="s">
        <v>29</v>
      </c>
      <c r="R74" s="80">
        <f t="shared" si="11"/>
        <v>11008.971440996189</v>
      </c>
      <c r="AB74" s="61"/>
      <c r="AC74" s="61"/>
    </row>
    <row r="75" spans="1:29" x14ac:dyDescent="0.3">
      <c r="A75" s="56" t="s">
        <v>30</v>
      </c>
      <c r="B75" s="74">
        <f t="shared" si="10"/>
        <v>32783.348247778835</v>
      </c>
      <c r="L75" s="61"/>
      <c r="M75" s="61"/>
      <c r="O75" s="78"/>
      <c r="Q75" s="56" t="s">
        <v>30</v>
      </c>
      <c r="R75" s="80">
        <f t="shared" si="11"/>
        <v>32783.348247778835</v>
      </c>
      <c r="AB75" s="61"/>
      <c r="AC75" s="61"/>
    </row>
    <row r="76" spans="1:29" x14ac:dyDescent="0.3">
      <c r="A76" s="81" t="s">
        <v>125</v>
      </c>
      <c r="B76" s="104">
        <f>SUM($B$64:$B$75)/$B$61</f>
        <v>1.899999999999999</v>
      </c>
      <c r="Q76" s="81" t="s">
        <v>125</v>
      </c>
      <c r="R76" s="104">
        <f>SUM($R$64:$R$75)/$R$61</f>
        <v>1.899999999999999</v>
      </c>
    </row>
    <row r="78" spans="1:29" x14ac:dyDescent="0.3">
      <c r="A78" s="1" t="s">
        <v>126</v>
      </c>
      <c r="B78" s="83">
        <f>(SUM($B$64:$B$75)-$D$79*$B$61)/(12-$D$79)</f>
        <v>-1.7289404231722991E-11</v>
      </c>
      <c r="D78" s="1" t="s">
        <v>127</v>
      </c>
      <c r="Q78" s="1" t="s">
        <v>126</v>
      </c>
      <c r="R78" s="83">
        <f>(SUM($R$64:$R$75)-$T$79*$R$61)/(12-$T$79)</f>
        <v>-1.7289404231722991E-11</v>
      </c>
      <c r="T78" s="1" t="s">
        <v>127</v>
      </c>
    </row>
    <row r="79" spans="1:29" x14ac:dyDescent="0.3">
      <c r="A79" s="1" t="s">
        <v>128</v>
      </c>
      <c r="D79" s="105">
        <f>'計算用(太陽光)'!D79</f>
        <v>1.9</v>
      </c>
      <c r="Q79" s="1" t="s">
        <v>128</v>
      </c>
      <c r="T79" s="105">
        <f>'計算用(太陽光)'!T79</f>
        <v>1.9</v>
      </c>
    </row>
    <row r="80" spans="1:29" ht="15.6" thickBot="1" x14ac:dyDescent="0.35"/>
    <row r="81" spans="1:22" ht="15.6" thickBot="1" x14ac:dyDescent="0.35">
      <c r="A81" s="1" t="s">
        <v>129</v>
      </c>
      <c r="B81" s="117" t="e">
        <f>'入力(風力)'!E15*B83</f>
        <v>#N/A</v>
      </c>
      <c r="Q81" s="1" t="s">
        <v>129</v>
      </c>
      <c r="R81" s="117" t="e">
        <f>AVERAGE('入力(風力)'!E23:P23)*B83</f>
        <v>#N/A</v>
      </c>
      <c r="V81" s="61"/>
    </row>
    <row r="82" spans="1:22" ht="15.6" thickBot="1" x14ac:dyDescent="0.35">
      <c r="A82" s="87" t="s">
        <v>130</v>
      </c>
      <c r="B82" s="106">
        <f>(MIN($K$34:$K$45)+$B$78)*1000</f>
        <v>-1.7289404231722992E-8</v>
      </c>
      <c r="Q82" s="87" t="s">
        <v>130</v>
      </c>
      <c r="R82" s="89">
        <f>(MIN($AA$34:$AA$45)+$R$78)*1000</f>
        <v>-1.7289404231722992E-8</v>
      </c>
    </row>
    <row r="83" spans="1:22" ht="15.6" thickBot="1" x14ac:dyDescent="0.35">
      <c r="A83" s="1" t="s">
        <v>131</v>
      </c>
      <c r="B83" s="90" t="e">
        <f>VLOOKUP('入力(風力)'!$E$13,$B$88:$C$96,2,FALSE)</f>
        <v>#N/A</v>
      </c>
      <c r="Q83" s="1" t="s">
        <v>131</v>
      </c>
      <c r="R83" s="91"/>
    </row>
    <row r="84" spans="1:22" x14ac:dyDescent="0.3">
      <c r="A84" s="87" t="s">
        <v>130</v>
      </c>
      <c r="B84" s="92" t="e">
        <f>B82/'入力(風力)'!E15</f>
        <v>#DIV/0!</v>
      </c>
      <c r="Q84" s="87" t="s">
        <v>130</v>
      </c>
      <c r="R84" s="107" t="e">
        <f>R82/'入力(風力)'!U15</f>
        <v>#DIV/0!</v>
      </c>
      <c r="S84" s="1" t="s">
        <v>132</v>
      </c>
    </row>
    <row r="87" spans="1:22" x14ac:dyDescent="0.3">
      <c r="C87" s="21" t="s">
        <v>136</v>
      </c>
    </row>
    <row r="88" spans="1:22" x14ac:dyDescent="0.3">
      <c r="B88" s="58" t="s">
        <v>100</v>
      </c>
      <c r="C88" s="94">
        <v>0.22958578295377199</v>
      </c>
    </row>
    <row r="89" spans="1:22" x14ac:dyDescent="0.3">
      <c r="B89" s="58" t="s">
        <v>101</v>
      </c>
      <c r="C89" s="94">
        <v>0.27978531920693545</v>
      </c>
    </row>
    <row r="90" spans="1:22" x14ac:dyDescent="0.3">
      <c r="B90" s="58" t="s">
        <v>102</v>
      </c>
      <c r="C90" s="94">
        <v>0.23690350559723208</v>
      </c>
    </row>
    <row r="91" spans="1:22" x14ac:dyDescent="0.3">
      <c r="B91" s="58" t="s">
        <v>103</v>
      </c>
      <c r="C91" s="94">
        <v>0.27079910871782764</v>
      </c>
    </row>
    <row r="92" spans="1:22" x14ac:dyDescent="0.3">
      <c r="B92" s="58" t="s">
        <v>104</v>
      </c>
      <c r="C92" s="94">
        <v>0.19171856191505843</v>
      </c>
    </row>
    <row r="93" spans="1:22" x14ac:dyDescent="0.3">
      <c r="B93" s="58" t="s">
        <v>105</v>
      </c>
      <c r="C93" s="94">
        <v>0.29049942271351148</v>
      </c>
    </row>
    <row r="94" spans="1:22" x14ac:dyDescent="0.3">
      <c r="B94" s="58" t="s">
        <v>106</v>
      </c>
      <c r="C94" s="94">
        <v>0.20025503711548071</v>
      </c>
    </row>
    <row r="95" spans="1:22" x14ac:dyDescent="0.3">
      <c r="B95" s="58" t="s">
        <v>107</v>
      </c>
      <c r="C95" s="94">
        <v>0.34302047733304192</v>
      </c>
    </row>
    <row r="96" spans="1:22" x14ac:dyDescent="0.3">
      <c r="B96" s="58" t="s">
        <v>108</v>
      </c>
      <c r="C96" s="94">
        <v>0.15518455343580029</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記載例</vt:lpstr>
      <vt:lpstr>各項目の解説</vt:lpstr>
      <vt:lpstr>入力シート</vt:lpstr>
      <vt:lpstr>webにUP時は非表示にする⇒</vt:lpstr>
      <vt:lpstr>合計</vt:lpstr>
      <vt:lpstr>入力(太陽光)</vt:lpstr>
      <vt:lpstr>計算用(太陽光)</vt:lpstr>
      <vt:lpstr>入力(風力)</vt:lpstr>
      <vt:lpstr>計算用(風力)</vt:lpstr>
      <vt:lpstr>入力(水力)</vt:lpstr>
      <vt:lpstr>計算用(水力)</vt:lpstr>
      <vt:lpstr>プルダウンテーブル(非表示)</vt:lpstr>
      <vt:lpstr>各項目の解説!Print_Area</vt:lpstr>
      <vt:lpstr>入力シート!Print_Area</vt:lpstr>
      <vt:lpstr>エリア</vt:lpstr>
      <vt:lpstr>リプレース等</vt:lpstr>
      <vt:lpstr>新設</vt:lpstr>
      <vt:lpstr>電源種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2024-05-29T03:54:58Z</dcterms:created>
  <dcterms:modified xsi:type="dcterms:W3CDTF">2025-08-31T09:35:45Z</dcterms:modified>
</cp:coreProperties>
</file>