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codeName="ThisWorkbook" defaultThemeVersion="124226"/>
  <xr:revisionPtr revIDLastSave="0" documentId="13_ncr:1_{237F37E7-0E8B-4774-A6C6-6127173EBFA1}" xr6:coauthVersionLast="36" xr6:coauthVersionMax="36" xr10:uidLastSave="{00000000-0000-0000-0000-000000000000}"/>
  <workbookProtection workbookAlgorithmName="SHA-512" workbookHashValue="mfTYivXLoihNJVdlgWBwkRlynDr78ZXzHUSVtp7m8U8LWrAZayAy2OSy3Dh0VjLzbltX2qJgnpoHwT+bAH92NQ==" workbookSaltValue="1mB3UzLFy3g+ddOsgCR2JQ==" workbookSpinCount="100000" lockStructure="1"/>
  <bookViews>
    <workbookView xWindow="0" yWindow="0" windowWidth="23040" windowHeight="8244" tabRatio="856" xr2:uid="{60599A7B-7501-4234-9237-7DCCCB3DB28B}"/>
  </bookViews>
  <sheets>
    <sheet name="入力欄(基本情報)" sheetId="62" r:id="rId1"/>
    <sheet name="入力欄(差替情報)" sheetId="63" r:id="rId2"/>
    <sheet name="提出用（算定諸元一覧(差替先)）" sheetId="18" r:id="rId3"/>
    <sheet name="webにUP時は非表示にする⇒" sheetId="17" state="hidden" r:id="rId4"/>
    <sheet name="計算用(太陽光-差替先差替可能容量)" sheetId="28" state="hidden" r:id="rId5"/>
    <sheet name="計算用(風力-差替先差替可能容量)" sheetId="29" state="hidden" r:id="rId6"/>
    <sheet name="計算用(水力-差替先差替可能容量)" sheetId="30" state="hidden" r:id="rId7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N35" i="30" l="1"/>
  <c r="N34" i="30"/>
  <c r="N33" i="30"/>
  <c r="N32" i="30"/>
  <c r="N31" i="30"/>
  <c r="N30" i="30"/>
  <c r="N29" i="30"/>
  <c r="N28" i="30"/>
  <c r="N27" i="30"/>
  <c r="N26" i="30"/>
  <c r="N25" i="30"/>
  <c r="N24" i="30"/>
  <c r="N24" i="29"/>
  <c r="N35" i="29"/>
  <c r="N34" i="29"/>
  <c r="N33" i="29"/>
  <c r="N32" i="29"/>
  <c r="N31" i="29"/>
  <c r="N30" i="29"/>
  <c r="N29" i="29"/>
  <c r="N28" i="29"/>
  <c r="N27" i="29"/>
  <c r="N26" i="29"/>
  <c r="N25" i="29"/>
  <c r="N35" i="28"/>
  <c r="N34" i="28"/>
  <c r="N33" i="28"/>
  <c r="N32" i="28"/>
  <c r="N31" i="28"/>
  <c r="N30" i="28"/>
  <c r="N29" i="28"/>
  <c r="N28" i="28"/>
  <c r="N27" i="28"/>
  <c r="N26" i="28"/>
  <c r="N25" i="28"/>
  <c r="N24" i="28"/>
  <c r="B38" i="29" l="1"/>
  <c r="F106" i="63" l="1"/>
  <c r="E46" i="63" l="1"/>
  <c r="F46" i="63"/>
  <c r="G46" i="63"/>
  <c r="H46" i="63"/>
  <c r="I46" i="63"/>
  <c r="J46" i="63"/>
  <c r="K46" i="63"/>
  <c r="L46" i="63"/>
  <c r="M46" i="63"/>
  <c r="N46" i="63"/>
  <c r="O46" i="63"/>
  <c r="D46" i="63"/>
  <c r="D53" i="63" l="1"/>
  <c r="E53" i="63"/>
  <c r="F53" i="63"/>
  <c r="G53" i="63"/>
  <c r="H53" i="63"/>
  <c r="I53" i="63"/>
  <c r="J53" i="63"/>
  <c r="K53" i="63"/>
  <c r="L53" i="63"/>
  <c r="M53" i="63"/>
  <c r="N53" i="63"/>
  <c r="O53" i="63"/>
  <c r="D118" i="63"/>
  <c r="D113" i="63" l="1"/>
  <c r="E116" i="63" l="1"/>
  <c r="F29" i="18" s="1"/>
  <c r="F116" i="63"/>
  <c r="G29" i="18" s="1"/>
  <c r="G116" i="63"/>
  <c r="H29" i="18" s="1"/>
  <c r="H116" i="63"/>
  <c r="I29" i="18" s="1"/>
  <c r="I116" i="63"/>
  <c r="J29" i="18" s="1"/>
  <c r="J116" i="63"/>
  <c r="K29" i="18" s="1"/>
  <c r="K116" i="63"/>
  <c r="L29" i="18" s="1"/>
  <c r="L116" i="63"/>
  <c r="M29" i="18" s="1"/>
  <c r="M116" i="63"/>
  <c r="N29" i="18" s="1"/>
  <c r="N116" i="63"/>
  <c r="O29" i="18" s="1"/>
  <c r="O116" i="63"/>
  <c r="P29" i="18" s="1"/>
  <c r="D116" i="63"/>
  <c r="E29" i="18" s="1"/>
  <c r="D104" i="63"/>
  <c r="O102" i="63"/>
  <c r="N102" i="63"/>
  <c r="M102" i="63"/>
  <c r="L102" i="63"/>
  <c r="K102" i="63"/>
  <c r="J102" i="63"/>
  <c r="I102" i="63"/>
  <c r="H102" i="63"/>
  <c r="G102" i="63"/>
  <c r="F102" i="63"/>
  <c r="E102" i="63"/>
  <c r="D102" i="63"/>
  <c r="D97" i="63"/>
  <c r="O95" i="63"/>
  <c r="N95" i="63"/>
  <c r="M95" i="63"/>
  <c r="L95" i="63"/>
  <c r="K95" i="63"/>
  <c r="J95" i="63"/>
  <c r="I95" i="63"/>
  <c r="H95" i="63"/>
  <c r="G95" i="63"/>
  <c r="F95" i="63"/>
  <c r="E95" i="63"/>
  <c r="D95" i="63"/>
  <c r="D90" i="63"/>
  <c r="O88" i="63"/>
  <c r="N88" i="63"/>
  <c r="M88" i="63"/>
  <c r="L88" i="63"/>
  <c r="K88" i="63"/>
  <c r="J88" i="63"/>
  <c r="I88" i="63"/>
  <c r="H88" i="63"/>
  <c r="G88" i="63"/>
  <c r="F88" i="63"/>
  <c r="E88" i="63"/>
  <c r="D88" i="63"/>
  <c r="D83" i="63"/>
  <c r="O81" i="63"/>
  <c r="N81" i="63"/>
  <c r="M81" i="63"/>
  <c r="L81" i="63"/>
  <c r="K81" i="63"/>
  <c r="J81" i="63"/>
  <c r="I81" i="63"/>
  <c r="H81" i="63"/>
  <c r="G81" i="63"/>
  <c r="F81" i="63"/>
  <c r="E81" i="63"/>
  <c r="D81" i="63"/>
  <c r="D76" i="63"/>
  <c r="O74" i="63"/>
  <c r="N74" i="63"/>
  <c r="M74" i="63"/>
  <c r="L74" i="63"/>
  <c r="K74" i="63"/>
  <c r="J74" i="63"/>
  <c r="I74" i="63"/>
  <c r="H74" i="63"/>
  <c r="G74" i="63"/>
  <c r="F74" i="63"/>
  <c r="E74" i="63"/>
  <c r="D74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2" i="63"/>
  <c r="O60" i="63"/>
  <c r="N60" i="63"/>
  <c r="M60" i="63"/>
  <c r="L60" i="63"/>
  <c r="K60" i="63"/>
  <c r="J60" i="63"/>
  <c r="I60" i="63"/>
  <c r="H60" i="63"/>
  <c r="G60" i="63"/>
  <c r="F60" i="63"/>
  <c r="E60" i="63"/>
  <c r="D60" i="63"/>
  <c r="D55" i="63"/>
  <c r="D48" i="63"/>
  <c r="E30" i="63"/>
  <c r="F30" i="63"/>
  <c r="G30" i="63"/>
  <c r="H30" i="63"/>
  <c r="I30" i="63"/>
  <c r="J30" i="63"/>
  <c r="K30" i="63"/>
  <c r="L30" i="63"/>
  <c r="M30" i="63"/>
  <c r="N30" i="63"/>
  <c r="O30" i="63"/>
  <c r="D30" i="63"/>
  <c r="E22" i="63"/>
  <c r="F22" i="63"/>
  <c r="G22" i="63"/>
  <c r="H22" i="63"/>
  <c r="I22" i="63"/>
  <c r="J22" i="63"/>
  <c r="K22" i="63"/>
  <c r="L22" i="63"/>
  <c r="M22" i="63"/>
  <c r="N22" i="63"/>
  <c r="O22" i="63"/>
  <c r="D22" i="63"/>
  <c r="E14" i="63"/>
  <c r="F14" i="63"/>
  <c r="G14" i="63"/>
  <c r="H14" i="63"/>
  <c r="I14" i="63"/>
  <c r="J14" i="63"/>
  <c r="K14" i="63"/>
  <c r="L14" i="63"/>
  <c r="M14" i="63"/>
  <c r="N14" i="63"/>
  <c r="O14" i="63"/>
  <c r="D14" i="63"/>
  <c r="H35" i="63" l="1"/>
  <c r="L106" i="63"/>
  <c r="J106" i="63"/>
  <c r="K35" i="63"/>
  <c r="N106" i="63"/>
  <c r="H106" i="63"/>
  <c r="O106" i="63"/>
  <c r="E106" i="63"/>
  <c r="M106" i="63"/>
  <c r="D106" i="63"/>
  <c r="K106" i="63"/>
  <c r="I106" i="63"/>
  <c r="I35" i="63"/>
  <c r="D107" i="63"/>
  <c r="E53" i="18" s="1"/>
  <c r="O35" i="63"/>
  <c r="G35" i="63"/>
  <c r="G106" i="63"/>
  <c r="M35" i="63"/>
  <c r="L35" i="63"/>
  <c r="E35" i="63"/>
  <c r="J35" i="63"/>
  <c r="D35" i="63"/>
  <c r="N35" i="63"/>
  <c r="F35" i="63"/>
  <c r="E24" i="18"/>
  <c r="D112" i="63" l="1"/>
  <c r="E43" i="18" l="1"/>
  <c r="E42" i="18"/>
  <c r="E41" i="18"/>
  <c r="E40" i="18"/>
  <c r="E39" i="18"/>
  <c r="E38" i="18"/>
  <c r="E37" i="18"/>
  <c r="E36" i="18"/>
  <c r="E35" i="18"/>
  <c r="E34" i="18"/>
  <c r="E26" i="18" l="1"/>
  <c r="E25" i="18"/>
  <c r="E23" i="18"/>
  <c r="E21" i="18"/>
  <c r="E19" i="18"/>
  <c r="E18" i="18"/>
  <c r="E17" i="18"/>
  <c r="E16" i="18"/>
  <c r="E14" i="18"/>
  <c r="E12" i="18"/>
  <c r="D9" i="63"/>
  <c r="D7" i="63"/>
  <c r="D6" i="63"/>
  <c r="V49" i="30" l="1"/>
  <c r="W48" i="30"/>
  <c r="X47" i="30"/>
  <c r="Y46" i="30"/>
  <c r="Z45" i="30"/>
  <c r="R45" i="30"/>
  <c r="S44" i="30"/>
  <c r="T43" i="30"/>
  <c r="U42" i="30"/>
  <c r="V41" i="30"/>
  <c r="W40" i="30"/>
  <c r="X39" i="30"/>
  <c r="Y38" i="30"/>
  <c r="J43" i="30"/>
  <c r="B43" i="30"/>
  <c r="C49" i="30"/>
  <c r="D48" i="30"/>
  <c r="E47" i="30"/>
  <c r="F46" i="30"/>
  <c r="G45" i="30"/>
  <c r="H44" i="30"/>
  <c r="I42" i="30"/>
  <c r="J41" i="30"/>
  <c r="B41" i="30"/>
  <c r="C40" i="30"/>
  <c r="D39" i="30"/>
  <c r="E38" i="30"/>
  <c r="X46" i="30"/>
  <c r="V40" i="30"/>
  <c r="J49" i="30"/>
  <c r="C48" i="30"/>
  <c r="E46" i="30"/>
  <c r="G44" i="30"/>
  <c r="B40" i="30"/>
  <c r="H41" i="30"/>
  <c r="U49" i="30"/>
  <c r="V48" i="30"/>
  <c r="W47" i="30"/>
  <c r="Y45" i="30"/>
  <c r="Z44" i="30"/>
  <c r="R44" i="30"/>
  <c r="S43" i="30"/>
  <c r="T42" i="30"/>
  <c r="U41" i="30"/>
  <c r="W39" i="30"/>
  <c r="X38" i="30"/>
  <c r="I43" i="30"/>
  <c r="B49" i="30"/>
  <c r="D47" i="30"/>
  <c r="F45" i="30"/>
  <c r="H42" i="30"/>
  <c r="T49" i="30"/>
  <c r="U48" i="30"/>
  <c r="V47" i="30"/>
  <c r="W46" i="30"/>
  <c r="X45" i="30"/>
  <c r="Y44" i="30"/>
  <c r="Z43" i="30"/>
  <c r="R43" i="30"/>
  <c r="S42" i="30"/>
  <c r="T41" i="30"/>
  <c r="U40" i="30"/>
  <c r="V39" i="30"/>
  <c r="W38" i="30"/>
  <c r="H43" i="30"/>
  <c r="I49" i="30"/>
  <c r="J48" i="30"/>
  <c r="B48" i="30"/>
  <c r="C47" i="30"/>
  <c r="D46" i="30"/>
  <c r="E45" i="30"/>
  <c r="F44" i="30"/>
  <c r="G42" i="30"/>
  <c r="I40" i="30"/>
  <c r="S49" i="30"/>
  <c r="T48" i="30"/>
  <c r="U47" i="30"/>
  <c r="V46" i="30"/>
  <c r="W45" i="30"/>
  <c r="X44" i="30"/>
  <c r="Y43" i="30"/>
  <c r="Z42" i="30"/>
  <c r="R42" i="30"/>
  <c r="S41" i="30"/>
  <c r="T40" i="30"/>
  <c r="U39" i="30"/>
  <c r="V38" i="30"/>
  <c r="G43" i="30"/>
  <c r="H49" i="30"/>
  <c r="I48" i="30"/>
  <c r="J47" i="30"/>
  <c r="B47" i="30"/>
  <c r="C46" i="30"/>
  <c r="D45" i="30"/>
  <c r="E44" i="30"/>
  <c r="F42" i="30"/>
  <c r="G41" i="30"/>
  <c r="H40" i="30"/>
  <c r="I39" i="30"/>
  <c r="J38" i="30"/>
  <c r="B38" i="30"/>
  <c r="G40" i="30"/>
  <c r="I38" i="30"/>
  <c r="X48" i="30"/>
  <c r="R46" i="30"/>
  <c r="T44" i="30"/>
  <c r="V42" i="30"/>
  <c r="Z38" i="30"/>
  <c r="C43" i="30"/>
  <c r="G46" i="30"/>
  <c r="B42" i="30"/>
  <c r="E39" i="30"/>
  <c r="J40" i="30"/>
  <c r="Z49" i="30"/>
  <c r="R49" i="30"/>
  <c r="S48" i="30"/>
  <c r="T47" i="30"/>
  <c r="U46" i="30"/>
  <c r="V45" i="30"/>
  <c r="W44" i="30"/>
  <c r="X43" i="30"/>
  <c r="Y42" i="30"/>
  <c r="Z41" i="30"/>
  <c r="R41" i="30"/>
  <c r="S40" i="30"/>
  <c r="T39" i="30"/>
  <c r="U38" i="30"/>
  <c r="F43" i="30"/>
  <c r="G49" i="30"/>
  <c r="H48" i="30"/>
  <c r="I47" i="30"/>
  <c r="J46" i="30"/>
  <c r="B46" i="30"/>
  <c r="C45" i="30"/>
  <c r="D44" i="30"/>
  <c r="E42" i="30"/>
  <c r="F41" i="30"/>
  <c r="H39" i="30"/>
  <c r="Y47" i="30"/>
  <c r="X40" i="30"/>
  <c r="E48" i="30"/>
  <c r="J42" i="30"/>
  <c r="C39" i="30"/>
  <c r="J39" i="30"/>
  <c r="Y49" i="30"/>
  <c r="Z48" i="30"/>
  <c r="R48" i="30"/>
  <c r="S47" i="30"/>
  <c r="T46" i="30"/>
  <c r="U45" i="30"/>
  <c r="V44" i="30"/>
  <c r="W43" i="30"/>
  <c r="X42" i="30"/>
  <c r="Y41" i="30"/>
  <c r="Z40" i="30"/>
  <c r="R40" i="30"/>
  <c r="S39" i="30"/>
  <c r="T38" i="30"/>
  <c r="E43" i="30"/>
  <c r="F49" i="30"/>
  <c r="G48" i="30"/>
  <c r="H47" i="30"/>
  <c r="I46" i="30"/>
  <c r="J45" i="30"/>
  <c r="B45" i="30"/>
  <c r="C44" i="30"/>
  <c r="D42" i="30"/>
  <c r="E41" i="30"/>
  <c r="F40" i="30"/>
  <c r="G39" i="30"/>
  <c r="H38" i="30"/>
  <c r="W49" i="30"/>
  <c r="W41" i="30"/>
  <c r="D49" i="30"/>
  <c r="H45" i="30"/>
  <c r="D40" i="30"/>
  <c r="D38" i="30"/>
  <c r="C38" i="30"/>
  <c r="X49" i="30"/>
  <c r="Y48" i="30"/>
  <c r="Z47" i="30"/>
  <c r="R47" i="30"/>
  <c r="S46" i="30"/>
  <c r="T45" i="30"/>
  <c r="U44" i="30"/>
  <c r="V43" i="30"/>
  <c r="W42" i="30"/>
  <c r="X41" i="30"/>
  <c r="Y40" i="30"/>
  <c r="Z39" i="30"/>
  <c r="R39" i="30"/>
  <c r="S38" i="30"/>
  <c r="D43" i="30"/>
  <c r="E49" i="30"/>
  <c r="F48" i="30"/>
  <c r="G47" i="30"/>
  <c r="H46" i="30"/>
  <c r="I45" i="30"/>
  <c r="J44" i="30"/>
  <c r="B44" i="30"/>
  <c r="C42" i="30"/>
  <c r="D41" i="30"/>
  <c r="E40" i="30"/>
  <c r="F39" i="30"/>
  <c r="G38" i="30"/>
  <c r="Z46" i="30"/>
  <c r="S45" i="30"/>
  <c r="U43" i="30"/>
  <c r="Y39" i="30"/>
  <c r="R38" i="30"/>
  <c r="F47" i="30"/>
  <c r="I44" i="30"/>
  <c r="C41" i="30"/>
  <c r="F38" i="30"/>
  <c r="I41" i="30"/>
  <c r="B39" i="30"/>
  <c r="W49" i="29"/>
  <c r="X48" i="29"/>
  <c r="Y47" i="29"/>
  <c r="Z46" i="29"/>
  <c r="R46" i="29"/>
  <c r="S45" i="29"/>
  <c r="T44" i="29"/>
  <c r="U43" i="29"/>
  <c r="V42" i="29"/>
  <c r="W41" i="29"/>
  <c r="X40" i="29"/>
  <c r="Y39" i="29"/>
  <c r="Z38" i="29"/>
  <c r="R38" i="29"/>
  <c r="C49" i="29"/>
  <c r="D48" i="29"/>
  <c r="E47" i="29"/>
  <c r="F46" i="29"/>
  <c r="G45" i="29"/>
  <c r="H44" i="29"/>
  <c r="I43" i="29"/>
  <c r="J42" i="29"/>
  <c r="B42" i="29"/>
  <c r="C41" i="29"/>
  <c r="D40" i="29"/>
  <c r="E39" i="29"/>
  <c r="F38" i="29"/>
  <c r="V49" i="29"/>
  <c r="W48" i="29"/>
  <c r="X47" i="29"/>
  <c r="Y46" i="29"/>
  <c r="Z45" i="29"/>
  <c r="R45" i="29"/>
  <c r="S44" i="29"/>
  <c r="T43" i="29"/>
  <c r="U42" i="29"/>
  <c r="V41" i="29"/>
  <c r="W40" i="29"/>
  <c r="X39" i="29"/>
  <c r="Y38" i="29"/>
  <c r="J49" i="29"/>
  <c r="B49" i="29"/>
  <c r="C48" i="29"/>
  <c r="D47" i="29"/>
  <c r="E46" i="29"/>
  <c r="F45" i="29"/>
  <c r="G44" i="29"/>
  <c r="H43" i="29"/>
  <c r="I42" i="29"/>
  <c r="J41" i="29"/>
  <c r="B41" i="29"/>
  <c r="C40" i="29"/>
  <c r="D39" i="29"/>
  <c r="E38" i="29"/>
  <c r="U49" i="29"/>
  <c r="V48" i="29"/>
  <c r="W47" i="29"/>
  <c r="X46" i="29"/>
  <c r="Y45" i="29"/>
  <c r="Z44" i="29"/>
  <c r="R44" i="29"/>
  <c r="S43" i="29"/>
  <c r="T42" i="29"/>
  <c r="U41" i="29"/>
  <c r="V40" i="29"/>
  <c r="W39" i="29"/>
  <c r="X38" i="29"/>
  <c r="I49" i="29"/>
  <c r="J48" i="29"/>
  <c r="B48" i="29"/>
  <c r="C47" i="29"/>
  <c r="D46" i="29"/>
  <c r="E45" i="29"/>
  <c r="F44" i="29"/>
  <c r="G43" i="29"/>
  <c r="H42" i="29"/>
  <c r="I41" i="29"/>
  <c r="J40" i="29"/>
  <c r="B40" i="29"/>
  <c r="C39" i="29"/>
  <c r="D38" i="29"/>
  <c r="I38" i="29"/>
  <c r="Z48" i="29"/>
  <c r="S47" i="29"/>
  <c r="T46" i="29"/>
  <c r="T49" i="29"/>
  <c r="U48" i="29"/>
  <c r="V47" i="29"/>
  <c r="W46" i="29"/>
  <c r="X45" i="29"/>
  <c r="Y44" i="29"/>
  <c r="Z43" i="29"/>
  <c r="R43" i="29"/>
  <c r="S42" i="29"/>
  <c r="T41" i="29"/>
  <c r="U40" i="29"/>
  <c r="V39" i="29"/>
  <c r="W38" i="29"/>
  <c r="H49" i="29"/>
  <c r="I48" i="29"/>
  <c r="J47" i="29"/>
  <c r="B47" i="29"/>
  <c r="C46" i="29"/>
  <c r="D45" i="29"/>
  <c r="E44" i="29"/>
  <c r="F43" i="29"/>
  <c r="G42" i="29"/>
  <c r="H41" i="29"/>
  <c r="I40" i="29"/>
  <c r="J39" i="29"/>
  <c r="B39" i="29"/>
  <c r="C38" i="29"/>
  <c r="S49" i="29"/>
  <c r="T48" i="29"/>
  <c r="U47" i="29"/>
  <c r="V46" i="29"/>
  <c r="W45" i="29"/>
  <c r="X44" i="29"/>
  <c r="Y43" i="29"/>
  <c r="Z42" i="29"/>
  <c r="R42" i="29"/>
  <c r="S41" i="29"/>
  <c r="T40" i="29"/>
  <c r="U39" i="29"/>
  <c r="V38" i="29"/>
  <c r="G49" i="29"/>
  <c r="H48" i="29"/>
  <c r="I47" i="29"/>
  <c r="J46" i="29"/>
  <c r="B46" i="29"/>
  <c r="C45" i="29"/>
  <c r="D44" i="29"/>
  <c r="E43" i="29"/>
  <c r="F42" i="29"/>
  <c r="G41" i="29"/>
  <c r="H40" i="29"/>
  <c r="I39" i="29"/>
  <c r="J38" i="29"/>
  <c r="Z49" i="29"/>
  <c r="R49" i="29"/>
  <c r="S48" i="29"/>
  <c r="T47" i="29"/>
  <c r="U46" i="29"/>
  <c r="V45" i="29"/>
  <c r="W44" i="29"/>
  <c r="X43" i="29"/>
  <c r="Y42" i="29"/>
  <c r="Z41" i="29"/>
  <c r="R41" i="29"/>
  <c r="S40" i="29"/>
  <c r="T39" i="29"/>
  <c r="U38" i="29"/>
  <c r="F49" i="29"/>
  <c r="G48" i="29"/>
  <c r="H47" i="29"/>
  <c r="I46" i="29"/>
  <c r="J45" i="29"/>
  <c r="B45" i="29"/>
  <c r="C44" i="29"/>
  <c r="D43" i="29"/>
  <c r="E42" i="29"/>
  <c r="F41" i="29"/>
  <c r="G40" i="29"/>
  <c r="H39" i="29"/>
  <c r="Y49" i="29"/>
  <c r="R48" i="29"/>
  <c r="U45" i="29"/>
  <c r="Z47" i="29"/>
  <c r="X42" i="29"/>
  <c r="S39" i="29"/>
  <c r="G47" i="29"/>
  <c r="B44" i="29"/>
  <c r="F40" i="29"/>
  <c r="R47" i="29"/>
  <c r="W42" i="29"/>
  <c r="R39" i="29"/>
  <c r="F47" i="29"/>
  <c r="J43" i="29"/>
  <c r="E40" i="29"/>
  <c r="S46" i="29"/>
  <c r="Y41" i="29"/>
  <c r="T38" i="29"/>
  <c r="H46" i="29"/>
  <c r="C43" i="29"/>
  <c r="G39" i="29"/>
  <c r="Z39" i="29"/>
  <c r="I44" i="29"/>
  <c r="T45" i="29"/>
  <c r="X41" i="29"/>
  <c r="S38" i="29"/>
  <c r="G46" i="29"/>
  <c r="B43" i="29"/>
  <c r="F39" i="29"/>
  <c r="V43" i="29"/>
  <c r="V44" i="29"/>
  <c r="Z40" i="29"/>
  <c r="E49" i="29"/>
  <c r="I45" i="29"/>
  <c r="D42" i="29"/>
  <c r="H38" i="29"/>
  <c r="U44" i="29"/>
  <c r="Y40" i="29"/>
  <c r="D49" i="29"/>
  <c r="H45" i="29"/>
  <c r="C42" i="29"/>
  <c r="G38" i="29"/>
  <c r="X49" i="29"/>
  <c r="W43" i="29"/>
  <c r="R40" i="29"/>
  <c r="F48" i="29"/>
  <c r="J44" i="29"/>
  <c r="E41" i="29"/>
  <c r="Y48" i="29"/>
  <c r="E48" i="29"/>
  <c r="D41" i="29"/>
  <c r="Z49" i="28"/>
  <c r="R49" i="28"/>
  <c r="S48" i="28"/>
  <c r="T47" i="28"/>
  <c r="U46" i="28"/>
  <c r="V45" i="28"/>
  <c r="W44" i="28"/>
  <c r="X43" i="28"/>
  <c r="Y42" i="28"/>
  <c r="Z41" i="28"/>
  <c r="R41" i="28"/>
  <c r="S40" i="28"/>
  <c r="T39" i="28"/>
  <c r="U38" i="28"/>
  <c r="F49" i="28"/>
  <c r="F77" i="28" s="1"/>
  <c r="G48" i="28"/>
  <c r="G76" i="28" s="1"/>
  <c r="H47" i="28"/>
  <c r="H75" i="28" s="1"/>
  <c r="I46" i="28"/>
  <c r="I74" i="28" s="1"/>
  <c r="J45" i="28"/>
  <c r="J73" i="28" s="1"/>
  <c r="B45" i="28"/>
  <c r="B73" i="28" s="1"/>
  <c r="C44" i="28"/>
  <c r="C72" i="28" s="1"/>
  <c r="D43" i="28"/>
  <c r="D71" i="28" s="1"/>
  <c r="E42" i="28"/>
  <c r="E70" i="28" s="1"/>
  <c r="F41" i="28"/>
  <c r="F69" i="28" s="1"/>
  <c r="G40" i="28"/>
  <c r="G68" i="28" s="1"/>
  <c r="H39" i="28"/>
  <c r="H67" i="28" s="1"/>
  <c r="I38" i="28"/>
  <c r="I66" i="28" s="1"/>
  <c r="U49" i="28"/>
  <c r="T42" i="28"/>
  <c r="B48" i="28"/>
  <c r="B76" i="28" s="1"/>
  <c r="F44" i="28"/>
  <c r="F72" i="28" s="1"/>
  <c r="B40" i="28"/>
  <c r="B68" i="28" s="1"/>
  <c r="H48" i="28"/>
  <c r="H76" i="28" s="1"/>
  <c r="I39" i="28"/>
  <c r="I67" i="28" s="1"/>
  <c r="Y49" i="28"/>
  <c r="Z48" i="28"/>
  <c r="R48" i="28"/>
  <c r="S47" i="28"/>
  <c r="T46" i="28"/>
  <c r="U45" i="28"/>
  <c r="V44" i="28"/>
  <c r="W43" i="28"/>
  <c r="X42" i="28"/>
  <c r="Y41" i="28"/>
  <c r="Z40" i="28"/>
  <c r="R40" i="28"/>
  <c r="S39" i="28"/>
  <c r="T38" i="28"/>
  <c r="E49" i="28"/>
  <c r="E77" i="28" s="1"/>
  <c r="F48" i="28"/>
  <c r="F76" i="28" s="1"/>
  <c r="G47" i="28"/>
  <c r="G75" i="28" s="1"/>
  <c r="H46" i="28"/>
  <c r="H74" i="28" s="1"/>
  <c r="I45" i="28"/>
  <c r="I73" i="28" s="1"/>
  <c r="J44" i="28"/>
  <c r="J72" i="28" s="1"/>
  <c r="B44" i="28"/>
  <c r="B72" i="28" s="1"/>
  <c r="C43" i="28"/>
  <c r="C71" i="28" s="1"/>
  <c r="D42" i="28"/>
  <c r="D70" i="28" s="1"/>
  <c r="E41" i="28"/>
  <c r="E69" i="28" s="1"/>
  <c r="F40" i="28"/>
  <c r="F68" i="28" s="1"/>
  <c r="G39" i="28"/>
  <c r="G67" i="28" s="1"/>
  <c r="H38" i="28"/>
  <c r="H66" i="28" s="1"/>
  <c r="V48" i="28"/>
  <c r="S43" i="28"/>
  <c r="I49" i="28"/>
  <c r="I77" i="28" s="1"/>
  <c r="E45" i="28"/>
  <c r="E73" i="28" s="1"/>
  <c r="J40" i="28"/>
  <c r="J68" i="28" s="1"/>
  <c r="G49" i="28"/>
  <c r="G77" i="28" s="1"/>
  <c r="B38" i="28"/>
  <c r="B66" i="28" s="1"/>
  <c r="X49" i="28"/>
  <c r="Y48" i="28"/>
  <c r="Z47" i="28"/>
  <c r="R47" i="28"/>
  <c r="S46" i="28"/>
  <c r="T45" i="28"/>
  <c r="U44" i="28"/>
  <c r="V43" i="28"/>
  <c r="W42" i="28"/>
  <c r="X41" i="28"/>
  <c r="Y40" i="28"/>
  <c r="Z39" i="28"/>
  <c r="R39" i="28"/>
  <c r="S38" i="28"/>
  <c r="D49" i="28"/>
  <c r="D77" i="28" s="1"/>
  <c r="E48" i="28"/>
  <c r="E76" i="28" s="1"/>
  <c r="F47" i="28"/>
  <c r="F75" i="28" s="1"/>
  <c r="G46" i="28"/>
  <c r="G74" i="28" s="1"/>
  <c r="H45" i="28"/>
  <c r="H73" i="28" s="1"/>
  <c r="I44" i="28"/>
  <c r="I72" i="28" s="1"/>
  <c r="J43" i="28"/>
  <c r="J71" i="28" s="1"/>
  <c r="B43" i="28"/>
  <c r="B71" i="28" s="1"/>
  <c r="C42" i="28"/>
  <c r="C70" i="28" s="1"/>
  <c r="D41" i="28"/>
  <c r="D69" i="28" s="1"/>
  <c r="E40" i="28"/>
  <c r="E68" i="28" s="1"/>
  <c r="F39" i="28"/>
  <c r="F67" i="28" s="1"/>
  <c r="G38" i="28"/>
  <c r="G66" i="28" s="1"/>
  <c r="Y45" i="28"/>
  <c r="Z44" i="28"/>
  <c r="V40" i="28"/>
  <c r="C47" i="28"/>
  <c r="C75" i="28" s="1"/>
  <c r="I41" i="28"/>
  <c r="I69" i="28" s="1"/>
  <c r="I47" i="28"/>
  <c r="I75" i="28" s="1"/>
  <c r="H40" i="28"/>
  <c r="H68" i="28" s="1"/>
  <c r="W49" i="28"/>
  <c r="X48" i="28"/>
  <c r="Y47" i="28"/>
  <c r="Z46" i="28"/>
  <c r="R46" i="28"/>
  <c r="S45" i="28"/>
  <c r="T44" i="28"/>
  <c r="U43" i="28"/>
  <c r="V42" i="28"/>
  <c r="W41" i="28"/>
  <c r="X40" i="28"/>
  <c r="Y39" i="28"/>
  <c r="Z38" i="28"/>
  <c r="R38" i="28"/>
  <c r="C49" i="28"/>
  <c r="C77" i="28" s="1"/>
  <c r="D48" i="28"/>
  <c r="D76" i="28" s="1"/>
  <c r="E47" i="28"/>
  <c r="E75" i="28" s="1"/>
  <c r="F46" i="28"/>
  <c r="F74" i="28" s="1"/>
  <c r="G45" i="28"/>
  <c r="G73" i="28" s="1"/>
  <c r="H44" i="28"/>
  <c r="H72" i="28" s="1"/>
  <c r="I43" i="28"/>
  <c r="I71" i="28" s="1"/>
  <c r="J42" i="28"/>
  <c r="J70" i="28" s="1"/>
  <c r="B42" i="28"/>
  <c r="B70" i="28" s="1"/>
  <c r="C41" i="28"/>
  <c r="C69" i="28" s="1"/>
  <c r="D40" i="28"/>
  <c r="D68" i="28" s="1"/>
  <c r="E39" i="28"/>
  <c r="E67" i="28" s="1"/>
  <c r="F38" i="28"/>
  <c r="F66" i="28" s="1"/>
  <c r="E38" i="28"/>
  <c r="E66" i="28" s="1"/>
  <c r="X46" i="28"/>
  <c r="U41" i="28"/>
  <c r="W39" i="28"/>
  <c r="J48" i="28"/>
  <c r="J76" i="28" s="1"/>
  <c r="D46" i="28"/>
  <c r="D74" i="28" s="1"/>
  <c r="H42" i="28"/>
  <c r="H70" i="28" s="1"/>
  <c r="C39" i="28"/>
  <c r="C67" i="28" s="1"/>
  <c r="B46" i="28"/>
  <c r="B74" i="28" s="1"/>
  <c r="G41" i="28"/>
  <c r="G69" i="28" s="1"/>
  <c r="V49" i="28"/>
  <c r="W48" i="28"/>
  <c r="X47" i="28"/>
  <c r="Y46" i="28"/>
  <c r="Z45" i="28"/>
  <c r="R45" i="28"/>
  <c r="S44" i="28"/>
  <c r="T43" i="28"/>
  <c r="U42" i="28"/>
  <c r="V41" i="28"/>
  <c r="W40" i="28"/>
  <c r="X39" i="28"/>
  <c r="Y38" i="28"/>
  <c r="J49" i="28"/>
  <c r="J77" i="28" s="1"/>
  <c r="B49" i="28"/>
  <c r="B77" i="28" s="1"/>
  <c r="C48" i="28"/>
  <c r="C76" i="28" s="1"/>
  <c r="D47" i="28"/>
  <c r="D75" i="28" s="1"/>
  <c r="E46" i="28"/>
  <c r="E74" i="28" s="1"/>
  <c r="F45" i="28"/>
  <c r="F73" i="28" s="1"/>
  <c r="G44" i="28"/>
  <c r="G72" i="28" s="1"/>
  <c r="H43" i="28"/>
  <c r="H71" i="28" s="1"/>
  <c r="I42" i="28"/>
  <c r="I70" i="28" s="1"/>
  <c r="J41" i="28"/>
  <c r="J69" i="28" s="1"/>
  <c r="B41" i="28"/>
  <c r="B69" i="28" s="1"/>
  <c r="C40" i="28"/>
  <c r="C68" i="28" s="1"/>
  <c r="D39" i="28"/>
  <c r="D67" i="28" s="1"/>
  <c r="W47" i="28"/>
  <c r="R44" i="28"/>
  <c r="X38" i="28"/>
  <c r="G43" i="28"/>
  <c r="G71" i="28" s="1"/>
  <c r="D38" i="28"/>
  <c r="D66" i="28" s="1"/>
  <c r="C45" i="28"/>
  <c r="C73" i="28" s="1"/>
  <c r="T49" i="28"/>
  <c r="U48" i="28"/>
  <c r="V47" i="28"/>
  <c r="W46" i="28"/>
  <c r="X45" i="28"/>
  <c r="Y44" i="28"/>
  <c r="Z43" i="28"/>
  <c r="R43" i="28"/>
  <c r="S42" i="28"/>
  <c r="T41" i="28"/>
  <c r="U40" i="28"/>
  <c r="V39" i="28"/>
  <c r="W38" i="28"/>
  <c r="H49" i="28"/>
  <c r="H77" i="28" s="1"/>
  <c r="I48" i="28"/>
  <c r="I76" i="28" s="1"/>
  <c r="J47" i="28"/>
  <c r="J75" i="28" s="1"/>
  <c r="B47" i="28"/>
  <c r="B75" i="28" s="1"/>
  <c r="C46" i="28"/>
  <c r="C74" i="28" s="1"/>
  <c r="D45" i="28"/>
  <c r="D73" i="28" s="1"/>
  <c r="E44" i="28"/>
  <c r="E72" i="28" s="1"/>
  <c r="F43" i="28"/>
  <c r="F71" i="28" s="1"/>
  <c r="G42" i="28"/>
  <c r="G70" i="28" s="1"/>
  <c r="H41" i="28"/>
  <c r="H69" i="28" s="1"/>
  <c r="I40" i="28"/>
  <c r="I68" i="28" s="1"/>
  <c r="J39" i="28"/>
  <c r="J67" i="28" s="1"/>
  <c r="B39" i="28"/>
  <c r="B67" i="28" s="1"/>
  <c r="C38" i="28"/>
  <c r="C66" i="28" s="1"/>
  <c r="S49" i="28"/>
  <c r="T48" i="28"/>
  <c r="U47" i="28"/>
  <c r="V46" i="28"/>
  <c r="W45" i="28"/>
  <c r="X44" i="28"/>
  <c r="Y43" i="28"/>
  <c r="Z42" i="28"/>
  <c r="R42" i="28"/>
  <c r="S41" i="28"/>
  <c r="T40" i="28"/>
  <c r="U39" i="28"/>
  <c r="V38" i="28"/>
  <c r="J46" i="28"/>
  <c r="J74" i="28" s="1"/>
  <c r="D44" i="28"/>
  <c r="D72" i="28" s="1"/>
  <c r="E43" i="28"/>
  <c r="E71" i="28" s="1"/>
  <c r="F42" i="28"/>
  <c r="F70" i="28" s="1"/>
  <c r="J38" i="28"/>
  <c r="J66" i="28" s="1"/>
  <c r="F33" i="18"/>
  <c r="F52" i="18" s="1"/>
  <c r="G33" i="18"/>
  <c r="G52" i="18" s="1"/>
  <c r="H33" i="18"/>
  <c r="H52" i="18" s="1"/>
  <c r="I33" i="18"/>
  <c r="I52" i="18" s="1"/>
  <c r="J33" i="18"/>
  <c r="J52" i="18" s="1"/>
  <c r="K33" i="18"/>
  <c r="K52" i="18" s="1"/>
  <c r="L33" i="18"/>
  <c r="L52" i="18" s="1"/>
  <c r="M33" i="18"/>
  <c r="M52" i="18" s="1"/>
  <c r="N33" i="18"/>
  <c r="N52" i="18" s="1"/>
  <c r="O33" i="18"/>
  <c r="O52" i="18" s="1"/>
  <c r="P33" i="18"/>
  <c r="P52" i="18" s="1"/>
  <c r="E33" i="18"/>
  <c r="K77" i="28" l="1"/>
  <c r="K66" i="28"/>
  <c r="K39" i="28"/>
  <c r="K40" i="28"/>
  <c r="K48" i="28"/>
  <c r="K45" i="28"/>
  <c r="K43" i="28"/>
  <c r="K41" i="28"/>
  <c r="K49" i="28"/>
  <c r="K46" i="28"/>
  <c r="AA46" i="28"/>
  <c r="K44" i="28"/>
  <c r="AA43" i="28"/>
  <c r="K49" i="29"/>
  <c r="K48" i="29"/>
  <c r="K47" i="29"/>
  <c r="K46" i="29"/>
  <c r="K45" i="29"/>
  <c r="K44" i="29"/>
  <c r="K43" i="29"/>
  <c r="K42" i="29"/>
  <c r="K41" i="29"/>
  <c r="K40" i="29"/>
  <c r="K39" i="29"/>
  <c r="AA38" i="28"/>
  <c r="K38" i="29"/>
  <c r="AA39" i="28"/>
  <c r="AA41" i="28"/>
  <c r="AA40" i="28"/>
  <c r="AA44" i="28"/>
  <c r="AA45" i="28"/>
  <c r="AA42" i="28"/>
  <c r="K47" i="28"/>
  <c r="K42" i="28"/>
  <c r="L40" i="29" l="1"/>
  <c r="L46" i="29"/>
  <c r="L43" i="29"/>
  <c r="L49" i="29"/>
  <c r="L47" i="29"/>
  <c r="L38" i="29"/>
  <c r="L42" i="29"/>
  <c r="L48" i="29"/>
  <c r="L44" i="29"/>
  <c r="L45" i="29"/>
  <c r="L41" i="29"/>
  <c r="L39" i="29"/>
  <c r="J10" i="29" l="1"/>
  <c r="J72" i="29" s="1"/>
  <c r="J12" i="30"/>
  <c r="J74" i="30" s="1"/>
  <c r="H12" i="29"/>
  <c r="H74" i="29" s="1"/>
  <c r="G12" i="29"/>
  <c r="G74" i="29" s="1"/>
  <c r="F10" i="30"/>
  <c r="F72" i="30" s="1"/>
  <c r="D12" i="30"/>
  <c r="D74" i="30" s="1"/>
  <c r="C12" i="30"/>
  <c r="C74" i="30" s="1"/>
  <c r="J4" i="30"/>
  <c r="J66" i="30" s="1"/>
  <c r="H4" i="30"/>
  <c r="H66" i="30" s="1"/>
  <c r="B5" i="29"/>
  <c r="B67" i="29" s="1"/>
  <c r="B13" i="29"/>
  <c r="B75" i="29" s="1"/>
  <c r="T97" i="30"/>
  <c r="D97" i="30"/>
  <c r="B21" i="30"/>
  <c r="C21" i="30" s="1"/>
  <c r="D21" i="30" s="1"/>
  <c r="E21" i="30" s="1"/>
  <c r="F21" i="30" s="1"/>
  <c r="G21" i="30" s="1"/>
  <c r="H21" i="30" s="1"/>
  <c r="I21" i="30" s="1"/>
  <c r="J21" i="30" s="1"/>
  <c r="H19" i="30"/>
  <c r="F19" i="30"/>
  <c r="D19" i="30"/>
  <c r="C19" i="30"/>
  <c r="B19" i="30"/>
  <c r="B17" i="30"/>
  <c r="I15" i="30"/>
  <c r="I77" i="30" s="1"/>
  <c r="H15" i="30"/>
  <c r="H77" i="30" s="1"/>
  <c r="G15" i="30"/>
  <c r="G77" i="30" s="1"/>
  <c r="D15" i="30"/>
  <c r="D77" i="30" s="1"/>
  <c r="C15" i="30"/>
  <c r="C77" i="30" s="1"/>
  <c r="J14" i="30"/>
  <c r="J76" i="30" s="1"/>
  <c r="I14" i="30"/>
  <c r="I76" i="30" s="1"/>
  <c r="H14" i="30"/>
  <c r="H76" i="30" s="1"/>
  <c r="F14" i="30"/>
  <c r="F76" i="30" s="1"/>
  <c r="E14" i="30"/>
  <c r="E76" i="30" s="1"/>
  <c r="D14" i="30"/>
  <c r="D76" i="30" s="1"/>
  <c r="B14" i="30"/>
  <c r="B76" i="30" s="1"/>
  <c r="J13" i="30"/>
  <c r="J75" i="30" s="1"/>
  <c r="I13" i="30"/>
  <c r="I75" i="30" s="1"/>
  <c r="G13" i="30"/>
  <c r="G75" i="30" s="1"/>
  <c r="F13" i="30"/>
  <c r="F75" i="30" s="1"/>
  <c r="E13" i="30"/>
  <c r="E75" i="30" s="1"/>
  <c r="C13" i="30"/>
  <c r="C75" i="30" s="1"/>
  <c r="I12" i="30"/>
  <c r="I74" i="30" s="1"/>
  <c r="F12" i="30"/>
  <c r="F74" i="30" s="1"/>
  <c r="B12" i="30"/>
  <c r="B74" i="30" s="1"/>
  <c r="I11" i="30"/>
  <c r="I73" i="30" s="1"/>
  <c r="H11" i="30"/>
  <c r="H73" i="30" s="1"/>
  <c r="G11" i="30"/>
  <c r="G73" i="30" s="1"/>
  <c r="E11" i="30"/>
  <c r="E73" i="30" s="1"/>
  <c r="D11" i="30"/>
  <c r="D73" i="30" s="1"/>
  <c r="C11" i="30"/>
  <c r="C73" i="30" s="1"/>
  <c r="I10" i="30"/>
  <c r="I72" i="30" s="1"/>
  <c r="H10" i="30"/>
  <c r="H72" i="30" s="1"/>
  <c r="G10" i="30"/>
  <c r="G72" i="30" s="1"/>
  <c r="E10" i="30"/>
  <c r="E72" i="30" s="1"/>
  <c r="D10" i="30"/>
  <c r="D72" i="30" s="1"/>
  <c r="B10" i="30"/>
  <c r="B72" i="30" s="1"/>
  <c r="J9" i="30"/>
  <c r="J71" i="30" s="1"/>
  <c r="I9" i="30"/>
  <c r="I71" i="30" s="1"/>
  <c r="G9" i="30"/>
  <c r="G71" i="30" s="1"/>
  <c r="F9" i="30"/>
  <c r="F71" i="30" s="1"/>
  <c r="E9" i="30"/>
  <c r="E71" i="30" s="1"/>
  <c r="C9" i="30"/>
  <c r="C71" i="30" s="1"/>
  <c r="J8" i="30"/>
  <c r="J70" i="30" s="1"/>
  <c r="H8" i="30"/>
  <c r="H70" i="30" s="1"/>
  <c r="G8" i="30"/>
  <c r="G70" i="30" s="1"/>
  <c r="F8" i="30"/>
  <c r="F70" i="30" s="1"/>
  <c r="E8" i="30"/>
  <c r="E70" i="30" s="1"/>
  <c r="D8" i="30"/>
  <c r="D70" i="30" s="1"/>
  <c r="C8" i="30"/>
  <c r="C70" i="30" s="1"/>
  <c r="B8" i="30"/>
  <c r="B70" i="30" s="1"/>
  <c r="I7" i="30"/>
  <c r="I69" i="30" s="1"/>
  <c r="H7" i="30"/>
  <c r="H69" i="30" s="1"/>
  <c r="G7" i="30"/>
  <c r="G69" i="30" s="1"/>
  <c r="F7" i="30"/>
  <c r="F69" i="30" s="1"/>
  <c r="E7" i="30"/>
  <c r="E69" i="30" s="1"/>
  <c r="D7" i="30"/>
  <c r="D69" i="30" s="1"/>
  <c r="C7" i="30"/>
  <c r="C69" i="30" s="1"/>
  <c r="J6" i="30"/>
  <c r="J68" i="30" s="1"/>
  <c r="I6" i="30"/>
  <c r="I68" i="30" s="1"/>
  <c r="H6" i="30"/>
  <c r="H68" i="30" s="1"/>
  <c r="G6" i="30"/>
  <c r="G68" i="30" s="1"/>
  <c r="F6" i="30"/>
  <c r="F68" i="30" s="1"/>
  <c r="E6" i="30"/>
  <c r="E68" i="30" s="1"/>
  <c r="D6" i="30"/>
  <c r="D68" i="30" s="1"/>
  <c r="B6" i="30"/>
  <c r="B68" i="30" s="1"/>
  <c r="J5" i="30"/>
  <c r="J67" i="30" s="1"/>
  <c r="I5" i="30"/>
  <c r="I67" i="30" s="1"/>
  <c r="H5" i="30"/>
  <c r="H67" i="30" s="1"/>
  <c r="G5" i="30"/>
  <c r="G67" i="30" s="1"/>
  <c r="F5" i="30"/>
  <c r="F67" i="30" s="1"/>
  <c r="E5" i="30"/>
  <c r="E67" i="30" s="1"/>
  <c r="C5" i="30"/>
  <c r="C67" i="30" s="1"/>
  <c r="G4" i="30"/>
  <c r="G66" i="30" s="1"/>
  <c r="F4" i="30"/>
  <c r="F66" i="30" s="1"/>
  <c r="E4" i="30"/>
  <c r="E66" i="30" s="1"/>
  <c r="D4" i="30"/>
  <c r="D66" i="30" s="1"/>
  <c r="C4" i="30"/>
  <c r="C66" i="30" s="1"/>
  <c r="B4" i="30"/>
  <c r="B66" i="30" s="1"/>
  <c r="D97" i="29"/>
  <c r="T97" i="29" s="1"/>
  <c r="B21" i="29"/>
  <c r="C21" i="29" s="1"/>
  <c r="D21" i="29" s="1"/>
  <c r="E21" i="29" s="1"/>
  <c r="F21" i="29" s="1"/>
  <c r="G21" i="29" s="1"/>
  <c r="H21" i="29" s="1"/>
  <c r="I21" i="29" s="1"/>
  <c r="J21" i="29" s="1"/>
  <c r="F19" i="29"/>
  <c r="E19" i="29"/>
  <c r="D19" i="29"/>
  <c r="C19" i="29"/>
  <c r="B19" i="29"/>
  <c r="B17" i="29"/>
  <c r="J15" i="29"/>
  <c r="J77" i="29" s="1"/>
  <c r="I15" i="29"/>
  <c r="I77" i="29" s="1"/>
  <c r="H15" i="29"/>
  <c r="H77" i="29" s="1"/>
  <c r="G15" i="29"/>
  <c r="G77" i="29" s="1"/>
  <c r="E15" i="29"/>
  <c r="E77" i="29" s="1"/>
  <c r="D15" i="29"/>
  <c r="D77" i="29" s="1"/>
  <c r="C15" i="29"/>
  <c r="C77" i="29" s="1"/>
  <c r="J14" i="29"/>
  <c r="J76" i="29" s="1"/>
  <c r="I14" i="29"/>
  <c r="I76" i="29" s="1"/>
  <c r="H14" i="29"/>
  <c r="H76" i="29" s="1"/>
  <c r="F14" i="29"/>
  <c r="F76" i="29" s="1"/>
  <c r="E14" i="29"/>
  <c r="E76" i="29" s="1"/>
  <c r="D14" i="29"/>
  <c r="D76" i="29" s="1"/>
  <c r="B14" i="29"/>
  <c r="B76" i="29" s="1"/>
  <c r="J13" i="29"/>
  <c r="J75" i="29" s="1"/>
  <c r="I13" i="29"/>
  <c r="I75" i="29" s="1"/>
  <c r="G13" i="29"/>
  <c r="G75" i="29" s="1"/>
  <c r="F13" i="29"/>
  <c r="F75" i="29" s="1"/>
  <c r="E13" i="29"/>
  <c r="E75" i="29" s="1"/>
  <c r="C13" i="29"/>
  <c r="C75" i="29" s="1"/>
  <c r="F12" i="29"/>
  <c r="F74" i="29" s="1"/>
  <c r="D12" i="29"/>
  <c r="D74" i="29" s="1"/>
  <c r="C12" i="29"/>
  <c r="C74" i="29" s="1"/>
  <c r="B12" i="29"/>
  <c r="B74" i="29" s="1"/>
  <c r="I11" i="29"/>
  <c r="I73" i="29" s="1"/>
  <c r="H11" i="29"/>
  <c r="H73" i="29" s="1"/>
  <c r="G11" i="29"/>
  <c r="G73" i="29" s="1"/>
  <c r="E11" i="29"/>
  <c r="E73" i="29" s="1"/>
  <c r="D11" i="29"/>
  <c r="D73" i="29" s="1"/>
  <c r="C11" i="29"/>
  <c r="C73" i="29" s="1"/>
  <c r="H10" i="29"/>
  <c r="H72" i="29" s="1"/>
  <c r="E10" i="29"/>
  <c r="E72" i="29" s="1"/>
  <c r="D10" i="29"/>
  <c r="D72" i="29" s="1"/>
  <c r="J9" i="29"/>
  <c r="J71" i="29" s="1"/>
  <c r="I9" i="29"/>
  <c r="I71" i="29" s="1"/>
  <c r="H9" i="29"/>
  <c r="H71" i="29" s="1"/>
  <c r="G9" i="29"/>
  <c r="G71" i="29" s="1"/>
  <c r="F9" i="29"/>
  <c r="F71" i="29" s="1"/>
  <c r="E9" i="29"/>
  <c r="E71" i="29" s="1"/>
  <c r="C9" i="29"/>
  <c r="C71" i="29" s="1"/>
  <c r="B9" i="29"/>
  <c r="B71" i="29" s="1"/>
  <c r="J8" i="29"/>
  <c r="J70" i="29" s="1"/>
  <c r="H8" i="29"/>
  <c r="H70" i="29" s="1"/>
  <c r="G8" i="29"/>
  <c r="G70" i="29" s="1"/>
  <c r="F8" i="29"/>
  <c r="F70" i="29" s="1"/>
  <c r="D8" i="29"/>
  <c r="D70" i="29" s="1"/>
  <c r="C8" i="29"/>
  <c r="C70" i="29" s="1"/>
  <c r="B8" i="29"/>
  <c r="B70" i="29" s="1"/>
  <c r="I7" i="29"/>
  <c r="I69" i="29" s="1"/>
  <c r="H7" i="29"/>
  <c r="H69" i="29" s="1"/>
  <c r="G7" i="29"/>
  <c r="G69" i="29" s="1"/>
  <c r="E7" i="29"/>
  <c r="E69" i="29" s="1"/>
  <c r="D7" i="29"/>
  <c r="D69" i="29" s="1"/>
  <c r="C7" i="29"/>
  <c r="C69" i="29" s="1"/>
  <c r="J6" i="29"/>
  <c r="J68" i="29" s="1"/>
  <c r="I6" i="29"/>
  <c r="I68" i="29" s="1"/>
  <c r="H6" i="29"/>
  <c r="H68" i="29" s="1"/>
  <c r="F6" i="29"/>
  <c r="F68" i="29" s="1"/>
  <c r="E6" i="29"/>
  <c r="E68" i="29" s="1"/>
  <c r="D6" i="29"/>
  <c r="D68" i="29" s="1"/>
  <c r="B6" i="29"/>
  <c r="B68" i="29" s="1"/>
  <c r="J5" i="29"/>
  <c r="J67" i="29" s="1"/>
  <c r="I5" i="29"/>
  <c r="I67" i="29" s="1"/>
  <c r="G5" i="29"/>
  <c r="G67" i="29" s="1"/>
  <c r="F5" i="29"/>
  <c r="F67" i="29" s="1"/>
  <c r="E5" i="29"/>
  <c r="E67" i="29" s="1"/>
  <c r="C5" i="29"/>
  <c r="C67" i="29" s="1"/>
  <c r="I4" i="29"/>
  <c r="I66" i="29" s="1"/>
  <c r="H4" i="29"/>
  <c r="H66" i="29" s="1"/>
  <c r="G4" i="29"/>
  <c r="G66" i="29" s="1"/>
  <c r="F4" i="29"/>
  <c r="F66" i="29" s="1"/>
  <c r="D4" i="29"/>
  <c r="D66" i="29" s="1"/>
  <c r="C4" i="29"/>
  <c r="C66" i="29" s="1"/>
  <c r="B4" i="29"/>
  <c r="B66" i="29" s="1"/>
  <c r="T97" i="28"/>
  <c r="B62" i="28"/>
  <c r="R62" i="28" s="1"/>
  <c r="B60" i="28"/>
  <c r="R60" i="28" s="1"/>
  <c r="B56" i="28"/>
  <c r="R56" i="28" s="1"/>
  <c r="B54" i="28"/>
  <c r="B53" i="28"/>
  <c r="R53" i="28" s="1"/>
  <c r="B52" i="28"/>
  <c r="R52" i="28" s="1"/>
  <c r="N50" i="28"/>
  <c r="C21" i="28"/>
  <c r="C57" i="28" s="1"/>
  <c r="B54" i="30" l="1"/>
  <c r="B62" i="30"/>
  <c r="R62" i="30" s="1"/>
  <c r="H19" i="29"/>
  <c r="G19" i="29"/>
  <c r="E19" i="30"/>
  <c r="E61" i="30" s="1"/>
  <c r="J19" i="29"/>
  <c r="I19" i="29"/>
  <c r="J15" i="30"/>
  <c r="J77" i="30" s="1"/>
  <c r="B15" i="30"/>
  <c r="C14" i="30"/>
  <c r="D13" i="29"/>
  <c r="D75" i="29" s="1"/>
  <c r="E12" i="30"/>
  <c r="E74" i="30" s="1"/>
  <c r="F11" i="29"/>
  <c r="F73" i="29" s="1"/>
  <c r="G10" i="29"/>
  <c r="G72" i="29" s="1"/>
  <c r="H9" i="30"/>
  <c r="I8" i="30"/>
  <c r="I70" i="30" s="1"/>
  <c r="J7" i="30"/>
  <c r="J69" i="30" s="1"/>
  <c r="B7" i="30"/>
  <c r="C6" i="30"/>
  <c r="C68" i="30" s="1"/>
  <c r="D5" i="29"/>
  <c r="D67" i="29" s="1"/>
  <c r="E4" i="29"/>
  <c r="E66" i="29" s="1"/>
  <c r="K66" i="29" s="1"/>
  <c r="F15" i="30"/>
  <c r="G14" i="30"/>
  <c r="H13" i="30"/>
  <c r="H75" i="30" s="1"/>
  <c r="I12" i="29"/>
  <c r="I74" i="29" s="1"/>
  <c r="J11" i="30"/>
  <c r="J73" i="30" s="1"/>
  <c r="B11" i="30"/>
  <c r="B73" i="30" s="1"/>
  <c r="C10" i="30"/>
  <c r="D9" i="30"/>
  <c r="D71" i="30" s="1"/>
  <c r="E8" i="29"/>
  <c r="E70" i="29" s="1"/>
  <c r="F7" i="29"/>
  <c r="F69" i="29" s="1"/>
  <c r="G6" i="29"/>
  <c r="G68" i="29" s="1"/>
  <c r="H5" i="29"/>
  <c r="H67" i="29" s="1"/>
  <c r="I4" i="30"/>
  <c r="I66" i="30" s="1"/>
  <c r="E15" i="30"/>
  <c r="E77" i="30" s="1"/>
  <c r="I10" i="29"/>
  <c r="I72" i="29" s="1"/>
  <c r="U54" i="29"/>
  <c r="U68" i="29" s="1"/>
  <c r="G19" i="30"/>
  <c r="G56" i="30" s="1"/>
  <c r="W56" i="30" s="1"/>
  <c r="I19" i="30"/>
  <c r="I59" i="30" s="1"/>
  <c r="B55" i="28"/>
  <c r="F11" i="30"/>
  <c r="F73" i="30" s="1"/>
  <c r="D13" i="30"/>
  <c r="B57" i="28"/>
  <c r="I8" i="29"/>
  <c r="I70" i="29" s="1"/>
  <c r="B15" i="29"/>
  <c r="B77" i="29" s="1"/>
  <c r="B63" i="28"/>
  <c r="R63" i="28" s="1"/>
  <c r="R77" i="28" s="1"/>
  <c r="J7" i="29"/>
  <c r="J69" i="29" s="1"/>
  <c r="C14" i="29"/>
  <c r="B7" i="29"/>
  <c r="B69" i="29" s="1"/>
  <c r="C6" i="29"/>
  <c r="D5" i="30"/>
  <c r="AA39" i="29"/>
  <c r="AD39" i="29" s="1"/>
  <c r="E24" i="63" s="1"/>
  <c r="N45" i="29"/>
  <c r="R74" i="28"/>
  <c r="R67" i="28"/>
  <c r="R70" i="28"/>
  <c r="C53" i="30"/>
  <c r="C59" i="30"/>
  <c r="S59" i="30" s="1"/>
  <c r="C52" i="28"/>
  <c r="S52" i="28" s="1"/>
  <c r="D59" i="30"/>
  <c r="T59" i="30" s="1"/>
  <c r="D21" i="28"/>
  <c r="D63" i="28" s="1"/>
  <c r="D54" i="30"/>
  <c r="T54" i="30" s="1"/>
  <c r="C55" i="30"/>
  <c r="S55" i="30" s="1"/>
  <c r="C61" i="30"/>
  <c r="C63" i="30"/>
  <c r="S63" i="30" s="1"/>
  <c r="C52" i="30"/>
  <c r="S52" i="30" s="1"/>
  <c r="D55" i="30"/>
  <c r="T55" i="30" s="1"/>
  <c r="C56" i="30"/>
  <c r="C57" i="30"/>
  <c r="S57" i="30" s="1"/>
  <c r="D58" i="30"/>
  <c r="T58" i="30" s="1"/>
  <c r="D62" i="30"/>
  <c r="T62" i="30" s="1"/>
  <c r="D63" i="30"/>
  <c r="T63" i="30" s="1"/>
  <c r="B58" i="28"/>
  <c r="R58" i="28" s="1"/>
  <c r="U62" i="29"/>
  <c r="E57" i="30"/>
  <c r="U57" i="30" s="1"/>
  <c r="G58" i="30"/>
  <c r="W58" i="30" s="1"/>
  <c r="C56" i="28"/>
  <c r="G57" i="30"/>
  <c r="W57" i="30" s="1"/>
  <c r="H56" i="30"/>
  <c r="X56" i="30" s="1"/>
  <c r="J19" i="30"/>
  <c r="J63" i="30" s="1"/>
  <c r="C60" i="30"/>
  <c r="Z55" i="29"/>
  <c r="T62" i="29"/>
  <c r="T76" i="29" s="1"/>
  <c r="D60" i="30"/>
  <c r="T60" i="30" s="1"/>
  <c r="D52" i="30"/>
  <c r="T52" i="30" s="1"/>
  <c r="D56" i="30"/>
  <c r="T56" i="30" s="1"/>
  <c r="F58" i="30"/>
  <c r="V58" i="30" s="1"/>
  <c r="B60" i="30"/>
  <c r="R60" i="30" s="1"/>
  <c r="R56" i="29"/>
  <c r="R57" i="29"/>
  <c r="R71" i="29" s="1"/>
  <c r="B52" i="30"/>
  <c r="R52" i="30" s="1"/>
  <c r="B56" i="30"/>
  <c r="R56" i="30" s="1"/>
  <c r="B58" i="30"/>
  <c r="R52" i="29"/>
  <c r="R61" i="29"/>
  <c r="R75" i="29" s="1"/>
  <c r="R60" i="29"/>
  <c r="R74" i="29" s="1"/>
  <c r="B59" i="30"/>
  <c r="R59" i="30" s="1"/>
  <c r="C58" i="28"/>
  <c r="B11" i="29"/>
  <c r="B73" i="29" s="1"/>
  <c r="J11" i="29"/>
  <c r="J73" i="29" s="1"/>
  <c r="B59" i="28"/>
  <c r="R59" i="28" s="1"/>
  <c r="C10" i="29"/>
  <c r="C72" i="29" s="1"/>
  <c r="H13" i="29"/>
  <c r="H75" i="29" s="1"/>
  <c r="G14" i="29"/>
  <c r="G76" i="29" s="1"/>
  <c r="F15" i="29"/>
  <c r="F77" i="29" s="1"/>
  <c r="D9" i="29"/>
  <c r="D71" i="29" s="1"/>
  <c r="J12" i="29"/>
  <c r="J74" i="29" s="1"/>
  <c r="J10" i="30"/>
  <c r="J72" i="30" s="1"/>
  <c r="H12" i="30"/>
  <c r="H74" i="30" s="1"/>
  <c r="G12" i="30"/>
  <c r="F10" i="29"/>
  <c r="F72" i="29" s="1"/>
  <c r="E12" i="29"/>
  <c r="E74" i="29" s="1"/>
  <c r="J4" i="29"/>
  <c r="J66" i="29" s="1"/>
  <c r="B9" i="30"/>
  <c r="B61" i="28"/>
  <c r="R61" i="28" s="1"/>
  <c r="B5" i="30"/>
  <c r="B13" i="30"/>
  <c r="B10" i="29"/>
  <c r="B72" i="29" s="1"/>
  <c r="R66" i="28"/>
  <c r="S57" i="28"/>
  <c r="S71" i="28" s="1"/>
  <c r="T58" i="29"/>
  <c r="D52" i="28"/>
  <c r="U58" i="29"/>
  <c r="C61" i="28"/>
  <c r="C60" i="28"/>
  <c r="C53" i="28"/>
  <c r="R76" i="28"/>
  <c r="T61" i="29"/>
  <c r="T75" i="29" s="1"/>
  <c r="C54" i="28"/>
  <c r="R54" i="28"/>
  <c r="C59" i="28"/>
  <c r="S55" i="29"/>
  <c r="S63" i="29"/>
  <c r="S59" i="29"/>
  <c r="S73" i="29" s="1"/>
  <c r="C55" i="28"/>
  <c r="R55" i="28"/>
  <c r="C63" i="28"/>
  <c r="C62" i="28"/>
  <c r="R58" i="29"/>
  <c r="R72" i="29" s="1"/>
  <c r="N47" i="29"/>
  <c r="S53" i="30"/>
  <c r="R54" i="30"/>
  <c r="S61" i="30"/>
  <c r="G52" i="30"/>
  <c r="F52" i="30"/>
  <c r="H58" i="30"/>
  <c r="G59" i="30"/>
  <c r="F60" i="30"/>
  <c r="F53" i="30"/>
  <c r="E54" i="30"/>
  <c r="S56" i="30"/>
  <c r="H59" i="30"/>
  <c r="F61" i="30"/>
  <c r="H52" i="30"/>
  <c r="G53" i="30"/>
  <c r="F54" i="30"/>
  <c r="G61" i="30"/>
  <c r="F62" i="30"/>
  <c r="H53" i="30"/>
  <c r="G54" i="30"/>
  <c r="F55" i="30"/>
  <c r="D57" i="30"/>
  <c r="H61" i="30"/>
  <c r="C54" i="30"/>
  <c r="H54" i="30"/>
  <c r="G55" i="30"/>
  <c r="F56" i="30"/>
  <c r="H62" i="30"/>
  <c r="G63" i="30"/>
  <c r="H55" i="30"/>
  <c r="F57" i="30"/>
  <c r="S60" i="30"/>
  <c r="H63" i="30"/>
  <c r="B53" i="30" l="1"/>
  <c r="R53" i="30" s="1"/>
  <c r="B67" i="30"/>
  <c r="B57" i="30"/>
  <c r="R57" i="30" s="1"/>
  <c r="B71" i="30"/>
  <c r="G62" i="30"/>
  <c r="G76" i="30"/>
  <c r="D61" i="30"/>
  <c r="T61" i="30" s="1"/>
  <c r="D75" i="30"/>
  <c r="B55" i="30"/>
  <c r="R55" i="30" s="1"/>
  <c r="B69" i="30"/>
  <c r="B61" i="30"/>
  <c r="R61" i="30" s="1"/>
  <c r="B75" i="30"/>
  <c r="F63" i="30"/>
  <c r="F77" i="30"/>
  <c r="B63" i="30"/>
  <c r="R63" i="30" s="1"/>
  <c r="B77" i="30"/>
  <c r="H60" i="30"/>
  <c r="C58" i="30"/>
  <c r="C72" i="30"/>
  <c r="G60" i="30"/>
  <c r="W60" i="30" s="1"/>
  <c r="G74" i="30"/>
  <c r="D53" i="30"/>
  <c r="T53" i="30" s="1"/>
  <c r="D67" i="30"/>
  <c r="H57" i="30"/>
  <c r="X57" i="30" s="1"/>
  <c r="H71" i="30"/>
  <c r="C62" i="30"/>
  <c r="S62" i="30" s="1"/>
  <c r="C76" i="30"/>
  <c r="S54" i="29"/>
  <c r="S68" i="29" s="1"/>
  <c r="C68" i="29"/>
  <c r="F59" i="30"/>
  <c r="V59" i="30" s="1"/>
  <c r="S62" i="29"/>
  <c r="S76" i="29" s="1"/>
  <c r="C76" i="29"/>
  <c r="E56" i="30"/>
  <c r="U56" i="30" s="1"/>
  <c r="E55" i="30"/>
  <c r="U55" i="30" s="1"/>
  <c r="E52" i="30"/>
  <c r="U52" i="30" s="1"/>
  <c r="E58" i="30"/>
  <c r="U58" i="30" s="1"/>
  <c r="E63" i="30"/>
  <c r="E53" i="30"/>
  <c r="E60" i="30"/>
  <c r="U60" i="30" s="1"/>
  <c r="E62" i="30"/>
  <c r="U62" i="30" s="1"/>
  <c r="E59" i="30"/>
  <c r="U59" i="30" s="1"/>
  <c r="D57" i="28"/>
  <c r="D60" i="28"/>
  <c r="J61" i="30"/>
  <c r="J60" i="30"/>
  <c r="Z60" i="30" s="1"/>
  <c r="J54" i="30"/>
  <c r="Z54" i="30" s="1"/>
  <c r="J59" i="30"/>
  <c r="Z59" i="30" s="1"/>
  <c r="J58" i="30"/>
  <c r="Z58" i="30" s="1"/>
  <c r="J53" i="30"/>
  <c r="J52" i="30"/>
  <c r="I58" i="30"/>
  <c r="Y58" i="30" s="1"/>
  <c r="J57" i="30"/>
  <c r="J56" i="30"/>
  <c r="R63" i="29"/>
  <c r="R77" i="29" s="1"/>
  <c r="U52" i="29"/>
  <c r="U66" i="29" s="1"/>
  <c r="R57" i="28"/>
  <c r="R71" i="28" s="1"/>
  <c r="R62" i="29"/>
  <c r="R76" i="29" s="1"/>
  <c r="T54" i="29"/>
  <c r="T68" i="29" s="1"/>
  <c r="D61" i="28"/>
  <c r="E21" i="28"/>
  <c r="R54" i="29"/>
  <c r="R68" i="29" s="1"/>
  <c r="D53" i="28"/>
  <c r="D55" i="28"/>
  <c r="T55" i="28" s="1"/>
  <c r="T69" i="28" s="1"/>
  <c r="D58" i="28"/>
  <c r="D59" i="28"/>
  <c r="T59" i="28" s="1"/>
  <c r="T73" i="28" s="1"/>
  <c r="D56" i="28"/>
  <c r="I54" i="30"/>
  <c r="Y54" i="30" s="1"/>
  <c r="I63" i="30"/>
  <c r="Y63" i="30" s="1"/>
  <c r="I56" i="30"/>
  <c r="Y56" i="30" s="1"/>
  <c r="I57" i="30"/>
  <c r="Y57" i="30" s="1"/>
  <c r="I62" i="30"/>
  <c r="Y62" i="30" s="1"/>
  <c r="I60" i="30"/>
  <c r="I52" i="30"/>
  <c r="Y52" i="30" s="1"/>
  <c r="I53" i="30"/>
  <c r="Y53" i="30" s="1"/>
  <c r="I55" i="30"/>
  <c r="Y55" i="30" s="1"/>
  <c r="I61" i="30"/>
  <c r="Y61" i="30" s="1"/>
  <c r="S69" i="29"/>
  <c r="N39" i="29"/>
  <c r="R70" i="29"/>
  <c r="U76" i="29"/>
  <c r="U72" i="29"/>
  <c r="AA44" i="29"/>
  <c r="AD44" i="29" s="1"/>
  <c r="J24" i="63" s="1"/>
  <c r="AA38" i="29"/>
  <c r="AD38" i="29" s="1"/>
  <c r="D24" i="63" s="1"/>
  <c r="AA48" i="29"/>
  <c r="AD48" i="29" s="1"/>
  <c r="N24" i="63" s="1"/>
  <c r="N42" i="29"/>
  <c r="N49" i="29"/>
  <c r="N40" i="29"/>
  <c r="N41" i="29"/>
  <c r="N48" i="29"/>
  <c r="N43" i="29"/>
  <c r="J62" i="30"/>
  <c r="Z62" i="30" s="1"/>
  <c r="S56" i="28"/>
  <c r="R53" i="29"/>
  <c r="R67" i="29" s="1"/>
  <c r="T53" i="29"/>
  <c r="T67" i="29" s="1"/>
  <c r="U60" i="29"/>
  <c r="U74" i="29" s="1"/>
  <c r="Z69" i="29"/>
  <c r="AA45" i="29"/>
  <c r="AD45" i="29" s="1"/>
  <c r="K24" i="63" s="1"/>
  <c r="AA41" i="29"/>
  <c r="AD41" i="29" s="1"/>
  <c r="G24" i="63" s="1"/>
  <c r="AA49" i="29"/>
  <c r="AD49" i="29" s="1"/>
  <c r="O24" i="63" s="1"/>
  <c r="AD45" i="28"/>
  <c r="K16" i="63" s="1"/>
  <c r="N44" i="29"/>
  <c r="N46" i="29"/>
  <c r="S77" i="29"/>
  <c r="R72" i="28"/>
  <c r="T72" i="29"/>
  <c r="R66" i="29"/>
  <c r="S66" i="28"/>
  <c r="AA47" i="29"/>
  <c r="AD47" i="29" s="1"/>
  <c r="M24" i="63" s="1"/>
  <c r="N38" i="29"/>
  <c r="AA43" i="29"/>
  <c r="AD43" i="29" s="1"/>
  <c r="I24" i="63" s="1"/>
  <c r="AA46" i="29"/>
  <c r="AD46" i="29" s="1"/>
  <c r="L24" i="63" s="1"/>
  <c r="AA42" i="29"/>
  <c r="AD42" i="29" s="1"/>
  <c r="H24" i="63" s="1"/>
  <c r="AA40" i="29"/>
  <c r="AD40" i="29" s="1"/>
  <c r="F24" i="63" s="1"/>
  <c r="AD42" i="28"/>
  <c r="H16" i="63" s="1"/>
  <c r="AD38" i="28"/>
  <c r="D16" i="63" s="1"/>
  <c r="R68" i="28"/>
  <c r="AD44" i="28"/>
  <c r="J16" i="63" s="1"/>
  <c r="N39" i="28"/>
  <c r="R69" i="28"/>
  <c r="AD39" i="28"/>
  <c r="E16" i="63" s="1"/>
  <c r="AD43" i="28"/>
  <c r="I16" i="63" s="1"/>
  <c r="AA49" i="28"/>
  <c r="AD49" i="28" s="1"/>
  <c r="O16" i="63" s="1"/>
  <c r="AD41" i="28"/>
  <c r="G16" i="63" s="1"/>
  <c r="AA47" i="28"/>
  <c r="AA48" i="28"/>
  <c r="AD48" i="28" s="1"/>
  <c r="N16" i="63" s="1"/>
  <c r="AD40" i="28"/>
  <c r="F16" i="63" s="1"/>
  <c r="AD46" i="28"/>
  <c r="L16" i="63" s="1"/>
  <c r="S70" i="28"/>
  <c r="K38" i="28"/>
  <c r="N38" i="28" s="1"/>
  <c r="N48" i="28"/>
  <c r="N43" i="28"/>
  <c r="N49" i="28"/>
  <c r="N42" i="28"/>
  <c r="N47" i="28"/>
  <c r="N46" i="28"/>
  <c r="N45" i="28"/>
  <c r="N41" i="28"/>
  <c r="N44" i="28"/>
  <c r="R75" i="28"/>
  <c r="N40" i="28"/>
  <c r="R73" i="28"/>
  <c r="R58" i="30"/>
  <c r="R55" i="29"/>
  <c r="R69" i="29" s="1"/>
  <c r="D54" i="28"/>
  <c r="D62" i="28"/>
  <c r="Z63" i="30"/>
  <c r="S58" i="28"/>
  <c r="S72" i="28" s="1"/>
  <c r="J55" i="30"/>
  <c r="R59" i="29"/>
  <c r="R73" i="29" s="1"/>
  <c r="U63" i="30"/>
  <c r="Y54" i="29"/>
  <c r="Y68" i="29" s="1"/>
  <c r="S56" i="29"/>
  <c r="S70" i="29" s="1"/>
  <c r="W58" i="29"/>
  <c r="W72" i="29" s="1"/>
  <c r="X54" i="30"/>
  <c r="V63" i="30"/>
  <c r="V62" i="30"/>
  <c r="V54" i="30"/>
  <c r="Z62" i="29"/>
  <c r="Z76" i="29" s="1"/>
  <c r="Z54" i="29"/>
  <c r="Z68" i="29" s="1"/>
  <c r="Z61" i="29"/>
  <c r="Z75" i="29" s="1"/>
  <c r="Z53" i="29"/>
  <c r="Z67" i="29" s="1"/>
  <c r="W63" i="29"/>
  <c r="W77" i="29" s="1"/>
  <c r="W55" i="29"/>
  <c r="W69" i="29" s="1"/>
  <c r="W62" i="29"/>
  <c r="W76" i="29" s="1"/>
  <c r="Y59" i="30"/>
  <c r="T63" i="29"/>
  <c r="T77" i="29" s="1"/>
  <c r="T55" i="29"/>
  <c r="T69" i="29" s="1"/>
  <c r="Z56" i="29"/>
  <c r="Z70" i="29" s="1"/>
  <c r="Z59" i="29"/>
  <c r="Z73" i="29" s="1"/>
  <c r="X52" i="29"/>
  <c r="X66" i="29" s="1"/>
  <c r="T63" i="28"/>
  <c r="T77" i="28" s="1"/>
  <c r="X57" i="29"/>
  <c r="X71" i="29" s="1"/>
  <c r="S61" i="28"/>
  <c r="S75" i="28" s="1"/>
  <c r="W55" i="30"/>
  <c r="X53" i="29"/>
  <c r="X67" i="29" s="1"/>
  <c r="Y57" i="29"/>
  <c r="Y71" i="29" s="1"/>
  <c r="X63" i="30"/>
  <c r="W62" i="30"/>
  <c r="V55" i="30"/>
  <c r="W61" i="30"/>
  <c r="W53" i="30"/>
  <c r="V61" i="30"/>
  <c r="V60" i="30"/>
  <c r="X62" i="29"/>
  <c r="X76" i="29" s="1"/>
  <c r="X54" i="29"/>
  <c r="X68" i="29" s="1"/>
  <c r="X61" i="29"/>
  <c r="X75" i="29" s="1"/>
  <c r="W60" i="29"/>
  <c r="W74" i="29" s="1"/>
  <c r="W52" i="29"/>
  <c r="W66" i="29" s="1"/>
  <c r="Y52" i="29"/>
  <c r="Y66" i="29" s="1"/>
  <c r="S63" i="28"/>
  <c r="S77" i="28" s="1"/>
  <c r="T60" i="28"/>
  <c r="T74" i="28" s="1"/>
  <c r="S59" i="28"/>
  <c r="S73" i="28" s="1"/>
  <c r="Y56" i="29"/>
  <c r="Y70" i="29" s="1"/>
  <c r="W57" i="29"/>
  <c r="W71" i="29" s="1"/>
  <c r="W54" i="30"/>
  <c r="X59" i="30"/>
  <c r="W59" i="30"/>
  <c r="Y61" i="29"/>
  <c r="Y75" i="29" s="1"/>
  <c r="Y53" i="29"/>
  <c r="Y67" i="29" s="1"/>
  <c r="S58" i="29"/>
  <c r="S72" i="29" s="1"/>
  <c r="S57" i="29"/>
  <c r="S71" i="29" s="1"/>
  <c r="X59" i="29"/>
  <c r="X73" i="29" s="1"/>
  <c r="X56" i="29"/>
  <c r="X70" i="29" s="1"/>
  <c r="X62" i="30"/>
  <c r="Y63" i="29"/>
  <c r="Y77" i="29" s="1"/>
  <c r="V63" i="29"/>
  <c r="V77" i="29" s="1"/>
  <c r="Z63" i="29"/>
  <c r="Z77" i="29" s="1"/>
  <c r="X61" i="30"/>
  <c r="X60" i="30"/>
  <c r="X52" i="30"/>
  <c r="Z61" i="30"/>
  <c r="V57" i="30"/>
  <c r="S58" i="30"/>
  <c r="Y60" i="30"/>
  <c r="X53" i="30"/>
  <c r="U54" i="30"/>
  <c r="X58" i="30"/>
  <c r="V52" i="30"/>
  <c r="S61" i="29"/>
  <c r="S75" i="29" s="1"/>
  <c r="S53" i="29"/>
  <c r="S67" i="29" s="1"/>
  <c r="S60" i="29"/>
  <c r="S74" i="29" s="1"/>
  <c r="S52" i="29"/>
  <c r="S66" i="29" s="1"/>
  <c r="Z60" i="29"/>
  <c r="Z74" i="29" s="1"/>
  <c r="Z52" i="29"/>
  <c r="Z66" i="29" s="1"/>
  <c r="T57" i="29"/>
  <c r="T71" i="29" s="1"/>
  <c r="T56" i="29"/>
  <c r="T70" i="29" s="1"/>
  <c r="Y58" i="29"/>
  <c r="Y72" i="29" s="1"/>
  <c r="U61" i="29"/>
  <c r="U75" i="29" s="1"/>
  <c r="U53" i="29"/>
  <c r="U67" i="29" s="1"/>
  <c r="S62" i="28"/>
  <c r="S76" i="28" s="1"/>
  <c r="E63" i="28"/>
  <c r="E59" i="28"/>
  <c r="E61" i="28"/>
  <c r="E60" i="28"/>
  <c r="E54" i="28"/>
  <c r="F21" i="28"/>
  <c r="E53" i="28"/>
  <c r="E55" i="28"/>
  <c r="E57" i="28"/>
  <c r="E58" i="28"/>
  <c r="E56" i="28"/>
  <c r="E52" i="28"/>
  <c r="E62" i="28"/>
  <c r="S54" i="28"/>
  <c r="S68" i="28" s="1"/>
  <c r="T56" i="28"/>
  <c r="T70" i="28" s="1"/>
  <c r="T57" i="30"/>
  <c r="V53" i="29"/>
  <c r="V67" i="29" s="1"/>
  <c r="X55" i="30"/>
  <c r="U53" i="30"/>
  <c r="Z57" i="30"/>
  <c r="V53" i="30"/>
  <c r="W52" i="30"/>
  <c r="T60" i="29"/>
  <c r="T74" i="29" s="1"/>
  <c r="T52" i="29"/>
  <c r="T66" i="29" s="1"/>
  <c r="T59" i="29"/>
  <c r="T73" i="29" s="1"/>
  <c r="U56" i="29"/>
  <c r="U70" i="29" s="1"/>
  <c r="U63" i="29"/>
  <c r="U77" i="29" s="1"/>
  <c r="U55" i="29"/>
  <c r="U69" i="29" s="1"/>
  <c r="Z57" i="29"/>
  <c r="Z71" i="29" s="1"/>
  <c r="V60" i="29"/>
  <c r="V74" i="29" s="1"/>
  <c r="V52" i="29"/>
  <c r="V66" i="29" s="1"/>
  <c r="V61" i="29"/>
  <c r="V75" i="29" s="1"/>
  <c r="T53" i="28"/>
  <c r="T67" i="28" s="1"/>
  <c r="Y62" i="29"/>
  <c r="Y76" i="29" s="1"/>
  <c r="Z58" i="29"/>
  <c r="Z72" i="29" s="1"/>
  <c r="W53" i="29"/>
  <c r="W67" i="29" s="1"/>
  <c r="S60" i="28"/>
  <c r="S74" i="28" s="1"/>
  <c r="Z52" i="30"/>
  <c r="Z56" i="30"/>
  <c r="U59" i="29"/>
  <c r="U73" i="29" s="1"/>
  <c r="W56" i="29"/>
  <c r="W70" i="29" s="1"/>
  <c r="U61" i="30"/>
  <c r="V55" i="29"/>
  <c r="V69" i="29" s="1"/>
  <c r="V62" i="29"/>
  <c r="V76" i="29" s="1"/>
  <c r="V54" i="29"/>
  <c r="V68" i="29" s="1"/>
  <c r="W59" i="29"/>
  <c r="W73" i="29" s="1"/>
  <c r="W61" i="29"/>
  <c r="W75" i="29" s="1"/>
  <c r="V57" i="29"/>
  <c r="V71" i="29" s="1"/>
  <c r="T57" i="28"/>
  <c r="T71" i="28" s="1"/>
  <c r="Y55" i="29"/>
  <c r="Y69" i="29" s="1"/>
  <c r="V56" i="29"/>
  <c r="V70" i="29" s="1"/>
  <c r="Y60" i="29"/>
  <c r="Y74" i="29" s="1"/>
  <c r="Z53" i="30"/>
  <c r="W63" i="30"/>
  <c r="V56" i="30"/>
  <c r="S54" i="30"/>
  <c r="V58" i="29"/>
  <c r="V72" i="29" s="1"/>
  <c r="X63" i="29"/>
  <c r="X77" i="29" s="1"/>
  <c r="X55" i="29"/>
  <c r="X69" i="29" s="1"/>
  <c r="U57" i="29"/>
  <c r="U71" i="29" s="1"/>
  <c r="W54" i="29"/>
  <c r="W68" i="29" s="1"/>
  <c r="Y59" i="29"/>
  <c r="Y73" i="29" s="1"/>
  <c r="X58" i="29"/>
  <c r="X72" i="29" s="1"/>
  <c r="X60" i="29"/>
  <c r="X74" i="29" s="1"/>
  <c r="S55" i="28"/>
  <c r="S69" i="28" s="1"/>
  <c r="V59" i="29"/>
  <c r="V73" i="29" s="1"/>
  <c r="S53" i="28"/>
  <c r="S67" i="28" s="1"/>
  <c r="T52" i="28"/>
  <c r="T66" i="28" s="1"/>
  <c r="T61" i="28" l="1"/>
  <c r="T75" i="28" s="1"/>
  <c r="T58" i="28"/>
  <c r="T72" i="28" s="1"/>
  <c r="AB39" i="29"/>
  <c r="AD47" i="28"/>
  <c r="M16" i="63" s="1"/>
  <c r="AB40" i="28"/>
  <c r="AB43" i="28"/>
  <c r="AB44" i="28"/>
  <c r="AB41" i="28"/>
  <c r="AB45" i="28"/>
  <c r="AB38" i="28"/>
  <c r="AB39" i="28"/>
  <c r="AB42" i="28"/>
  <c r="AB46" i="28"/>
  <c r="B79" i="29"/>
  <c r="AB47" i="29"/>
  <c r="AB40" i="29"/>
  <c r="AB49" i="29"/>
  <c r="AB41" i="29"/>
  <c r="AB42" i="29"/>
  <c r="AB43" i="29"/>
  <c r="R79" i="29"/>
  <c r="AB46" i="29"/>
  <c r="AB48" i="29"/>
  <c r="AB44" i="29"/>
  <c r="AB45" i="29"/>
  <c r="AB38" i="29"/>
  <c r="AB47" i="28"/>
  <c r="AB48" i="28"/>
  <c r="R79" i="28"/>
  <c r="AB49" i="28"/>
  <c r="L48" i="28"/>
  <c r="L39" i="28"/>
  <c r="L44" i="28"/>
  <c r="L45" i="28"/>
  <c r="L42" i="28"/>
  <c r="L43" i="28"/>
  <c r="L46" i="28"/>
  <c r="L49" i="28"/>
  <c r="L47" i="28"/>
  <c r="B79" i="28"/>
  <c r="L38" i="28"/>
  <c r="L41" i="28"/>
  <c r="L40" i="28"/>
  <c r="T54" i="28"/>
  <c r="T68" i="28" s="1"/>
  <c r="T62" i="28"/>
  <c r="T76" i="28" s="1"/>
  <c r="Z55" i="30"/>
  <c r="AA71" i="29"/>
  <c r="K77" i="29"/>
  <c r="K69" i="29"/>
  <c r="AA74" i="29"/>
  <c r="K68" i="29"/>
  <c r="K76" i="29"/>
  <c r="AA76" i="29"/>
  <c r="AA68" i="29"/>
  <c r="K73" i="29"/>
  <c r="AA67" i="29"/>
  <c r="AA72" i="29"/>
  <c r="K72" i="29"/>
  <c r="K75" i="29"/>
  <c r="AA77" i="29"/>
  <c r="K74" i="29"/>
  <c r="K70" i="29"/>
  <c r="K71" i="29"/>
  <c r="AA73" i="29"/>
  <c r="K67" i="29"/>
  <c r="AA69" i="29"/>
  <c r="AA75" i="29"/>
  <c r="AA70" i="29"/>
  <c r="AA66" i="29"/>
  <c r="U52" i="28"/>
  <c r="U66" i="28" s="1"/>
  <c r="U60" i="28"/>
  <c r="U74" i="28" s="1"/>
  <c r="U62" i="28"/>
  <c r="U76" i="28" s="1"/>
  <c r="U56" i="28"/>
  <c r="U70" i="28" s="1"/>
  <c r="U61" i="28"/>
  <c r="U75" i="28" s="1"/>
  <c r="U54" i="28"/>
  <c r="U68" i="28" s="1"/>
  <c r="U58" i="28"/>
  <c r="U72" i="28" s="1"/>
  <c r="U59" i="28"/>
  <c r="U73" i="28" s="1"/>
  <c r="U57" i="28"/>
  <c r="U71" i="28" s="1"/>
  <c r="U63" i="28"/>
  <c r="U77" i="28" s="1"/>
  <c r="U55" i="28"/>
  <c r="U69" i="28" s="1"/>
  <c r="U53" i="28"/>
  <c r="U67" i="28" s="1"/>
  <c r="F60" i="28"/>
  <c r="F63" i="28"/>
  <c r="F59" i="28"/>
  <c r="F62" i="28"/>
  <c r="F58" i="28"/>
  <c r="F54" i="28"/>
  <c r="G21" i="28"/>
  <c r="F53" i="28"/>
  <c r="F57" i="28"/>
  <c r="F61" i="28"/>
  <c r="F56" i="28"/>
  <c r="F52" i="28"/>
  <c r="F55" i="28"/>
  <c r="R91" i="29" l="1"/>
  <c r="B92" i="29"/>
  <c r="B86" i="29"/>
  <c r="B93" i="29"/>
  <c r="B82" i="29"/>
  <c r="B90" i="29"/>
  <c r="B91" i="29"/>
  <c r="B84" i="29"/>
  <c r="B88" i="29"/>
  <c r="B83" i="29"/>
  <c r="B85" i="29"/>
  <c r="B87" i="29"/>
  <c r="B89" i="29"/>
  <c r="R88" i="29"/>
  <c r="R87" i="29"/>
  <c r="R92" i="29"/>
  <c r="R89" i="29"/>
  <c r="R83" i="29"/>
  <c r="R82" i="29"/>
  <c r="R84" i="29"/>
  <c r="R86" i="29"/>
  <c r="R93" i="29"/>
  <c r="R85" i="29"/>
  <c r="R90" i="29"/>
  <c r="V61" i="28"/>
  <c r="V75" i="28" s="1"/>
  <c r="V63" i="28"/>
  <c r="V77" i="28" s="1"/>
  <c r="V57" i="28"/>
  <c r="V71" i="28" s="1"/>
  <c r="V60" i="28"/>
  <c r="V74" i="28" s="1"/>
  <c r="V53" i="28"/>
  <c r="V67" i="28" s="1"/>
  <c r="G63" i="28"/>
  <c r="G62" i="28"/>
  <c r="G60" i="28"/>
  <c r="H21" i="28"/>
  <c r="G53" i="28"/>
  <c r="G59" i="28"/>
  <c r="G57" i="28"/>
  <c r="G56" i="28"/>
  <c r="G52" i="28"/>
  <c r="G54" i="28"/>
  <c r="G58" i="28"/>
  <c r="G55" i="28"/>
  <c r="G61" i="28"/>
  <c r="V54" i="28"/>
  <c r="V68" i="28" s="1"/>
  <c r="V55" i="28"/>
  <c r="V69" i="28" s="1"/>
  <c r="V58" i="28"/>
  <c r="V72" i="28" s="1"/>
  <c r="V52" i="28"/>
  <c r="V66" i="28" s="1"/>
  <c r="V62" i="28"/>
  <c r="V76" i="28" s="1"/>
  <c r="V56" i="28"/>
  <c r="V70" i="28" s="1"/>
  <c r="V59" i="28"/>
  <c r="V73" i="28" s="1"/>
  <c r="B96" i="29" l="1"/>
  <c r="B99" i="29" s="1"/>
  <c r="B101" i="29" s="1"/>
  <c r="R94" i="29"/>
  <c r="B94" i="29"/>
  <c r="R96" i="29"/>
  <c r="R99" i="29" s="1"/>
  <c r="R101" i="29" s="1"/>
  <c r="W53" i="28"/>
  <c r="W67" i="28" s="1"/>
  <c r="W55" i="28"/>
  <c r="W69" i="28" s="1"/>
  <c r="H63" i="28"/>
  <c r="H59" i="28"/>
  <c r="H62" i="28"/>
  <c r="H61" i="28"/>
  <c r="H57" i="28"/>
  <c r="H53" i="28"/>
  <c r="H60" i="28"/>
  <c r="H56" i="28"/>
  <c r="H52" i="28"/>
  <c r="H58" i="28"/>
  <c r="H55" i="28"/>
  <c r="I21" i="28"/>
  <c r="H54" i="28"/>
  <c r="W58" i="28"/>
  <c r="W72" i="28" s="1"/>
  <c r="W60" i="28"/>
  <c r="W74" i="28" s="1"/>
  <c r="W54" i="28"/>
  <c r="W68" i="28" s="1"/>
  <c r="W62" i="28"/>
  <c r="W76" i="28" s="1"/>
  <c r="W63" i="28"/>
  <c r="W77" i="28" s="1"/>
  <c r="W52" i="28"/>
  <c r="W66" i="28" s="1"/>
  <c r="W56" i="28"/>
  <c r="W70" i="28" s="1"/>
  <c r="W57" i="28"/>
  <c r="W71" i="28" s="1"/>
  <c r="W59" i="28"/>
  <c r="W73" i="28" s="1"/>
  <c r="W61" i="28"/>
  <c r="W75" i="28" s="1"/>
  <c r="D25" i="63" l="1"/>
  <c r="X60" i="28"/>
  <c r="X74" i="28" s="1"/>
  <c r="X54" i="28"/>
  <c r="X68" i="28" s="1"/>
  <c r="X53" i="28"/>
  <c r="X67" i="28" s="1"/>
  <c r="I63" i="28"/>
  <c r="I62" i="28"/>
  <c r="I61" i="28"/>
  <c r="I59" i="28"/>
  <c r="I57" i="28"/>
  <c r="I56" i="28"/>
  <c r="I52" i="28"/>
  <c r="I58" i="28"/>
  <c r="I55" i="28"/>
  <c r="I53" i="28"/>
  <c r="I54" i="28"/>
  <c r="I60" i="28"/>
  <c r="J21" i="28"/>
  <c r="X61" i="28"/>
  <c r="X75" i="28" s="1"/>
  <c r="X55" i="28"/>
  <c r="X69" i="28" s="1"/>
  <c r="X62" i="28"/>
  <c r="X76" i="28" s="1"/>
  <c r="X58" i="28"/>
  <c r="X72" i="28" s="1"/>
  <c r="X59" i="28"/>
  <c r="X73" i="28" s="1"/>
  <c r="X57" i="28"/>
  <c r="X71" i="28" s="1"/>
  <c r="X52" i="28"/>
  <c r="X66" i="28" s="1"/>
  <c r="X63" i="28"/>
  <c r="X77" i="28" s="1"/>
  <c r="X56" i="28"/>
  <c r="X70" i="28" s="1"/>
  <c r="Y62" i="28" l="1"/>
  <c r="Y76" i="28" s="1"/>
  <c r="Y55" i="28"/>
  <c r="Y69" i="28" s="1"/>
  <c r="Y63" i="28"/>
  <c r="Y77" i="28" s="1"/>
  <c r="Y58" i="28"/>
  <c r="Y72" i="28" s="1"/>
  <c r="Y53" i="28"/>
  <c r="Y67" i="28" s="1"/>
  <c r="Y52" i="28"/>
  <c r="Y66" i="28" s="1"/>
  <c r="Y56" i="28"/>
  <c r="Y70" i="28" s="1"/>
  <c r="J62" i="28"/>
  <c r="J58" i="28"/>
  <c r="J61" i="28"/>
  <c r="J60" i="28"/>
  <c r="J63" i="28"/>
  <c r="J59" i="28"/>
  <c r="J57" i="28"/>
  <c r="J56" i="28"/>
  <c r="J52" i="28"/>
  <c r="J55" i="28"/>
  <c r="J54" i="28"/>
  <c r="J53" i="28"/>
  <c r="Y57" i="28"/>
  <c r="Y71" i="28" s="1"/>
  <c r="Y60" i="28"/>
  <c r="Y74" i="28" s="1"/>
  <c r="Y59" i="28"/>
  <c r="Y73" i="28" s="1"/>
  <c r="Y54" i="28"/>
  <c r="Y68" i="28" s="1"/>
  <c r="Y61" i="28"/>
  <c r="Y75" i="28" s="1"/>
  <c r="Z77" i="30" l="1"/>
  <c r="R77" i="30"/>
  <c r="T76" i="30"/>
  <c r="V75" i="30"/>
  <c r="X74" i="30"/>
  <c r="Z73" i="30"/>
  <c r="R73" i="30"/>
  <c r="T72" i="30"/>
  <c r="V71" i="30"/>
  <c r="X70" i="30"/>
  <c r="Z69" i="30"/>
  <c r="R69" i="30"/>
  <c r="T68" i="30"/>
  <c r="V67" i="30"/>
  <c r="X66" i="30"/>
  <c r="Y77" i="30"/>
  <c r="U75" i="30"/>
  <c r="W74" i="30"/>
  <c r="Y73" i="30"/>
  <c r="U71" i="30"/>
  <c r="W70" i="30"/>
  <c r="Y69" i="30"/>
  <c r="U67" i="30"/>
  <c r="W66" i="30"/>
  <c r="X77" i="30"/>
  <c r="Z76" i="30"/>
  <c r="R76" i="30"/>
  <c r="T75" i="30"/>
  <c r="V74" i="30"/>
  <c r="X73" i="30"/>
  <c r="Z72" i="30"/>
  <c r="R72" i="30"/>
  <c r="T71" i="30"/>
  <c r="V70" i="30"/>
  <c r="X69" i="30"/>
  <c r="Z68" i="30"/>
  <c r="R68" i="30"/>
  <c r="T67" i="30"/>
  <c r="V66" i="30"/>
  <c r="W77" i="30"/>
  <c r="Y76" i="30"/>
  <c r="U74" i="30"/>
  <c r="W73" i="30"/>
  <c r="Y72" i="30"/>
  <c r="U70" i="30"/>
  <c r="W69" i="30"/>
  <c r="Y68" i="30"/>
  <c r="U66" i="30"/>
  <c r="V77" i="30"/>
  <c r="X76" i="30"/>
  <c r="Z75" i="30"/>
  <c r="R75" i="30"/>
  <c r="T74" i="30"/>
  <c r="V73" i="30"/>
  <c r="X72" i="30"/>
  <c r="Z71" i="30"/>
  <c r="R71" i="30"/>
  <c r="T70" i="30"/>
  <c r="V69" i="30"/>
  <c r="X68" i="30"/>
  <c r="Z67" i="30"/>
  <c r="R67" i="30"/>
  <c r="T66" i="30"/>
  <c r="U77" i="30"/>
  <c r="W76" i="30"/>
  <c r="Y75" i="30"/>
  <c r="U73" i="30"/>
  <c r="W72" i="30"/>
  <c r="Y71" i="30"/>
  <c r="U69" i="30"/>
  <c r="W68" i="30"/>
  <c r="Y67" i="30"/>
  <c r="T77" i="30"/>
  <c r="V76" i="30"/>
  <c r="X75" i="30"/>
  <c r="Z74" i="30"/>
  <c r="R74" i="30"/>
  <c r="T73" i="30"/>
  <c r="V72" i="30"/>
  <c r="X71" i="30"/>
  <c r="Z70" i="30"/>
  <c r="R70" i="30"/>
  <c r="T69" i="30"/>
  <c r="V68" i="30"/>
  <c r="X67" i="30"/>
  <c r="Z66" i="30"/>
  <c r="R66" i="30"/>
  <c r="U76" i="30"/>
  <c r="W75" i="30"/>
  <c r="Y74" i="30"/>
  <c r="U72" i="30"/>
  <c r="W71" i="30"/>
  <c r="Y70" i="30"/>
  <c r="U68" i="30"/>
  <c r="W67" i="30"/>
  <c r="Y66" i="30"/>
  <c r="K69" i="28"/>
  <c r="B85" i="28" s="1"/>
  <c r="Z55" i="28"/>
  <c r="Z69" i="28" s="1"/>
  <c r="AA69" i="28" s="1"/>
  <c r="R85" i="28" s="1"/>
  <c r="K72" i="28"/>
  <c r="B88" i="28" s="1"/>
  <c r="Z58" i="28"/>
  <c r="Z72" i="28" s="1"/>
  <c r="AA72" i="28" s="1"/>
  <c r="R88" i="28" s="1"/>
  <c r="K75" i="28"/>
  <c r="B91" i="28" s="1"/>
  <c r="Z61" i="28"/>
  <c r="Z75" i="28" s="1"/>
  <c r="AA75" i="28" s="1"/>
  <c r="R91" i="28" s="1"/>
  <c r="B82" i="28"/>
  <c r="Z52" i="28"/>
  <c r="Z66" i="28" s="1"/>
  <c r="AA66" i="28" s="1"/>
  <c r="R82" i="28" s="1"/>
  <c r="Z62" i="28"/>
  <c r="Z76" i="28" s="1"/>
  <c r="AA76" i="28" s="1"/>
  <c r="R92" i="28" s="1"/>
  <c r="K76" i="28"/>
  <c r="B92" i="28" s="1"/>
  <c r="K70" i="28"/>
  <c r="B86" i="28" s="1"/>
  <c r="Z56" i="28"/>
  <c r="Z70" i="28" s="1"/>
  <c r="AA70" i="28" s="1"/>
  <c r="R86" i="28" s="1"/>
  <c r="K71" i="28"/>
  <c r="B87" i="28" s="1"/>
  <c r="Z57" i="28"/>
  <c r="Z71" i="28" s="1"/>
  <c r="AA71" i="28" s="1"/>
  <c r="R87" i="28" s="1"/>
  <c r="K73" i="28"/>
  <c r="B89" i="28" s="1"/>
  <c r="Z59" i="28"/>
  <c r="Z73" i="28" s="1"/>
  <c r="AA73" i="28" s="1"/>
  <c r="R89" i="28" s="1"/>
  <c r="B93" i="28"/>
  <c r="Z63" i="28"/>
  <c r="Z77" i="28" s="1"/>
  <c r="AA77" i="28" s="1"/>
  <c r="R93" i="28" s="1"/>
  <c r="K67" i="28"/>
  <c r="B83" i="28" s="1"/>
  <c r="Z53" i="28"/>
  <c r="Z67" i="28" s="1"/>
  <c r="AA67" i="28" s="1"/>
  <c r="R83" i="28" s="1"/>
  <c r="Z60" i="28"/>
  <c r="Z74" i="28" s="1"/>
  <c r="AA74" i="28" s="1"/>
  <c r="R90" i="28" s="1"/>
  <c r="K74" i="28"/>
  <c r="B90" i="28" s="1"/>
  <c r="K68" i="28"/>
  <c r="B84" i="28" s="1"/>
  <c r="Z54" i="28"/>
  <c r="Z68" i="28" s="1"/>
  <c r="AA68" i="28" s="1"/>
  <c r="R84" i="28" s="1"/>
  <c r="AA45" i="30" l="1"/>
  <c r="AD45" i="30" s="1"/>
  <c r="K32" i="63" s="1"/>
  <c r="K37" i="63" s="1"/>
  <c r="S73" i="30"/>
  <c r="AA73" i="30" s="1"/>
  <c r="K42" i="30"/>
  <c r="N42" i="30" s="1"/>
  <c r="K70" i="30"/>
  <c r="AA38" i="30"/>
  <c r="S66" i="30"/>
  <c r="AA66" i="30" s="1"/>
  <c r="K46" i="30"/>
  <c r="N46" i="30" s="1"/>
  <c r="K74" i="30"/>
  <c r="AA49" i="30"/>
  <c r="AD49" i="30" s="1"/>
  <c r="O32" i="63" s="1"/>
  <c r="O37" i="63" s="1"/>
  <c r="S77" i="30"/>
  <c r="AA77" i="30" s="1"/>
  <c r="AA42" i="30"/>
  <c r="AD42" i="30" s="1"/>
  <c r="H32" i="63" s="1"/>
  <c r="H37" i="63" s="1"/>
  <c r="S70" i="30"/>
  <c r="AA70" i="30" s="1"/>
  <c r="K39" i="30"/>
  <c r="N39" i="30" s="1"/>
  <c r="K67" i="30"/>
  <c r="K43" i="30"/>
  <c r="N43" i="30" s="1"/>
  <c r="K71" i="30"/>
  <c r="AA46" i="30"/>
  <c r="AD46" i="30" s="1"/>
  <c r="L32" i="63" s="1"/>
  <c r="L37" i="63" s="1"/>
  <c r="S74" i="30"/>
  <c r="AA74" i="30" s="1"/>
  <c r="AA39" i="30"/>
  <c r="AD39" i="30" s="1"/>
  <c r="E32" i="63" s="1"/>
  <c r="E37" i="63" s="1"/>
  <c r="S67" i="30"/>
  <c r="AA67" i="30" s="1"/>
  <c r="K47" i="30"/>
  <c r="N47" i="30" s="1"/>
  <c r="K75" i="30"/>
  <c r="K68" i="30"/>
  <c r="K40" i="30"/>
  <c r="N40" i="30" s="1"/>
  <c r="AA43" i="30"/>
  <c r="AD43" i="30" s="1"/>
  <c r="I32" i="63" s="1"/>
  <c r="I37" i="63" s="1"/>
  <c r="S71" i="30"/>
  <c r="AA71" i="30" s="1"/>
  <c r="AA47" i="30"/>
  <c r="AD47" i="30" s="1"/>
  <c r="M32" i="63" s="1"/>
  <c r="M37" i="63" s="1"/>
  <c r="S75" i="30"/>
  <c r="AA75" i="30" s="1"/>
  <c r="K44" i="30"/>
  <c r="N44" i="30" s="1"/>
  <c r="K72" i="30"/>
  <c r="AA40" i="30"/>
  <c r="AD40" i="30" s="1"/>
  <c r="F32" i="63" s="1"/>
  <c r="F37" i="63" s="1"/>
  <c r="S68" i="30"/>
  <c r="AA68" i="30" s="1"/>
  <c r="K76" i="30"/>
  <c r="K48" i="30"/>
  <c r="N48" i="30" s="1"/>
  <c r="K69" i="30"/>
  <c r="K41" i="30"/>
  <c r="N41" i="30" s="1"/>
  <c r="AA44" i="30"/>
  <c r="AD44" i="30" s="1"/>
  <c r="J32" i="63" s="1"/>
  <c r="J37" i="63" s="1"/>
  <c r="S72" i="30"/>
  <c r="AA72" i="30" s="1"/>
  <c r="K45" i="30"/>
  <c r="N45" i="30" s="1"/>
  <c r="K73" i="30"/>
  <c r="AA48" i="30"/>
  <c r="AD48" i="30" s="1"/>
  <c r="N32" i="63" s="1"/>
  <c r="N37" i="63" s="1"/>
  <c r="S76" i="30"/>
  <c r="AA76" i="30" s="1"/>
  <c r="K66" i="30"/>
  <c r="K38" i="30"/>
  <c r="AA41" i="30"/>
  <c r="AD41" i="30" s="1"/>
  <c r="G32" i="63" s="1"/>
  <c r="G37" i="63" s="1"/>
  <c r="S69" i="30"/>
  <c r="AA69" i="30" s="1"/>
  <c r="K77" i="30"/>
  <c r="K49" i="30"/>
  <c r="N49" i="30" s="1"/>
  <c r="R96" i="28"/>
  <c r="R99" i="28" s="1"/>
  <c r="R101" i="28" s="1"/>
  <c r="R94" i="28"/>
  <c r="B94" i="28"/>
  <c r="B96" i="28"/>
  <c r="B99" i="28" s="1"/>
  <c r="B101" i="28" s="1"/>
  <c r="O45" i="18" l="1"/>
  <c r="J45" i="18"/>
  <c r="M45" i="18"/>
  <c r="P45" i="18"/>
  <c r="H45" i="18"/>
  <c r="K45" i="18"/>
  <c r="G45" i="18"/>
  <c r="L45" i="18"/>
  <c r="N45" i="18"/>
  <c r="F45" i="18"/>
  <c r="I45" i="18"/>
  <c r="D17" i="63"/>
  <c r="AB47" i="30"/>
  <c r="AB39" i="30"/>
  <c r="AB40" i="30"/>
  <c r="AB46" i="30"/>
  <c r="AB38" i="30"/>
  <c r="AB44" i="30"/>
  <c r="AB45" i="30"/>
  <c r="AB43" i="30"/>
  <c r="R79" i="30"/>
  <c r="R85" i="30" s="1"/>
  <c r="AB48" i="30"/>
  <c r="AD38" i="30"/>
  <c r="D32" i="63" s="1"/>
  <c r="D37" i="63" s="1"/>
  <c r="AB42" i="30"/>
  <c r="AB49" i="30"/>
  <c r="AB41" i="30"/>
  <c r="L44" i="30"/>
  <c r="L41" i="30"/>
  <c r="B79" i="30"/>
  <c r="B86" i="30" s="1"/>
  <c r="L43" i="30"/>
  <c r="N38" i="30"/>
  <c r="L42" i="30"/>
  <c r="L49" i="30"/>
  <c r="L48" i="30"/>
  <c r="L40" i="30"/>
  <c r="L45" i="30"/>
  <c r="L47" i="30"/>
  <c r="L39" i="30"/>
  <c r="L46" i="30"/>
  <c r="L38" i="30"/>
  <c r="E45" i="18" l="1"/>
  <c r="B82" i="30"/>
  <c r="B87" i="30"/>
  <c r="B85" i="30"/>
  <c r="R89" i="30"/>
  <c r="R92" i="30"/>
  <c r="B84" i="30"/>
  <c r="R90" i="30"/>
  <c r="R86" i="30"/>
  <c r="R91" i="30"/>
  <c r="B89" i="30"/>
  <c r="B92" i="30"/>
  <c r="R93" i="30"/>
  <c r="B91" i="30"/>
  <c r="B93" i="30"/>
  <c r="R87" i="30"/>
  <c r="R88" i="30"/>
  <c r="R82" i="30"/>
  <c r="B83" i="30"/>
  <c r="R84" i="30"/>
  <c r="R83" i="30"/>
  <c r="B90" i="30"/>
  <c r="B88" i="30"/>
  <c r="B94" i="30" l="1"/>
  <c r="B96" i="30"/>
  <c r="B99" i="30" s="1"/>
  <c r="B101" i="30" s="1"/>
  <c r="R96" i="30"/>
  <c r="R99" i="30" s="1"/>
  <c r="R101" i="30" s="1"/>
  <c r="R94" i="30"/>
  <c r="D33" i="63" l="1"/>
  <c r="I47" i="18"/>
  <c r="G47" i="18"/>
  <c r="O47" i="18"/>
  <c r="K47" i="18"/>
  <c r="M47" i="18"/>
  <c r="P47" i="18"/>
  <c r="N47" i="18"/>
  <c r="L47" i="18"/>
  <c r="J47" i="18"/>
  <c r="F47" i="18"/>
  <c r="G54" i="18" l="1"/>
  <c r="D38" i="63"/>
  <c r="E55" i="18" s="1"/>
  <c r="D8" i="63"/>
  <c r="E22" i="18" s="1"/>
  <c r="I54" i="18"/>
  <c r="E52" i="18"/>
  <c r="E47" i="18" s="1"/>
  <c r="M54" i="18"/>
  <c r="K54" i="18"/>
  <c r="P54" i="18"/>
  <c r="N54" i="18"/>
  <c r="O54" i="18"/>
  <c r="L54" i="18"/>
  <c r="J54" i="18"/>
  <c r="H47" i="18"/>
  <c r="F54" i="18"/>
  <c r="H54" i="18" l="1"/>
  <c r="E54" i="18"/>
</calcChain>
</file>

<file path=xl/sharedStrings.xml><?xml version="1.0" encoding="utf-8"?>
<sst xmlns="http://schemas.openxmlformats.org/spreadsheetml/2006/main" count="1067" uniqueCount="174">
  <si>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</si>
  <si>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</si>
  <si>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</si>
  <si>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</si>
  <si>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</si>
  <si>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</si>
  <si>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</si>
  <si>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</si>
  <si>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</si>
  <si>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</si>
  <si>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</si>
  <si>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</si>
  <si>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</si>
  <si>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</si>
  <si>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</si>
  <si>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</si>
  <si>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</si>
  <si>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</si>
  <si>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</si>
  <si>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</si>
  <si>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</si>
  <si>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</si>
  <si>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</si>
  <si>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</si>
  <si>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</si>
  <si>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</si>
  <si>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</si>
  <si>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</si>
  <si>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</si>
  <si>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</si>
  <si>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</si>
  <si>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</si>
  <si>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</si>
  <si>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</si>
  <si>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</si>
  <si>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②容量市場調達量</t>
    <rPh sb="1" eb="3">
      <t>ヨウリョウ</t>
    </rPh>
    <rPh sb="3" eb="5">
      <t>シジョウ</t>
    </rPh>
    <rPh sb="5" eb="7">
      <t>チョウタツ</t>
    </rPh>
    <rPh sb="7" eb="8">
      <t>リョウ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</si>
  <si>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</si>
  <si>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</si>
  <si>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</si>
  <si>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</si>
  <si>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最小値</t>
    <rPh sb="0" eb="2">
      <t>サイショウ</t>
    </rPh>
    <rPh sb="2" eb="3">
      <t>アタイ</t>
    </rPh>
    <phoneticPr fontId="2"/>
  </si>
  <si>
    <t>⑧再エネ最小期待量除き設備量</t>
    <rPh sb="1" eb="2">
      <t>サイ</t>
    </rPh>
    <rPh sb="4" eb="6">
      <t>サイショウ</t>
    </rPh>
    <rPh sb="6" eb="8">
      <t>キタイ</t>
    </rPh>
    <rPh sb="8" eb="9">
      <t>リョウ</t>
    </rPh>
    <rPh sb="9" eb="10">
      <t>ノゾ</t>
    </rPh>
    <rPh sb="11" eb="13">
      <t>セツビ</t>
    </rPh>
    <rPh sb="13" eb="14">
      <t>リョウ</t>
    </rPh>
    <phoneticPr fontId="2"/>
  </si>
  <si>
    <t>③必要予備率(再エネなし)</t>
    <rPh sb="1" eb="3">
      <t>ヒツヨウ</t>
    </rPh>
    <rPh sb="3" eb="5">
      <t>ヨビ</t>
    </rPh>
    <rPh sb="5" eb="6">
      <t>リツ</t>
    </rPh>
    <rPh sb="7" eb="8">
      <t>サイ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</si>
  <si>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</si>
  <si>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⑤再エネ各月kW</t>
    <rPh sb="1" eb="2">
      <t>サイ</t>
    </rPh>
    <rPh sb="4" eb="6">
      <t>カクツキ</t>
    </rPh>
    <phoneticPr fontId="2"/>
  </si>
  <si>
    <t>⑥必要供給力(系統電源のみ)</t>
    <rPh sb="1" eb="3">
      <t>ヒツヨウ</t>
    </rPh>
    <rPh sb="3" eb="6">
      <t>キョウキュウリョク</t>
    </rPh>
    <rPh sb="7" eb="9">
      <t>ケイトウ</t>
    </rPh>
    <rPh sb="9" eb="11">
      <t>デンゲン</t>
    </rPh>
    <phoneticPr fontId="2"/>
  </si>
  <si>
    <t>⑦必要供給力(全量除き)</t>
    <rPh sb="1" eb="3">
      <t>ヒツヨウ</t>
    </rPh>
    <rPh sb="3" eb="6">
      <t>キョウキュウリョク</t>
    </rPh>
    <rPh sb="7" eb="9">
      <t>ゼンリョウ</t>
    </rPh>
    <rPh sb="9" eb="10">
      <t>ノゾ</t>
    </rPh>
    <phoneticPr fontId="2"/>
  </si>
  <si>
    <t>⑨停止可能量(最小期待量から増分)</t>
    <rPh sb="1" eb="3">
      <t>テイシ</t>
    </rPh>
    <rPh sb="3" eb="6">
      <t>カノウリョウ</t>
    </rPh>
    <rPh sb="7" eb="9">
      <t>サイショウ</t>
    </rPh>
    <rPh sb="9" eb="11">
      <t>キタイ</t>
    </rPh>
    <rPh sb="11" eb="12">
      <t>リョウ</t>
    </rPh>
    <rPh sb="14" eb="16">
      <t>ゾウブン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</si>
  <si>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</si>
  <si>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</si>
  <si>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</si>
  <si>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</si>
  <si>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表示用</t>
    <rPh sb="0" eb="3">
      <t>ヒョウジヨウ</t>
    </rPh>
    <phoneticPr fontId="2"/>
  </si>
  <si>
    <t>⑤再エネ各月kW(年間EUE補正後)</t>
    <rPh sb="1" eb="2">
      <t>サイ</t>
    </rPh>
    <rPh sb="4" eb="6">
      <t>カクツキ</t>
    </rPh>
    <rPh sb="9" eb="11">
      <t>ネンカン</t>
    </rPh>
    <rPh sb="14" eb="16">
      <t>ホセイ</t>
    </rPh>
    <rPh sb="16" eb="17">
      <t>ゴ</t>
    </rPh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</si>
  <si>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</si>
  <si>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表示用(kW)</t>
    <rPh sb="0" eb="3">
      <t>ヒョウジヨウ</t>
    </rPh>
    <phoneticPr fontId="2"/>
  </si>
  <si>
    <t>＜応札容量算定用＞</t>
    <rPh sb="1" eb="3">
      <t>オウサツ</t>
    </rPh>
    <rPh sb="3" eb="5">
      <t>ヨウリョウ</t>
    </rPh>
    <rPh sb="5" eb="7">
      <t>サンテイ</t>
    </rPh>
    <rPh sb="7" eb="8">
      <t>ヨウ</t>
    </rPh>
    <phoneticPr fontId="2"/>
  </si>
  <si>
    <t xml:space="preserve"> ← 使わない</t>
    <rPh sb="3" eb="4">
      <t>ツカ</t>
    </rPh>
    <phoneticPr fontId="2"/>
  </si>
  <si>
    <t>　　</t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</si>
  <si>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</si>
  <si>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記載例(合計)</t>
    <rPh sb="0" eb="2">
      <t>キサイ</t>
    </rPh>
    <rPh sb="2" eb="3">
      <t>レイ</t>
    </rPh>
    <rPh sb="4" eb="6">
      <t>ゴウケイ</t>
    </rPh>
    <phoneticPr fontId="2"/>
  </si>
  <si>
    <t>記載例(太陽光)</t>
    <rPh sb="0" eb="2">
      <t>キサイ</t>
    </rPh>
    <rPh sb="2" eb="3">
      <t>レイ</t>
    </rPh>
    <rPh sb="4" eb="7">
      <t>タイヨウコウ</t>
    </rPh>
    <phoneticPr fontId="2"/>
  </si>
  <si>
    <t>記載例(風力)</t>
    <rPh sb="0" eb="2">
      <t>キサイ</t>
    </rPh>
    <rPh sb="2" eb="3">
      <t>レイ</t>
    </rPh>
    <rPh sb="4" eb="6">
      <t>フウリョク</t>
    </rPh>
    <phoneticPr fontId="2"/>
  </si>
  <si>
    <t>記載例(水力)</t>
    <rPh sb="0" eb="2">
      <t>キサイ</t>
    </rPh>
    <rPh sb="2" eb="3">
      <t>レイ</t>
    </rPh>
    <rPh sb="4" eb="6">
      <t>スイリョク</t>
    </rPh>
    <phoneticPr fontId="2"/>
  </si>
  <si>
    <t>入力(太陽光)</t>
    <rPh sb="3" eb="6">
      <t>タイヨウコウ</t>
    </rPh>
    <phoneticPr fontId="2"/>
  </si>
  <si>
    <t>入力(風力)</t>
    <rPh sb="3" eb="5">
      <t>フウリョク</t>
    </rPh>
    <phoneticPr fontId="2"/>
  </si>
  <si>
    <t>入力(水力)</t>
    <rPh sb="3" eb="5">
      <t>スイリョク</t>
    </rPh>
    <phoneticPr fontId="2"/>
  </si>
  <si>
    <t>合計</t>
    <rPh sb="0" eb="2">
      <t>ゴウケイ</t>
    </rPh>
    <phoneticPr fontId="2"/>
  </si>
  <si>
    <t>計算用(太陽光)</t>
    <rPh sb="4" eb="7">
      <t>タイヨウコウ</t>
    </rPh>
    <phoneticPr fontId="2"/>
  </si>
  <si>
    <t>計算用(風力)</t>
    <rPh sb="4" eb="6">
      <t>フウリョク</t>
    </rPh>
    <phoneticPr fontId="2"/>
  </si>
  <si>
    <t>計算用(水力)</t>
    <rPh sb="4" eb="6">
      <t>スイリョク</t>
    </rPh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</si>
  <si>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</si>
  <si>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</si>
  <si>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</si>
  <si>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</si>
  <si>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</si>
  <si>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</si>
  <si>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</si>
  <si>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</si>
  <si>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</si>
  <si>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</si>
  <si>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</si>
  <si>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</si>
  <si>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</si>
  <si>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</si>
  <si>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</si>
  <si>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</si>
  <si>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</si>
  <si>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</si>
  <si>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</si>
  <si>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</si>
  <si>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</si>
  <si>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</si>
  <si>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</si>
  <si>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</si>
  <si>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</si>
  <si>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</si>
  <si>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</si>
  <si>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</si>
  <si>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</si>
  <si>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</si>
  <si>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</si>
  <si>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</si>
  <si>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</si>
  <si>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</si>
  <si>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</si>
  <si>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</si>
  <si>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</si>
  <si>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</si>
  <si>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</si>
  <si>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</si>
  <si>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</si>
  <si>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</si>
  <si>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</si>
  <si>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</si>
  <si>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</si>
  <si>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</si>
  <si>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</si>
  <si>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</si>
  <si>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</si>
  <si>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</si>
  <si>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</si>
  <si>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</si>
  <si>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</si>
  <si>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</si>
  <si>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</si>
  <si>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</si>
  <si>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</si>
  <si>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</si>
  <si>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</si>
  <si>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</si>
  <si>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</si>
  <si>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</si>
  <si>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</si>
  <si>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</si>
  <si>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</si>
  <si>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</si>
  <si>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</si>
  <si>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</si>
  <si>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</si>
  <si>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</si>
  <si>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</si>
  <si>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</si>
  <si>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</si>
  <si>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</si>
  <si>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提供できる
各月の送電可能電力</t>
    <rPh sb="0" eb="2">
      <t>テイキョウ</t>
    </rPh>
    <rPh sb="6" eb="8">
      <t>カクツキ</t>
    </rPh>
    <rPh sb="9" eb="11">
      <t>ソウデン</t>
    </rPh>
    <rPh sb="11" eb="13">
      <t>カノウ</t>
    </rPh>
    <rPh sb="13" eb="15">
      <t>デンリョク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</si>
  <si>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</si>
  <si>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</si>
  <si>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差替先電源等</t>
    <phoneticPr fontId="2"/>
  </si>
  <si>
    <t>入力箇所</t>
    <rPh sb="0" eb="2">
      <t>ニュウリョク</t>
    </rPh>
    <rPh sb="2" eb="4">
      <t>カショ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</si>
  <si>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</si>
  <si>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</si>
  <si>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</si>
  <si>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1">
      <t>サ</t>
    </rPh>
    <rPh sb="1" eb="2">
      <t>タイ</t>
    </rPh>
    <rPh sb="2" eb="4">
      <t>カノウ</t>
    </rPh>
    <rPh sb="4" eb="6">
      <t>ヨウリョウ</t>
    </rPh>
    <rPh sb="8" eb="10">
      <t>ネンカン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</si>
  <si>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</si>
  <si>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</si>
  <si>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</si>
  <si>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5月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</si>
  <si>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</si>
  <si>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</si>
  <si>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</si>
  <si>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</si>
  <si>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</si>
  <si>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</si>
  <si>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計</t>
    <rPh sb="0" eb="1">
      <t>ケイ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</si>
  <si>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</si>
  <si>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⑦必要供給力(再エネ除き)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</si>
  <si>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⑦必要供給力(再エネ除き)</t>
    <phoneticPr fontId="2"/>
  </si>
  <si>
    <t>差替先入力用（対象実需給年度：2027年度）</t>
    <phoneticPr fontId="2"/>
  </si>
  <si>
    <t>差替先入力用（対象実需給年度：2027年度）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</si>
  <si>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差替先用（対象実需給年度：2027年度）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</si>
  <si>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</si>
  <si>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2027年度</t>
    <rPh sb="4" eb="6">
      <t>ネンド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</si>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</sst>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.00000;[Red]\-#,##0.00000"/>
    <numFmt numFmtId="182" formatCode="#,##0.000_ "/>
    <numFmt numFmtId="183" formatCode="#,##0.0000;[Red]\-#,##0.0000"/>
    <numFmt numFmtId="184" formatCode="#,##0.00000000000000_ ;[Red]\-#,##0.00000000000000\ "/>
    <numFmt numFmtId="185" formatCode="#,##0_ ;[Red]\-#,##0\ 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double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6" fontId="6" fillId="0" borderId="5" xfId="0" applyNumberFormat="1" applyFont="1" applyFill="1" applyBorder="1"/>
    <xf numFmtId="17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Border="1"/>
    <xf numFmtId="176" fontId="1" fillId="0" borderId="1" xfId="0" applyNumberFormat="1" applyFont="1" applyBorder="1"/>
    <xf numFmtId="176" fontId="1" fillId="0" borderId="7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3" xfId="0" applyNumberFormat="1" applyFont="1" applyBorder="1"/>
    <xf numFmtId="176" fontId="1" fillId="0" borderId="8" xfId="0" applyNumberFormat="1" applyFont="1" applyBorder="1"/>
    <xf numFmtId="178" fontId="1" fillId="0" borderId="9" xfId="0" applyNumberFormat="1" applyFont="1" applyBorder="1"/>
    <xf numFmtId="177" fontId="6" fillId="0" borderId="5" xfId="0" applyNumberFormat="1" applyFont="1" applyFill="1" applyBorder="1"/>
    <xf numFmtId="178" fontId="6" fillId="0" borderId="5" xfId="0" applyNumberFormat="1" applyFont="1" applyFill="1" applyBorder="1"/>
    <xf numFmtId="179" fontId="6" fillId="0" borderId="0" xfId="0" applyNumberFormat="1" applyFont="1" applyFill="1"/>
    <xf numFmtId="38" fontId="1" fillId="0" borderId="1" xfId="2" applyFont="1" applyBorder="1" applyAlignment="1"/>
    <xf numFmtId="181" fontId="6" fillId="0" borderId="5" xfId="2" applyNumberFormat="1" applyFont="1" applyFill="1" applyBorder="1" applyAlignment="1"/>
    <xf numFmtId="181" fontId="1" fillId="0" borderId="3" xfId="2" applyNumberFormat="1" applyFont="1" applyBorder="1" applyAlignment="1"/>
    <xf numFmtId="181" fontId="1" fillId="0" borderId="1" xfId="2" applyNumberFormat="1" applyFont="1" applyBorder="1" applyAlignment="1"/>
    <xf numFmtId="0" fontId="1" fillId="0" borderId="0" xfId="0" applyFont="1" applyFill="1"/>
    <xf numFmtId="182" fontId="1" fillId="0" borderId="5" xfId="0" applyNumberFormat="1" applyFont="1" applyBorder="1"/>
    <xf numFmtId="183" fontId="6" fillId="0" borderId="5" xfId="2" applyNumberFormat="1" applyFont="1" applyFill="1" applyBorder="1" applyAlignment="1"/>
    <xf numFmtId="183" fontId="1" fillId="0" borderId="3" xfId="2" applyNumberFormat="1" applyFont="1" applyBorder="1" applyAlignment="1"/>
    <xf numFmtId="183" fontId="1" fillId="0" borderId="1" xfId="2" applyNumberFormat="1" applyFont="1" applyBorder="1" applyAlignment="1"/>
    <xf numFmtId="0" fontId="11" fillId="0" borderId="0" xfId="0" applyFont="1"/>
    <xf numFmtId="178" fontId="1" fillId="0" borderId="0" xfId="0" applyNumberFormat="1" applyFont="1"/>
    <xf numFmtId="181" fontId="1" fillId="0" borderId="0" xfId="0" applyNumberFormat="1" applyFont="1"/>
    <xf numFmtId="182" fontId="1" fillId="0" borderId="6" xfId="0" applyNumberFormat="1" applyFont="1" applyBorder="1" applyAlignment="1">
      <alignment shrinkToFit="1"/>
    </xf>
    <xf numFmtId="182" fontId="1" fillId="0" borderId="1" xfId="0" applyNumberFormat="1" applyFont="1" applyBorder="1"/>
    <xf numFmtId="182" fontId="1" fillId="0" borderId="0" xfId="0" applyNumberFormat="1" applyFont="1"/>
    <xf numFmtId="184" fontId="1" fillId="0" borderId="0" xfId="0" applyNumberFormat="1" applyFont="1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38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2" fillId="3" borderId="1" xfId="0" applyNumberFormat="1" applyFont="1" applyFill="1" applyBorder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2" fillId="5" borderId="10" xfId="0" applyNumberFormat="1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5" xfId="0" applyFont="1" applyFill="1" applyBorder="1" applyAlignment="1" applyProtection="1">
      <alignment horizontal="center" vertical="center" wrapText="1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2" xfId="0" applyNumberFormat="1" applyFont="1" applyFill="1" applyBorder="1"/>
    <xf numFmtId="178" fontId="1" fillId="7" borderId="22" xfId="0" applyNumberFormat="1" applyFont="1" applyFill="1" applyBorder="1"/>
    <xf numFmtId="178" fontId="5" fillId="3" borderId="5" xfId="0" applyNumberFormat="1" applyFont="1" applyFill="1" applyBorder="1" applyAlignment="1">
      <alignment horizontal="center" vertical="center"/>
    </xf>
    <xf numFmtId="178" fontId="1" fillId="7" borderId="23" xfId="0" applyNumberFormat="1" applyFont="1" applyFill="1" applyBorder="1"/>
    <xf numFmtId="176" fontId="1" fillId="7" borderId="22" xfId="0" applyNumberFormat="1" applyFont="1" applyFill="1" applyBorder="1"/>
    <xf numFmtId="178" fontId="5" fillId="3" borderId="5" xfId="0" applyNumberFormat="1" applyFont="1" applyFill="1" applyBorder="1" applyAlignment="1">
      <alignment horizontal="right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8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185" fontId="12" fillId="3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38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hidden="1"/>
    </xf>
    <xf numFmtId="185" fontId="12" fillId="0" borderId="4" xfId="0" applyNumberFormat="1" applyFont="1" applyFill="1" applyBorder="1" applyAlignment="1" applyProtection="1">
      <alignment horizontal="center" vertical="center"/>
      <protection hidden="1"/>
    </xf>
    <xf numFmtId="185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85" fontId="12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2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38" fontId="12" fillId="0" borderId="2" xfId="0" applyNumberFormat="1" applyFont="1" applyFill="1" applyBorder="1" applyAlignment="1" applyProtection="1">
      <alignment horizontal="center" vertical="center"/>
      <protection hidden="1"/>
    </xf>
    <xf numFmtId="38" fontId="12" fillId="0" borderId="4" xfId="0" applyNumberFormat="1" applyFont="1" applyFill="1" applyBorder="1" applyAlignment="1" applyProtection="1">
      <alignment horizontal="center" vertical="center"/>
      <protection hidden="1"/>
    </xf>
    <xf numFmtId="38" fontId="12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19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185" fontId="12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185" fontId="12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9" fillId="7" borderId="10" xfId="0" applyFont="1" applyFill="1" applyBorder="1" applyAlignment="1" applyProtection="1">
      <alignment horizontal="left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left" vertical="center" wrapText="1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9" fillId="6" borderId="10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left" vertical="center" wrapText="1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2" fillId="7" borderId="10" xfId="0" applyFont="1" applyFill="1" applyBorder="1" applyAlignment="1" applyProtection="1">
      <alignment horizontal="center" vertical="center"/>
      <protection hidden="1"/>
    </xf>
    <xf numFmtId="185" fontId="12" fillId="2" borderId="10" xfId="0" applyNumberFormat="1" applyFont="1" applyFill="1" applyBorder="1" applyAlignment="1" applyProtection="1">
      <alignment horizontal="center" vertical="center"/>
      <protection hidden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30"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4</xdr:row>
      <xdr:rowOff>55579</xdr:rowOff>
    </xdr:from>
    <xdr:to>
      <xdr:col>19</xdr:col>
      <xdr:colOff>591670</xdr:colOff>
      <xdr:row>9</xdr:row>
      <xdr:rowOff>161364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85712" y="907226"/>
          <a:ext cx="2306170" cy="127119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太陽光・風力・水力の必要な箇所に、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・提供できる各月送電可能電力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を入力してください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175260</xdr:colOff>
      <xdr:row>39</xdr:row>
      <xdr:rowOff>68581</xdr:rowOff>
    </xdr:from>
    <xdr:to>
      <xdr:col>20</xdr:col>
      <xdr:colOff>152400</xdr:colOff>
      <xdr:row>41</xdr:row>
      <xdr:rowOff>206188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46672" y="920361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139850</xdr:colOff>
      <xdr:row>107</xdr:row>
      <xdr:rowOff>172572</xdr:rowOff>
    </xdr:from>
    <xdr:to>
      <xdr:col>19</xdr:col>
      <xdr:colOff>246530</xdr:colOff>
      <xdr:row>110</xdr:row>
      <xdr:rowOff>44825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11262" y="27685254"/>
          <a:ext cx="1935480" cy="57150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今回の差替契約において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148813</xdr:colOff>
      <xdr:row>10</xdr:row>
      <xdr:rowOff>179295</xdr:rowOff>
    </xdr:from>
    <xdr:to>
      <xdr:col>20</xdr:col>
      <xdr:colOff>407893</xdr:colOff>
      <xdr:row>14</xdr:row>
      <xdr:rowOff>71717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20225" y="2429436"/>
          <a:ext cx="2697480" cy="591669"/>
        </a:xfrm>
        <a:prstGeom prst="wedgeRoundRectCallout">
          <a:avLst>
            <a:gd name="adj1" fmla="val -77564"/>
            <a:gd name="adj2" fmla="val -4470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121919</xdr:colOff>
      <xdr:row>18</xdr:row>
      <xdr:rowOff>134470</xdr:rowOff>
    </xdr:from>
    <xdr:to>
      <xdr:col>20</xdr:col>
      <xdr:colOff>380999</xdr:colOff>
      <xdr:row>22</xdr:row>
      <xdr:rowOff>35859</xdr:rowOff>
    </xdr:to>
    <xdr:sp macro="" textlink="">
      <xdr:nvSpPr>
        <xdr:cNvPr id="10" name="角丸四角形吹き出し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193331" y="4222376"/>
          <a:ext cx="2697480" cy="600636"/>
        </a:xfrm>
        <a:prstGeom prst="wedgeRoundRectCallout">
          <a:avLst>
            <a:gd name="adj1" fmla="val -75902"/>
            <a:gd name="adj2" fmla="val -3755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157778</xdr:colOff>
      <xdr:row>26</xdr:row>
      <xdr:rowOff>197225</xdr:rowOff>
    </xdr:from>
    <xdr:to>
      <xdr:col>20</xdr:col>
      <xdr:colOff>416858</xdr:colOff>
      <xdr:row>30</xdr:row>
      <xdr:rowOff>80683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29190" y="6122896"/>
          <a:ext cx="2697480" cy="582705"/>
        </a:xfrm>
        <a:prstGeom prst="wedgeRoundRectCallout">
          <a:avLst>
            <a:gd name="adj1" fmla="val -79226"/>
            <a:gd name="adj2" fmla="val -5061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175706</xdr:colOff>
      <xdr:row>14</xdr:row>
      <xdr:rowOff>197223</xdr:rowOff>
    </xdr:from>
    <xdr:to>
      <xdr:col>20</xdr:col>
      <xdr:colOff>434786</xdr:colOff>
      <xdr:row>17</xdr:row>
      <xdr:rowOff>125501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47118" y="3146611"/>
          <a:ext cx="2697480" cy="833714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161364</xdr:colOff>
      <xdr:row>110</xdr:row>
      <xdr:rowOff>143436</xdr:rowOff>
    </xdr:from>
    <xdr:to>
      <xdr:col>19</xdr:col>
      <xdr:colOff>350521</xdr:colOff>
      <xdr:row>113</xdr:row>
      <xdr:rowOff>71718</xdr:rowOff>
    </xdr:to>
    <xdr:sp macro="" textlink="">
      <xdr:nvSpPr>
        <xdr:cNvPr id="17" name="角丸四角形吹き出し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367246" y="28355365"/>
          <a:ext cx="2017957" cy="627529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170329</xdr:colOff>
      <xdr:row>22</xdr:row>
      <xdr:rowOff>215153</xdr:rowOff>
    </xdr:from>
    <xdr:to>
      <xdr:col>20</xdr:col>
      <xdr:colOff>429409</xdr:colOff>
      <xdr:row>25</xdr:row>
      <xdr:rowOff>155095</xdr:rowOff>
    </xdr:to>
    <xdr:sp macro="" textlink="">
      <xdr:nvSpPr>
        <xdr:cNvPr id="23" name="角丸四角形吹き出し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1741" y="5002306"/>
          <a:ext cx="2697480" cy="845377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188260</xdr:colOff>
      <xdr:row>30</xdr:row>
      <xdr:rowOff>188259</xdr:rowOff>
    </xdr:from>
    <xdr:to>
      <xdr:col>20</xdr:col>
      <xdr:colOff>447340</xdr:colOff>
      <xdr:row>33</xdr:row>
      <xdr:rowOff>119236</xdr:rowOff>
    </xdr:to>
    <xdr:sp macro="" textlink="">
      <xdr:nvSpPr>
        <xdr:cNvPr id="25" name="角丸四角形吹き出し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59672" y="6813177"/>
          <a:ext cx="2697480" cy="836412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179294</xdr:colOff>
      <xdr:row>114</xdr:row>
      <xdr:rowOff>152400</xdr:rowOff>
    </xdr:from>
    <xdr:to>
      <xdr:col>21</xdr:col>
      <xdr:colOff>277906</xdr:colOff>
      <xdr:row>119</xdr:row>
      <xdr:rowOff>98611</xdr:rowOff>
    </xdr:to>
    <xdr:sp macro="" textlink="">
      <xdr:nvSpPr>
        <xdr:cNvPr id="27" name="角丸四角形吹き出し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1385176" y="29296659"/>
          <a:ext cx="3146612" cy="869576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76200</xdr:rowOff>
    </xdr:from>
    <xdr:to>
      <xdr:col>2</xdr:col>
      <xdr:colOff>90993</xdr:colOff>
      <xdr:row>6</xdr:row>
      <xdr:rowOff>84716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0500" y="281940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217714</xdr:colOff>
      <xdr:row>4</xdr:row>
      <xdr:rowOff>10886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B1C43A-B098-4513-9E31-D991A7FC989A}"/>
            </a:ext>
          </a:extLst>
        </xdr:cNvPr>
        <xdr:cNvSpPr txBox="1"/>
      </xdr:nvSpPr>
      <xdr:spPr>
        <a:xfrm>
          <a:off x="8599714" y="794657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258536</xdr:colOff>
      <xdr:row>7</xdr:row>
      <xdr:rowOff>152399</xdr:rowOff>
    </xdr:from>
    <xdr:ext cx="2925536" cy="110850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D6A6BC-C273-4C0F-AAA8-367D70697C03}"/>
            </a:ext>
          </a:extLst>
        </xdr:cNvPr>
        <xdr:cNvSpPr txBox="1"/>
      </xdr:nvSpPr>
      <xdr:spPr>
        <a:xfrm>
          <a:off x="8640536" y="1523999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119743</xdr:colOff>
      <xdr:row>15</xdr:row>
      <xdr:rowOff>10886</xdr:rowOff>
    </xdr:from>
    <xdr:ext cx="2646922" cy="60042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4F1C4DF-7857-4C68-A8A1-83B39E276C6D}"/>
            </a:ext>
          </a:extLst>
        </xdr:cNvPr>
        <xdr:cNvSpPr txBox="1"/>
      </xdr:nvSpPr>
      <xdr:spPr>
        <a:xfrm>
          <a:off x="2862943" y="2950029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0</xdr:colOff>
      <xdr:row>25</xdr:row>
      <xdr:rowOff>0</xdr:rowOff>
    </xdr:from>
    <xdr:ext cx="2646922" cy="60042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6F2BFE-6447-4C74-9BF3-F24E2E48695E}"/>
            </a:ext>
          </a:extLst>
        </xdr:cNvPr>
        <xdr:cNvSpPr txBox="1"/>
      </xdr:nvSpPr>
      <xdr:spPr>
        <a:xfrm>
          <a:off x="8382000" y="4898571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97972</xdr:colOff>
      <xdr:row>25</xdr:row>
      <xdr:rowOff>130629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24CB71-D527-49A1-B559-EDF2C281E724}"/>
            </a:ext>
          </a:extLst>
        </xdr:cNvPr>
        <xdr:cNvSpPr txBox="1"/>
      </xdr:nvSpPr>
      <xdr:spPr>
        <a:xfrm>
          <a:off x="8403772" y="5029200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174173</xdr:colOff>
      <xdr:row>25</xdr:row>
      <xdr:rowOff>152401</xdr:rowOff>
    </xdr:from>
    <xdr:ext cx="2646922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D2C91A-23D6-437D-866C-9A3EBB56180F}"/>
            </a:ext>
          </a:extLst>
        </xdr:cNvPr>
        <xdr:cNvSpPr txBox="1"/>
      </xdr:nvSpPr>
      <xdr:spPr>
        <a:xfrm>
          <a:off x="8806544" y="5050972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dimension ref="B1:D47"/>
  <sheetViews>
    <sheetView tabSelected="1" zoomScale="90" zoomScaleNormal="90" workbookViewId="0">
      <selection activeCell="B1" sqref="B1:D1"/>
    </sheetView>
  </sheetViews>
  <sheetFormatPr defaultColWidth="8.88671875" defaultRowHeight="15" x14ac:dyDescent="0.3"/>
  <cols>
    <col min="1" max="1" width="8.77734375" style="45" customWidth="1"/>
    <col min="2" max="2" width="25.6640625" style="45" bestFit="1" customWidth="1"/>
    <col min="3" max="3" width="85.77734375" style="45" customWidth="1"/>
    <col min="4" max="5" width="8.88671875" style="45"/>
    <col min="6" max="6" width="10.77734375" style="45" customWidth="1"/>
    <col min="7" max="16384" width="8.88671875" style="45"/>
  </cols>
  <sheetData>
    <row r="1" spans="2:4" ht="16.2" x14ac:dyDescent="0.3">
      <c r="B1" s="100" t="s">
        <v>168</v>
      </c>
      <c r="C1" s="100"/>
      <c r="D1" s="100"/>
    </row>
    <row r="2" spans="2:4" ht="16.2" x14ac:dyDescent="0.3">
      <c r="B2" s="69" t="s">
        <v>149</v>
      </c>
      <c r="C2" s="55"/>
      <c r="D2" s="55"/>
    </row>
    <row r="4" spans="2:4" s="56" customFormat="1" ht="19.95" customHeight="1" x14ac:dyDescent="0.2">
      <c r="B4" s="101" t="s">
        <v>115</v>
      </c>
      <c r="C4" s="102"/>
      <c r="D4" s="57" t="s">
        <v>1</v>
      </c>
    </row>
    <row r="5" spans="2:4" s="56" customFormat="1" ht="19.95" customHeight="1" x14ac:dyDescent="0.2">
      <c r="B5" s="64" t="s">
        <v>73</v>
      </c>
      <c r="C5" s="73"/>
      <c r="D5" s="67"/>
    </row>
    <row r="6" spans="2:4" s="56" customFormat="1" ht="19.95" customHeight="1" x14ac:dyDescent="0.2">
      <c r="B6" s="64" t="s">
        <v>74</v>
      </c>
      <c r="C6" s="65" t="s">
        <v>75</v>
      </c>
      <c r="D6" s="67"/>
    </row>
    <row r="7" spans="2:4" s="56" customFormat="1" ht="19.95" customHeight="1" x14ac:dyDescent="0.2">
      <c r="B7" s="64" t="s">
        <v>116</v>
      </c>
      <c r="C7" s="73"/>
      <c r="D7" s="67"/>
    </row>
    <row r="8" spans="2:4" s="56" customFormat="1" ht="19.95" customHeight="1" x14ac:dyDescent="0.2">
      <c r="B8" s="64" t="s">
        <v>78</v>
      </c>
      <c r="C8" s="73"/>
      <c r="D8" s="67"/>
    </row>
    <row r="9" spans="2:4" s="56" customFormat="1" ht="19.95" customHeight="1" x14ac:dyDescent="0.2">
      <c r="B9" s="64" t="s">
        <v>79</v>
      </c>
      <c r="C9" s="75"/>
      <c r="D9" s="67"/>
    </row>
    <row r="10" spans="2:4" s="56" customFormat="1" ht="19.95" customHeight="1" x14ac:dyDescent="0.2">
      <c r="B10" s="64" t="s">
        <v>117</v>
      </c>
      <c r="C10" s="73"/>
      <c r="D10" s="67"/>
    </row>
    <row r="11" spans="2:4" s="56" customFormat="1" ht="19.95" customHeight="1" x14ac:dyDescent="0.2">
      <c r="B11" s="64" t="s">
        <v>4</v>
      </c>
      <c r="C11" s="73"/>
      <c r="D11" s="67"/>
    </row>
    <row r="12" spans="2:4" s="56" customFormat="1" ht="19.95" customHeight="1" x14ac:dyDescent="0.2">
      <c r="B12" s="64" t="s">
        <v>92</v>
      </c>
      <c r="C12" s="73"/>
      <c r="D12" s="67"/>
    </row>
    <row r="13" spans="2:4" s="56" customFormat="1" ht="19.95" customHeight="1" x14ac:dyDescent="0.2">
      <c r="B13" s="64" t="s">
        <v>81</v>
      </c>
      <c r="C13" s="75"/>
      <c r="D13" s="67"/>
    </row>
    <row r="14" spans="2:4" s="56" customFormat="1" ht="19.95" customHeight="1" x14ac:dyDescent="0.2">
      <c r="B14" s="64" t="s">
        <v>5</v>
      </c>
      <c r="C14" s="73"/>
      <c r="D14" s="67"/>
    </row>
    <row r="15" spans="2:4" s="56" customFormat="1" ht="19.95" customHeight="1" x14ac:dyDescent="0.2">
      <c r="B15" s="64" t="s">
        <v>118</v>
      </c>
      <c r="C15" s="74"/>
      <c r="D15" s="67" t="s">
        <v>18</v>
      </c>
    </row>
    <row r="16" spans="2:4" s="56" customFormat="1" ht="19.95" customHeight="1" x14ac:dyDescent="0.2">
      <c r="B16" s="64" t="s">
        <v>119</v>
      </c>
      <c r="C16" s="73"/>
      <c r="D16" s="67"/>
    </row>
    <row r="17" spans="2:4" s="56" customFormat="1" ht="19.95" customHeight="1" x14ac:dyDescent="0.2">
      <c r="B17" s="64" t="s">
        <v>120</v>
      </c>
      <c r="C17" s="74"/>
      <c r="D17" s="67" t="s">
        <v>18</v>
      </c>
    </row>
    <row r="18" spans="2:4" s="56" customFormat="1" ht="19.95" customHeight="1" x14ac:dyDescent="0.2">
      <c r="B18" s="64" t="s">
        <v>98</v>
      </c>
      <c r="C18" s="73"/>
      <c r="D18" s="67"/>
    </row>
    <row r="19" spans="2:4" s="56" customFormat="1" ht="19.95" customHeight="1" x14ac:dyDescent="0.2">
      <c r="B19" s="64" t="s">
        <v>121</v>
      </c>
      <c r="C19" s="74"/>
      <c r="D19" s="67" t="s">
        <v>18</v>
      </c>
    </row>
    <row r="20" spans="2:4" s="56" customFormat="1" ht="19.95" customHeight="1" x14ac:dyDescent="0.2">
      <c r="B20" s="64" t="s">
        <v>101</v>
      </c>
      <c r="C20" s="73"/>
      <c r="D20" s="67"/>
    </row>
    <row r="21" spans="2:4" s="56" customFormat="1" ht="19.95" customHeight="1" x14ac:dyDescent="0.2">
      <c r="B21" s="64" t="s">
        <v>122</v>
      </c>
      <c r="C21" s="74"/>
      <c r="D21" s="67" t="s">
        <v>18</v>
      </c>
    </row>
    <row r="22" spans="2:4" s="56" customFormat="1" ht="19.95" customHeight="1" x14ac:dyDescent="0.2">
      <c r="B22" s="64" t="s">
        <v>103</v>
      </c>
      <c r="C22" s="73"/>
      <c r="D22" s="67"/>
    </row>
    <row r="23" spans="2:4" s="56" customFormat="1" ht="19.95" customHeight="1" x14ac:dyDescent="0.2">
      <c r="B23" s="64" t="s">
        <v>123</v>
      </c>
      <c r="C23" s="74"/>
      <c r="D23" s="67" t="s">
        <v>18</v>
      </c>
    </row>
    <row r="24" spans="2:4" s="56" customFormat="1" ht="19.95" customHeight="1" x14ac:dyDescent="0.2">
      <c r="B24" s="64" t="s">
        <v>124</v>
      </c>
      <c r="C24" s="73"/>
      <c r="D24" s="67"/>
    </row>
    <row r="25" spans="2:4" s="56" customFormat="1" ht="19.95" customHeight="1" x14ac:dyDescent="0.2">
      <c r="B25" s="64" t="s">
        <v>125</v>
      </c>
      <c r="C25" s="74"/>
      <c r="D25" s="67" t="s">
        <v>18</v>
      </c>
    </row>
    <row r="26" spans="2:4" s="56" customFormat="1" ht="19.95" customHeight="1" x14ac:dyDescent="0.2">
      <c r="B26" s="64" t="s">
        <v>126</v>
      </c>
      <c r="C26" s="74"/>
      <c r="D26" s="67" t="s">
        <v>18</v>
      </c>
    </row>
    <row r="27" spans="2:4" s="56" customFormat="1" ht="19.95" customHeight="1" x14ac:dyDescent="0.2"/>
    <row r="28" spans="2:4" s="56" customFormat="1" ht="19.95" customHeight="1" x14ac:dyDescent="0.2">
      <c r="B28" s="70" t="s">
        <v>127</v>
      </c>
      <c r="C28" s="71" t="s">
        <v>128</v>
      </c>
      <c r="D28" s="64"/>
    </row>
    <row r="29" spans="2:4" s="56" customFormat="1" ht="19.95" customHeight="1" x14ac:dyDescent="0.2">
      <c r="B29" s="64" t="s">
        <v>91</v>
      </c>
      <c r="C29" s="82"/>
      <c r="D29" s="72"/>
    </row>
    <row r="30" spans="2:4" s="56" customFormat="1" ht="19.95" customHeight="1" x14ac:dyDescent="0.2">
      <c r="B30" s="64" t="s">
        <v>92</v>
      </c>
      <c r="C30" s="73"/>
      <c r="D30" s="67"/>
    </row>
    <row r="31" spans="2:4" s="56" customFormat="1" ht="19.95" customHeight="1" x14ac:dyDescent="0.2">
      <c r="B31" s="64" t="s">
        <v>81</v>
      </c>
      <c r="C31" s="75"/>
      <c r="D31" s="67"/>
    </row>
    <row r="32" spans="2:4" s="56" customFormat="1" ht="19.95" customHeight="1" x14ac:dyDescent="0.2"/>
    <row r="33" s="56" customFormat="1" ht="19.95" customHeight="1" x14ac:dyDescent="0.2"/>
    <row r="34" s="56" customFormat="1" ht="19.95" customHeight="1" x14ac:dyDescent="0.2"/>
    <row r="35" s="56" customFormat="1" ht="19.95" customHeight="1" x14ac:dyDescent="0.2"/>
    <row r="36" s="56" customFormat="1" ht="19.95" customHeight="1" x14ac:dyDescent="0.2"/>
    <row r="37" s="56" customFormat="1" ht="19.95" customHeight="1" x14ac:dyDescent="0.2"/>
    <row r="38" s="56" customFormat="1" ht="19.95" customHeight="1" x14ac:dyDescent="0.2"/>
    <row r="39" s="56" customFormat="1" ht="19.95" customHeight="1" x14ac:dyDescent="0.2"/>
    <row r="40" s="56" customFormat="1" ht="19.95" customHeight="1" x14ac:dyDescent="0.2"/>
    <row r="41" s="56" customFormat="1" ht="19.95" customHeight="1" x14ac:dyDescent="0.2"/>
    <row r="42" s="56" customFormat="1" ht="19.95" customHeight="1" x14ac:dyDescent="0.2"/>
    <row r="43" s="56" customFormat="1" ht="19.95" customHeight="1" x14ac:dyDescent="0.2"/>
    <row r="44" s="56" customFormat="1" ht="19.95" customHeight="1" x14ac:dyDescent="0.2"/>
    <row r="45" s="56" customFormat="1" ht="19.95" customHeight="1" x14ac:dyDescent="0.2"/>
    <row r="46" s="56" customFormat="1" ht="19.95" customHeight="1" x14ac:dyDescent="0.2"/>
    <row r="47" s="56" customFormat="1" ht="19.95" customHeight="1" x14ac:dyDescent="0.2"/>
  </sheetData>
  <sheetProtection algorithmName="SHA-512" hashValue="h1QTKc508lkIW/4Mt5IalPuXU8zhNHnSOnfqhILmcVgKW5E2mxC0Weg2pSdNMlrR21IUiQfTRaJ+5Q1b7F3fDw==" saltValue="3bpdjBjkGtstS3/oN95apA==" spinCount="100000" sheet="1" objects="1" scenarios="1"/>
  <mergeCells count="2">
    <mergeCell ref="B1:D1"/>
    <mergeCell ref="B4:C4"/>
  </mergeCells>
  <phoneticPr fontId="2"/>
  <conditionalFormatting sqref="C29:C31">
    <cfRule type="expression" dxfId="29" priority="9">
      <formula>$C$5="差替先掲示板への掲載"</formula>
    </cfRule>
  </conditionalFormatting>
  <conditionalFormatting sqref="C19">
    <cfRule type="expression" dxfId="28" priority="8">
      <formula>$C$18="非応札"</formula>
    </cfRule>
  </conditionalFormatting>
  <conditionalFormatting sqref="C21">
    <cfRule type="expression" dxfId="27" priority="7">
      <formula>$C$20="非応札"</formula>
    </cfRule>
  </conditionalFormatting>
  <conditionalFormatting sqref="C22">
    <cfRule type="expression" dxfId="26" priority="6">
      <formula>OR($C$18="非落札",$C$18="非応札")</formula>
    </cfRule>
  </conditionalFormatting>
  <conditionalFormatting sqref="C23">
    <cfRule type="expression" dxfId="25" priority="5">
      <formula>OR($C$18="非落札",$C$18="非応札",$C$22="非応札")</formula>
    </cfRule>
  </conditionalFormatting>
  <conditionalFormatting sqref="C24">
    <cfRule type="expression" dxfId="24" priority="4">
      <formula>OR($C$18="非落札",$C$18="非応札")</formula>
    </cfRule>
  </conditionalFormatting>
  <conditionalFormatting sqref="C25">
    <cfRule type="expression" dxfId="23" priority="3">
      <formula>OR($C$18="非落札",$C$18="非応札",$C$24="無")</formula>
    </cfRule>
  </conditionalFormatting>
  <conditionalFormatting sqref="C26">
    <cfRule type="expression" dxfId="22" priority="2">
      <formula>AND(OR($C$18="非落札",$C$18="非応札"),OR($C$20="非落札",$C$20="非応札"))</formula>
    </cfRule>
  </conditionalFormatting>
  <conditionalFormatting sqref="C17">
    <cfRule type="expression" dxfId="21" priority="1">
      <formula>$C$16="無"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5" xr:uid="{2EEE072C-774F-4395-A772-853EF2710C1B}">
      <formula1>"差替先掲示板への掲載,電源等差替への申込"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,000以上の整数を入力してください" sqref="C15" xr:uid="{2252FB57-0B54-4D3D-93E0-B47DECB14C62}">
      <formula1>1000</formula1>
    </dataValidation>
    <dataValidation type="whole" allowBlank="1" showInputMessage="1" showErrorMessage="1" error="整数を入力してください" sqref="C17 C19 C21 C23 C25 C26" xr:uid="{A4139EAE-567B-438B-A225-A7A4942F4E9A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dimension ref="B1:P121"/>
  <sheetViews>
    <sheetView zoomScale="70" zoomScaleNormal="70" workbookViewId="0">
      <selection activeCell="Q2" sqref="Q2"/>
    </sheetView>
  </sheetViews>
  <sheetFormatPr defaultColWidth="8.88671875" defaultRowHeight="15" x14ac:dyDescent="0.3"/>
  <cols>
    <col min="1" max="1" width="5.6640625" style="45" customWidth="1"/>
    <col min="2" max="2" width="11.77734375" style="45" customWidth="1"/>
    <col min="3" max="3" width="20" style="45" customWidth="1"/>
    <col min="4" max="15" width="9.77734375" style="45" customWidth="1"/>
    <col min="16" max="16" width="8.33203125" style="45" customWidth="1"/>
    <col min="17" max="16384" width="8.88671875" style="45"/>
  </cols>
  <sheetData>
    <row r="1" spans="2:16" ht="16.2" x14ac:dyDescent="0.3">
      <c r="B1" s="100" t="s">
        <v>169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2:16" ht="16.2" x14ac:dyDescent="0.3">
      <c r="B2" s="135" t="s">
        <v>149</v>
      </c>
      <c r="C2" s="13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4" spans="2:16" s="56" customFormat="1" ht="19.95" customHeight="1" x14ac:dyDescent="0.2">
      <c r="B4" s="56" t="s">
        <v>129</v>
      </c>
    </row>
    <row r="5" spans="2:16" s="56" customFormat="1" ht="18" customHeight="1" x14ac:dyDescent="0.2">
      <c r="B5" s="116" t="s">
        <v>0</v>
      </c>
      <c r="C5" s="116"/>
      <c r="D5" s="116" t="s">
        <v>19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57" t="s">
        <v>1</v>
      </c>
    </row>
    <row r="6" spans="2:16" s="56" customFormat="1" ht="18" customHeight="1" x14ac:dyDescent="0.3">
      <c r="B6" s="127" t="s">
        <v>2</v>
      </c>
      <c r="C6" s="128"/>
      <c r="D6" s="141" t="str">
        <f>IF('入力欄(基本情報)'!C13="","",'入力欄(基本情報)'!C13)</f>
        <v/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3"/>
      <c r="P6" s="58"/>
    </row>
    <row r="7" spans="2:16" s="56" customFormat="1" ht="18" customHeight="1" x14ac:dyDescent="0.3">
      <c r="B7" s="127" t="s">
        <v>3</v>
      </c>
      <c r="C7" s="128"/>
      <c r="D7" s="129" t="str">
        <f>IF('入力欄(基本情報)'!C10="","",'入力欄(基本情報)'!C10)</f>
        <v/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1"/>
      <c r="P7" s="58"/>
    </row>
    <row r="8" spans="2:16" s="56" customFormat="1" ht="18" customHeight="1" x14ac:dyDescent="0.3">
      <c r="B8" s="127" t="s">
        <v>4</v>
      </c>
      <c r="C8" s="128"/>
      <c r="D8" s="129" t="str">
        <f>IF(D17&gt;0,B10&amp; ",","")&amp;IF(D25&gt;0,B18&amp;",","")&amp;IF(D33&gt;0,B26,"")</f>
        <v/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/>
      <c r="P8" s="58"/>
    </row>
    <row r="9" spans="2:16" s="56" customFormat="1" ht="18" customHeight="1" x14ac:dyDescent="0.3">
      <c r="B9" s="127" t="s">
        <v>5</v>
      </c>
      <c r="C9" s="128"/>
      <c r="D9" s="129" t="str">
        <f>IF('入力欄(基本情報)'!C14="","",'入力欄(基本情報)'!C14)</f>
        <v/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/>
      <c r="P9" s="58"/>
    </row>
    <row r="10" spans="2:16" s="56" customFormat="1" ht="18" customHeight="1" x14ac:dyDescent="0.2">
      <c r="B10" s="136" t="s">
        <v>146</v>
      </c>
      <c r="C10" s="57" t="s">
        <v>154</v>
      </c>
      <c r="D10" s="112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63" t="s">
        <v>155</v>
      </c>
    </row>
    <row r="11" spans="2:16" s="56" customFormat="1" ht="18" customHeight="1" x14ac:dyDescent="0.2">
      <c r="B11" s="137"/>
      <c r="C11" s="57" t="s">
        <v>34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P11" s="63" t="s">
        <v>155</v>
      </c>
    </row>
    <row r="12" spans="2:16" s="56" customFormat="1" ht="18" customHeight="1" x14ac:dyDescent="0.3">
      <c r="B12" s="137"/>
      <c r="C12" s="109" t="s">
        <v>145</v>
      </c>
      <c r="D12" s="57" t="s">
        <v>6</v>
      </c>
      <c r="E12" s="57" t="s">
        <v>7</v>
      </c>
      <c r="F12" s="57" t="s">
        <v>8</v>
      </c>
      <c r="G12" s="57" t="s">
        <v>9</v>
      </c>
      <c r="H12" s="57" t="s">
        <v>10</v>
      </c>
      <c r="I12" s="57" t="s">
        <v>11</v>
      </c>
      <c r="J12" s="57" t="s">
        <v>12</v>
      </c>
      <c r="K12" s="57" t="s">
        <v>13</v>
      </c>
      <c r="L12" s="57" t="s">
        <v>14</v>
      </c>
      <c r="M12" s="57" t="s">
        <v>15</v>
      </c>
      <c r="N12" s="57" t="s">
        <v>16</v>
      </c>
      <c r="O12" s="57" t="s">
        <v>17</v>
      </c>
      <c r="P12" s="58"/>
    </row>
    <row r="13" spans="2:16" s="56" customFormat="1" ht="18" customHeight="1" x14ac:dyDescent="0.2">
      <c r="B13" s="137"/>
      <c r="C13" s="110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3" t="s">
        <v>155</v>
      </c>
    </row>
    <row r="14" spans="2:16" s="56" customFormat="1" ht="18" hidden="1" customHeight="1" x14ac:dyDescent="0.2">
      <c r="B14" s="137"/>
      <c r="C14" s="84" t="s">
        <v>162</v>
      </c>
      <c r="D14" s="85">
        <f>ROUND(D13,0)</f>
        <v>0</v>
      </c>
      <c r="E14" s="85">
        <f t="shared" ref="E14:O14" si="0">ROUND(E13,0)</f>
        <v>0</v>
      </c>
      <c r="F14" s="85">
        <f t="shared" si="0"/>
        <v>0</v>
      </c>
      <c r="G14" s="85">
        <f t="shared" si="0"/>
        <v>0</v>
      </c>
      <c r="H14" s="85">
        <f t="shared" si="0"/>
        <v>0</v>
      </c>
      <c r="I14" s="85">
        <f t="shared" si="0"/>
        <v>0</v>
      </c>
      <c r="J14" s="85">
        <f t="shared" si="0"/>
        <v>0</v>
      </c>
      <c r="K14" s="85">
        <f t="shared" si="0"/>
        <v>0</v>
      </c>
      <c r="L14" s="85">
        <f t="shared" si="0"/>
        <v>0</v>
      </c>
      <c r="M14" s="85">
        <f t="shared" si="0"/>
        <v>0</v>
      </c>
      <c r="N14" s="85">
        <f t="shared" si="0"/>
        <v>0</v>
      </c>
      <c r="O14" s="85">
        <f t="shared" si="0"/>
        <v>0</v>
      </c>
      <c r="P14" s="63"/>
    </row>
    <row r="15" spans="2:16" s="56" customFormat="1" ht="18" customHeight="1" x14ac:dyDescent="0.3">
      <c r="B15" s="137"/>
      <c r="C15" s="109" t="s">
        <v>150</v>
      </c>
      <c r="D15" s="57" t="s">
        <v>6</v>
      </c>
      <c r="E15" s="57" t="s">
        <v>7</v>
      </c>
      <c r="F15" s="57" t="s">
        <v>8</v>
      </c>
      <c r="G15" s="57" t="s">
        <v>9</v>
      </c>
      <c r="H15" s="57" t="s">
        <v>10</v>
      </c>
      <c r="I15" s="57" t="s">
        <v>11</v>
      </c>
      <c r="J15" s="57" t="s">
        <v>12</v>
      </c>
      <c r="K15" s="57" t="s">
        <v>13</v>
      </c>
      <c r="L15" s="57" t="s">
        <v>14</v>
      </c>
      <c r="M15" s="57" t="s">
        <v>15</v>
      </c>
      <c r="N15" s="57" t="s">
        <v>16</v>
      </c>
      <c r="O15" s="57" t="s">
        <v>17</v>
      </c>
      <c r="P15" s="58"/>
    </row>
    <row r="16" spans="2:16" s="56" customFormat="1" ht="18" customHeight="1" x14ac:dyDescent="0.2">
      <c r="B16" s="137"/>
      <c r="C16" s="110"/>
      <c r="D16" s="59">
        <f>'計算用(太陽光-差替先差替可能容量)'!AD38</f>
        <v>0</v>
      </c>
      <c r="E16" s="59">
        <f>'計算用(太陽光-差替先差替可能容量)'!AD39</f>
        <v>0</v>
      </c>
      <c r="F16" s="59">
        <f>'計算用(太陽光-差替先差替可能容量)'!AD40</f>
        <v>0</v>
      </c>
      <c r="G16" s="59">
        <f>'計算用(太陽光-差替先差替可能容量)'!AD41</f>
        <v>0</v>
      </c>
      <c r="H16" s="59">
        <f>'計算用(太陽光-差替先差替可能容量)'!AD42</f>
        <v>0</v>
      </c>
      <c r="I16" s="59">
        <f>'計算用(太陽光-差替先差替可能容量)'!AD43</f>
        <v>0</v>
      </c>
      <c r="J16" s="59">
        <f>'計算用(太陽光-差替先差替可能容量)'!AD44</f>
        <v>0</v>
      </c>
      <c r="K16" s="59">
        <f>'計算用(太陽光-差替先差替可能容量)'!AD45</f>
        <v>0</v>
      </c>
      <c r="L16" s="59">
        <f>'計算用(太陽光-差替先差替可能容量)'!AD46</f>
        <v>0</v>
      </c>
      <c r="M16" s="59">
        <f>'計算用(太陽光-差替先差替可能容量)'!AD47</f>
        <v>0</v>
      </c>
      <c r="N16" s="59">
        <f>'計算用(太陽光-差替先差替可能容量)'!AD48</f>
        <v>0</v>
      </c>
      <c r="O16" s="59">
        <f>'計算用(太陽光-差替先差替可能容量)'!AD49</f>
        <v>0</v>
      </c>
      <c r="P16" s="63" t="s">
        <v>155</v>
      </c>
    </row>
    <row r="17" spans="2:16" s="56" customFormat="1" ht="34.950000000000003" customHeight="1" x14ac:dyDescent="0.2">
      <c r="B17" s="138"/>
      <c r="C17" s="60" t="s">
        <v>151</v>
      </c>
      <c r="D17" s="119">
        <f>ROUND('計算用(太陽光-差替先差替可能容量)'!B99,0)</f>
        <v>0</v>
      </c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1"/>
      <c r="P17" s="63" t="s">
        <v>155</v>
      </c>
    </row>
    <row r="18" spans="2:16" s="56" customFormat="1" ht="18" customHeight="1" x14ac:dyDescent="0.2">
      <c r="B18" s="122" t="s">
        <v>51</v>
      </c>
      <c r="C18" s="61" t="s">
        <v>154</v>
      </c>
      <c r="D18" s="112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4"/>
      <c r="P18" s="63"/>
    </row>
    <row r="19" spans="2:16" s="56" customFormat="1" ht="18" customHeight="1" x14ac:dyDescent="0.2">
      <c r="B19" s="123"/>
      <c r="C19" s="61" t="s">
        <v>34</v>
      </c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4"/>
      <c r="P19" s="63" t="s">
        <v>155</v>
      </c>
    </row>
    <row r="20" spans="2:16" s="56" customFormat="1" ht="18" customHeight="1" x14ac:dyDescent="0.3">
      <c r="B20" s="123"/>
      <c r="C20" s="109" t="s">
        <v>145</v>
      </c>
      <c r="D20" s="57" t="s">
        <v>6</v>
      </c>
      <c r="E20" s="57" t="s">
        <v>7</v>
      </c>
      <c r="F20" s="57" t="s">
        <v>8</v>
      </c>
      <c r="G20" s="57" t="s">
        <v>9</v>
      </c>
      <c r="H20" s="57" t="s">
        <v>10</v>
      </c>
      <c r="I20" s="57" t="s">
        <v>11</v>
      </c>
      <c r="J20" s="57" t="s">
        <v>12</v>
      </c>
      <c r="K20" s="57" t="s">
        <v>13</v>
      </c>
      <c r="L20" s="57" t="s">
        <v>14</v>
      </c>
      <c r="M20" s="57" t="s">
        <v>15</v>
      </c>
      <c r="N20" s="57" t="s">
        <v>16</v>
      </c>
      <c r="O20" s="57" t="s">
        <v>17</v>
      </c>
      <c r="P20" s="58"/>
    </row>
    <row r="21" spans="2:16" s="56" customFormat="1" ht="18" customHeight="1" x14ac:dyDescent="0.2">
      <c r="B21" s="123"/>
      <c r="C21" s="110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3" t="s">
        <v>155</v>
      </c>
    </row>
    <row r="22" spans="2:16" s="56" customFormat="1" ht="18" hidden="1" customHeight="1" x14ac:dyDescent="0.2">
      <c r="B22" s="123"/>
      <c r="C22" s="84" t="s">
        <v>162</v>
      </c>
      <c r="D22" s="85">
        <f>ROUND(D21,0)</f>
        <v>0</v>
      </c>
      <c r="E22" s="85">
        <f t="shared" ref="E22:O22" si="1">ROUND(E21,0)</f>
        <v>0</v>
      </c>
      <c r="F22" s="85">
        <f t="shared" si="1"/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 t="shared" si="1"/>
        <v>0</v>
      </c>
      <c r="M22" s="85">
        <f t="shared" si="1"/>
        <v>0</v>
      </c>
      <c r="N22" s="85">
        <f t="shared" si="1"/>
        <v>0</v>
      </c>
      <c r="O22" s="85">
        <f t="shared" si="1"/>
        <v>0</v>
      </c>
      <c r="P22" s="63"/>
    </row>
    <row r="23" spans="2:16" s="56" customFormat="1" ht="18" customHeight="1" x14ac:dyDescent="0.3">
      <c r="B23" s="123"/>
      <c r="C23" s="109" t="s">
        <v>150</v>
      </c>
      <c r="D23" s="57" t="s">
        <v>6</v>
      </c>
      <c r="E23" s="57" t="s">
        <v>7</v>
      </c>
      <c r="F23" s="57" t="s">
        <v>8</v>
      </c>
      <c r="G23" s="57" t="s">
        <v>9</v>
      </c>
      <c r="H23" s="57" t="s">
        <v>10</v>
      </c>
      <c r="I23" s="57" t="s">
        <v>11</v>
      </c>
      <c r="J23" s="57" t="s">
        <v>12</v>
      </c>
      <c r="K23" s="57" t="s">
        <v>13</v>
      </c>
      <c r="L23" s="57" t="s">
        <v>14</v>
      </c>
      <c r="M23" s="57" t="s">
        <v>15</v>
      </c>
      <c r="N23" s="57" t="s">
        <v>16</v>
      </c>
      <c r="O23" s="57" t="s">
        <v>17</v>
      </c>
      <c r="P23" s="58"/>
    </row>
    <row r="24" spans="2:16" s="56" customFormat="1" ht="18" customHeight="1" x14ac:dyDescent="0.2">
      <c r="B24" s="123"/>
      <c r="C24" s="110"/>
      <c r="D24" s="59">
        <f>'計算用(風力-差替先差替可能容量)'!AD38</f>
        <v>0</v>
      </c>
      <c r="E24" s="59">
        <f>'計算用(風力-差替先差替可能容量)'!AD39</f>
        <v>0</v>
      </c>
      <c r="F24" s="59">
        <f>'計算用(風力-差替先差替可能容量)'!AD40</f>
        <v>0</v>
      </c>
      <c r="G24" s="59">
        <f>'計算用(風力-差替先差替可能容量)'!AD41</f>
        <v>0</v>
      </c>
      <c r="H24" s="59">
        <f>'計算用(風力-差替先差替可能容量)'!AD42</f>
        <v>0</v>
      </c>
      <c r="I24" s="59">
        <f>'計算用(風力-差替先差替可能容量)'!AD43</f>
        <v>0</v>
      </c>
      <c r="J24" s="59">
        <f>'計算用(風力-差替先差替可能容量)'!AD44</f>
        <v>0</v>
      </c>
      <c r="K24" s="59">
        <f>'計算用(風力-差替先差替可能容量)'!AD45</f>
        <v>0</v>
      </c>
      <c r="L24" s="59">
        <f>'計算用(風力-差替先差替可能容量)'!AD46</f>
        <v>0</v>
      </c>
      <c r="M24" s="59">
        <f>'計算用(風力-差替先差替可能容量)'!AD47</f>
        <v>0</v>
      </c>
      <c r="N24" s="59">
        <f>'計算用(風力-差替先差替可能容量)'!AD48</f>
        <v>0</v>
      </c>
      <c r="O24" s="59">
        <f>'計算用(風力-差替先差替可能容量)'!AD49</f>
        <v>0</v>
      </c>
      <c r="P24" s="63" t="s">
        <v>155</v>
      </c>
    </row>
    <row r="25" spans="2:16" s="56" customFormat="1" ht="34.950000000000003" customHeight="1" x14ac:dyDescent="0.2">
      <c r="B25" s="111"/>
      <c r="C25" s="60" t="s">
        <v>151</v>
      </c>
      <c r="D25" s="119">
        <f>ROUND('計算用(風力-差替先差替可能容量)'!B99,0)</f>
        <v>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  <c r="P25" s="63" t="s">
        <v>155</v>
      </c>
    </row>
    <row r="26" spans="2:16" s="56" customFormat="1" ht="18" customHeight="1" x14ac:dyDescent="0.2">
      <c r="B26" s="109" t="s">
        <v>163</v>
      </c>
      <c r="C26" s="61" t="s">
        <v>154</v>
      </c>
      <c r="D26" s="112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4"/>
      <c r="P26" s="63"/>
    </row>
    <row r="27" spans="2:16" s="56" customFormat="1" ht="18" customHeight="1" x14ac:dyDescent="0.2">
      <c r="B27" s="139"/>
      <c r="C27" s="60" t="s">
        <v>34</v>
      </c>
      <c r="D27" s="112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4"/>
      <c r="P27" s="63" t="s">
        <v>155</v>
      </c>
    </row>
    <row r="28" spans="2:16" s="56" customFormat="1" ht="18" customHeight="1" x14ac:dyDescent="0.3">
      <c r="B28" s="139"/>
      <c r="C28" s="109" t="s">
        <v>145</v>
      </c>
      <c r="D28" s="57" t="s">
        <v>6</v>
      </c>
      <c r="E28" s="57" t="s">
        <v>7</v>
      </c>
      <c r="F28" s="57" t="s">
        <v>8</v>
      </c>
      <c r="G28" s="57" t="s">
        <v>9</v>
      </c>
      <c r="H28" s="57" t="s">
        <v>10</v>
      </c>
      <c r="I28" s="57" t="s">
        <v>11</v>
      </c>
      <c r="J28" s="57" t="s">
        <v>12</v>
      </c>
      <c r="K28" s="57" t="s">
        <v>13</v>
      </c>
      <c r="L28" s="57" t="s">
        <v>14</v>
      </c>
      <c r="M28" s="57" t="s">
        <v>15</v>
      </c>
      <c r="N28" s="57" t="s">
        <v>16</v>
      </c>
      <c r="O28" s="57" t="s">
        <v>17</v>
      </c>
      <c r="P28" s="58"/>
    </row>
    <row r="29" spans="2:16" s="56" customFormat="1" ht="18" customHeight="1" x14ac:dyDescent="0.2">
      <c r="B29" s="139"/>
      <c r="C29" s="110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3" t="s">
        <v>155</v>
      </c>
    </row>
    <row r="30" spans="2:16" s="56" customFormat="1" ht="18" hidden="1" customHeight="1" x14ac:dyDescent="0.2">
      <c r="B30" s="139"/>
      <c r="C30" s="84" t="s">
        <v>162</v>
      </c>
      <c r="D30" s="85">
        <f>ROUND(D29,0)</f>
        <v>0</v>
      </c>
      <c r="E30" s="85">
        <f t="shared" ref="E30:O30" si="2">ROUND(E29,0)</f>
        <v>0</v>
      </c>
      <c r="F30" s="85">
        <f t="shared" si="2"/>
        <v>0</v>
      </c>
      <c r="G30" s="85">
        <f t="shared" si="2"/>
        <v>0</v>
      </c>
      <c r="H30" s="85">
        <f t="shared" si="2"/>
        <v>0</v>
      </c>
      <c r="I30" s="85">
        <f t="shared" si="2"/>
        <v>0</v>
      </c>
      <c r="J30" s="85">
        <f t="shared" si="2"/>
        <v>0</v>
      </c>
      <c r="K30" s="85">
        <f t="shared" si="2"/>
        <v>0</v>
      </c>
      <c r="L30" s="85">
        <f t="shared" si="2"/>
        <v>0</v>
      </c>
      <c r="M30" s="85">
        <f t="shared" si="2"/>
        <v>0</v>
      </c>
      <c r="N30" s="85">
        <f t="shared" si="2"/>
        <v>0</v>
      </c>
      <c r="O30" s="85">
        <f t="shared" si="2"/>
        <v>0</v>
      </c>
      <c r="P30" s="63"/>
    </row>
    <row r="31" spans="2:16" s="56" customFormat="1" ht="18" customHeight="1" x14ac:dyDescent="0.3">
      <c r="B31" s="139"/>
      <c r="C31" s="109" t="s">
        <v>150</v>
      </c>
      <c r="D31" s="57" t="s">
        <v>6</v>
      </c>
      <c r="E31" s="57" t="s">
        <v>157</v>
      </c>
      <c r="F31" s="57" t="s">
        <v>8</v>
      </c>
      <c r="G31" s="57" t="s">
        <v>9</v>
      </c>
      <c r="H31" s="57" t="s">
        <v>10</v>
      </c>
      <c r="I31" s="57" t="s">
        <v>11</v>
      </c>
      <c r="J31" s="57" t="s">
        <v>12</v>
      </c>
      <c r="K31" s="57" t="s">
        <v>13</v>
      </c>
      <c r="L31" s="57" t="s">
        <v>14</v>
      </c>
      <c r="M31" s="57" t="s">
        <v>15</v>
      </c>
      <c r="N31" s="57" t="s">
        <v>16</v>
      </c>
      <c r="O31" s="57" t="s">
        <v>17</v>
      </c>
      <c r="P31" s="58"/>
    </row>
    <row r="32" spans="2:16" s="56" customFormat="1" ht="18" customHeight="1" x14ac:dyDescent="0.2">
      <c r="B32" s="139"/>
      <c r="C32" s="110"/>
      <c r="D32" s="62">
        <f>'計算用(水力-差替先差替可能容量)'!AD38</f>
        <v>0</v>
      </c>
      <c r="E32" s="62">
        <f>'計算用(水力-差替先差替可能容量)'!AD39</f>
        <v>0</v>
      </c>
      <c r="F32" s="62">
        <f>'計算用(水力-差替先差替可能容量)'!AD40</f>
        <v>0</v>
      </c>
      <c r="G32" s="62">
        <f>'計算用(水力-差替先差替可能容量)'!AD41</f>
        <v>0</v>
      </c>
      <c r="H32" s="62">
        <f>'計算用(水力-差替先差替可能容量)'!AD42</f>
        <v>0</v>
      </c>
      <c r="I32" s="62">
        <f>'計算用(水力-差替先差替可能容量)'!AD43</f>
        <v>0</v>
      </c>
      <c r="J32" s="62">
        <f>'計算用(水力-差替先差替可能容量)'!AD44</f>
        <v>0</v>
      </c>
      <c r="K32" s="62">
        <f>'計算用(水力-差替先差替可能容量)'!AD45</f>
        <v>0</v>
      </c>
      <c r="L32" s="62">
        <f>'計算用(水力-差替先差替可能容量)'!AD46</f>
        <v>0</v>
      </c>
      <c r="M32" s="62">
        <f>'計算用(水力-差替先差替可能容量)'!AD47</f>
        <v>0</v>
      </c>
      <c r="N32" s="62">
        <f>'計算用(水力-差替先差替可能容量)'!AD48</f>
        <v>0</v>
      </c>
      <c r="O32" s="62">
        <f>'計算用(水力-差替先差替可能容量)'!AD49</f>
        <v>0</v>
      </c>
      <c r="P32" s="63" t="s">
        <v>155</v>
      </c>
    </row>
    <row r="33" spans="2:16" s="56" customFormat="1" ht="34.950000000000003" customHeight="1" x14ac:dyDescent="0.2">
      <c r="B33" s="110"/>
      <c r="C33" s="60" t="s">
        <v>151</v>
      </c>
      <c r="D33" s="132">
        <f>ROUND('計算用(水力-差替先差替可能容量)'!B99,0)</f>
        <v>0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4"/>
      <c r="P33" s="63" t="s">
        <v>155</v>
      </c>
    </row>
    <row r="34" spans="2:16" s="56" customFormat="1" ht="18" customHeight="1" x14ac:dyDescent="0.3">
      <c r="B34" s="116" t="s">
        <v>147</v>
      </c>
      <c r="C34" s="116"/>
      <c r="D34" s="57" t="s">
        <v>6</v>
      </c>
      <c r="E34" s="57" t="s">
        <v>7</v>
      </c>
      <c r="F34" s="57" t="s">
        <v>8</v>
      </c>
      <c r="G34" s="57" t="s">
        <v>9</v>
      </c>
      <c r="H34" s="57" t="s">
        <v>10</v>
      </c>
      <c r="I34" s="57" t="s">
        <v>11</v>
      </c>
      <c r="J34" s="57" t="s">
        <v>12</v>
      </c>
      <c r="K34" s="57" t="s">
        <v>13</v>
      </c>
      <c r="L34" s="57" t="s">
        <v>14</v>
      </c>
      <c r="M34" s="57" t="s">
        <v>15</v>
      </c>
      <c r="N34" s="57" t="s">
        <v>16</v>
      </c>
      <c r="O34" s="57" t="s">
        <v>17</v>
      </c>
      <c r="P34" s="58"/>
    </row>
    <row r="35" spans="2:16" s="56" customFormat="1" ht="18" customHeight="1" x14ac:dyDescent="0.2">
      <c r="B35" s="116"/>
      <c r="C35" s="116"/>
      <c r="D35" s="59">
        <f>D14+D22+D30</f>
        <v>0</v>
      </c>
      <c r="E35" s="83">
        <f t="shared" ref="E35:O35" si="3">E14+E22+E30</f>
        <v>0</v>
      </c>
      <c r="F35" s="83">
        <f t="shared" si="3"/>
        <v>0</v>
      </c>
      <c r="G35" s="83">
        <f t="shared" si="3"/>
        <v>0</v>
      </c>
      <c r="H35" s="83">
        <f t="shared" si="3"/>
        <v>0</v>
      </c>
      <c r="I35" s="83">
        <f t="shared" si="3"/>
        <v>0</v>
      </c>
      <c r="J35" s="83">
        <f t="shared" si="3"/>
        <v>0</v>
      </c>
      <c r="K35" s="83">
        <f t="shared" si="3"/>
        <v>0</v>
      </c>
      <c r="L35" s="83">
        <f t="shared" si="3"/>
        <v>0</v>
      </c>
      <c r="M35" s="83">
        <f t="shared" si="3"/>
        <v>0</v>
      </c>
      <c r="N35" s="83">
        <f t="shared" si="3"/>
        <v>0</v>
      </c>
      <c r="O35" s="83">
        <f t="shared" si="3"/>
        <v>0</v>
      </c>
      <c r="P35" s="63" t="s">
        <v>18</v>
      </c>
    </row>
    <row r="36" spans="2:16" s="56" customFormat="1" ht="18" customHeight="1" x14ac:dyDescent="0.2">
      <c r="B36" s="145" t="s">
        <v>152</v>
      </c>
      <c r="C36" s="146"/>
      <c r="D36" s="57" t="s">
        <v>6</v>
      </c>
      <c r="E36" s="57" t="s">
        <v>7</v>
      </c>
      <c r="F36" s="57" t="s">
        <v>8</v>
      </c>
      <c r="G36" s="57" t="s">
        <v>9</v>
      </c>
      <c r="H36" s="57" t="s">
        <v>10</v>
      </c>
      <c r="I36" s="57" t="s">
        <v>11</v>
      </c>
      <c r="J36" s="57" t="s">
        <v>12</v>
      </c>
      <c r="K36" s="57" t="s">
        <v>13</v>
      </c>
      <c r="L36" s="57" t="s">
        <v>14</v>
      </c>
      <c r="M36" s="57" t="s">
        <v>15</v>
      </c>
      <c r="N36" s="57" t="s">
        <v>16</v>
      </c>
      <c r="O36" s="57" t="s">
        <v>17</v>
      </c>
      <c r="P36" s="63"/>
    </row>
    <row r="37" spans="2:16" s="56" customFormat="1" ht="18" customHeight="1" x14ac:dyDescent="0.2">
      <c r="B37" s="138"/>
      <c r="C37" s="147"/>
      <c r="D37" s="59">
        <f>ROUND(D16+D24+D32,0)</f>
        <v>0</v>
      </c>
      <c r="E37" s="91">
        <f t="shared" ref="E37:O37" si="4">ROUND(E16+E24+E32,0)</f>
        <v>0</v>
      </c>
      <c r="F37" s="91">
        <f t="shared" si="4"/>
        <v>0</v>
      </c>
      <c r="G37" s="91">
        <f t="shared" si="4"/>
        <v>0</v>
      </c>
      <c r="H37" s="91">
        <f t="shared" si="4"/>
        <v>0</v>
      </c>
      <c r="I37" s="91">
        <f t="shared" si="4"/>
        <v>0</v>
      </c>
      <c r="J37" s="91">
        <f t="shared" si="4"/>
        <v>0</v>
      </c>
      <c r="K37" s="91">
        <f t="shared" si="4"/>
        <v>0</v>
      </c>
      <c r="L37" s="91">
        <f t="shared" si="4"/>
        <v>0</v>
      </c>
      <c r="M37" s="91">
        <f t="shared" si="4"/>
        <v>0</v>
      </c>
      <c r="N37" s="91">
        <f t="shared" si="4"/>
        <v>0</v>
      </c>
      <c r="O37" s="91">
        <f t="shared" si="4"/>
        <v>0</v>
      </c>
      <c r="P37" s="63" t="s">
        <v>18</v>
      </c>
    </row>
    <row r="38" spans="2:16" s="56" customFormat="1" ht="34.950000000000003" customHeight="1" x14ac:dyDescent="0.2">
      <c r="B38" s="115" t="s">
        <v>153</v>
      </c>
      <c r="C38" s="116"/>
      <c r="D38" s="117">
        <f>D17+D25+D33</f>
        <v>0</v>
      </c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63" t="s">
        <v>18</v>
      </c>
    </row>
    <row r="39" spans="2:16" s="56" customFormat="1" ht="18" customHeight="1" x14ac:dyDescent="0.2"/>
    <row r="40" spans="2:16" s="56" customFormat="1" ht="18" customHeight="1" x14ac:dyDescent="0.2">
      <c r="B40" s="56" t="s">
        <v>130</v>
      </c>
    </row>
    <row r="41" spans="2:16" s="56" customFormat="1" ht="18" customHeight="1" x14ac:dyDescent="0.2">
      <c r="B41" s="64" t="s">
        <v>131</v>
      </c>
      <c r="C41" s="57" t="s">
        <v>0</v>
      </c>
      <c r="D41" s="116" t="s">
        <v>19</v>
      </c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57" t="s">
        <v>1</v>
      </c>
    </row>
    <row r="42" spans="2:16" s="56" customFormat="1" ht="18" customHeight="1" x14ac:dyDescent="0.2">
      <c r="B42" s="122" t="s">
        <v>132</v>
      </c>
      <c r="C42" s="57" t="s">
        <v>133</v>
      </c>
      <c r="D42" s="103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5"/>
      <c r="P42" s="65"/>
    </row>
    <row r="43" spans="2:16" s="56" customFormat="1" ht="18" customHeight="1" x14ac:dyDescent="0.2">
      <c r="B43" s="123"/>
      <c r="C43" s="57" t="s">
        <v>134</v>
      </c>
      <c r="D43" s="103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5"/>
      <c r="P43" s="65"/>
    </row>
    <row r="44" spans="2:16" s="56" customFormat="1" ht="18" customHeight="1" x14ac:dyDescent="0.3">
      <c r="B44" s="123"/>
      <c r="C44" s="109" t="s">
        <v>158</v>
      </c>
      <c r="D44" s="57" t="s">
        <v>6</v>
      </c>
      <c r="E44" s="57" t="s">
        <v>7</v>
      </c>
      <c r="F44" s="57" t="s">
        <v>8</v>
      </c>
      <c r="G44" s="57" t="s">
        <v>9</v>
      </c>
      <c r="H44" s="57" t="s">
        <v>10</v>
      </c>
      <c r="I44" s="57" t="s">
        <v>11</v>
      </c>
      <c r="J44" s="57" t="s">
        <v>12</v>
      </c>
      <c r="K44" s="57" t="s">
        <v>13</v>
      </c>
      <c r="L44" s="57" t="s">
        <v>14</v>
      </c>
      <c r="M44" s="57" t="s">
        <v>15</v>
      </c>
      <c r="N44" s="57" t="s">
        <v>16</v>
      </c>
      <c r="O44" s="57" t="s">
        <v>17</v>
      </c>
      <c r="P44" s="58"/>
    </row>
    <row r="45" spans="2:16" s="56" customFormat="1" ht="18" customHeight="1" x14ac:dyDescent="0.2">
      <c r="B45" s="123"/>
      <c r="C45" s="111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63" t="s">
        <v>18</v>
      </c>
    </row>
    <row r="46" spans="2:16" s="56" customFormat="1" hidden="1" x14ac:dyDescent="0.2">
      <c r="B46" s="123"/>
      <c r="C46" s="86" t="s">
        <v>162</v>
      </c>
      <c r="D46" s="90">
        <f>ROUND(D45,0)</f>
        <v>0</v>
      </c>
      <c r="E46" s="90">
        <f t="shared" ref="E46:O46" si="5">ROUND(E45,0)</f>
        <v>0</v>
      </c>
      <c r="F46" s="90">
        <f t="shared" si="5"/>
        <v>0</v>
      </c>
      <c r="G46" s="90">
        <f t="shared" si="5"/>
        <v>0</v>
      </c>
      <c r="H46" s="90">
        <f t="shared" si="5"/>
        <v>0</v>
      </c>
      <c r="I46" s="90">
        <f t="shared" si="5"/>
        <v>0</v>
      </c>
      <c r="J46" s="90">
        <f t="shared" si="5"/>
        <v>0</v>
      </c>
      <c r="K46" s="90">
        <f t="shared" si="5"/>
        <v>0</v>
      </c>
      <c r="L46" s="90">
        <f t="shared" si="5"/>
        <v>0</v>
      </c>
      <c r="M46" s="90">
        <f t="shared" si="5"/>
        <v>0</v>
      </c>
      <c r="N46" s="90">
        <f t="shared" si="5"/>
        <v>0</v>
      </c>
      <c r="O46" s="90">
        <f t="shared" si="5"/>
        <v>0</v>
      </c>
      <c r="P46" s="63"/>
    </row>
    <row r="47" spans="2:16" s="56" customFormat="1" ht="34.950000000000003" customHeight="1" x14ac:dyDescent="0.2">
      <c r="B47" s="123"/>
      <c r="C47" s="60" t="s">
        <v>159</v>
      </c>
      <c r="D47" s="112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4"/>
      <c r="P47" s="63" t="s">
        <v>18</v>
      </c>
    </row>
    <row r="48" spans="2:16" s="56" customFormat="1" hidden="1" x14ac:dyDescent="0.2">
      <c r="B48" s="111"/>
      <c r="C48" s="87" t="s">
        <v>162</v>
      </c>
      <c r="D48" s="119">
        <f>ROUND(D47,0)</f>
        <v>0</v>
      </c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1"/>
      <c r="P48" s="63"/>
    </row>
    <row r="49" spans="2:16" s="56" customFormat="1" ht="18" customHeight="1" x14ac:dyDescent="0.2">
      <c r="B49" s="122" t="s">
        <v>135</v>
      </c>
      <c r="C49" s="57" t="s">
        <v>133</v>
      </c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5"/>
      <c r="P49" s="65"/>
    </row>
    <row r="50" spans="2:16" s="56" customFormat="1" ht="18" customHeight="1" x14ac:dyDescent="0.2">
      <c r="B50" s="123"/>
      <c r="C50" s="57" t="s">
        <v>134</v>
      </c>
      <c r="D50" s="103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5"/>
      <c r="P50" s="65"/>
    </row>
    <row r="51" spans="2:16" s="56" customFormat="1" ht="18" customHeight="1" x14ac:dyDescent="0.3">
      <c r="B51" s="123"/>
      <c r="C51" s="109" t="s">
        <v>158</v>
      </c>
      <c r="D51" s="57" t="s">
        <v>6</v>
      </c>
      <c r="E51" s="57" t="s">
        <v>7</v>
      </c>
      <c r="F51" s="57" t="s">
        <v>8</v>
      </c>
      <c r="G51" s="57" t="s">
        <v>9</v>
      </c>
      <c r="H51" s="57" t="s">
        <v>10</v>
      </c>
      <c r="I51" s="57" t="s">
        <v>11</v>
      </c>
      <c r="J51" s="57" t="s">
        <v>12</v>
      </c>
      <c r="K51" s="57" t="s">
        <v>13</v>
      </c>
      <c r="L51" s="57" t="s">
        <v>14</v>
      </c>
      <c r="M51" s="57" t="s">
        <v>15</v>
      </c>
      <c r="N51" s="57" t="s">
        <v>16</v>
      </c>
      <c r="O51" s="57" t="s">
        <v>17</v>
      </c>
      <c r="P51" s="58"/>
    </row>
    <row r="52" spans="2:16" s="56" customFormat="1" ht="18" customHeight="1" x14ac:dyDescent="0.2">
      <c r="B52" s="123"/>
      <c r="C52" s="11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3" t="s">
        <v>18</v>
      </c>
    </row>
    <row r="53" spans="2:16" s="56" customFormat="1" ht="18" hidden="1" customHeight="1" x14ac:dyDescent="0.2">
      <c r="B53" s="123"/>
      <c r="C53" s="86" t="s">
        <v>162</v>
      </c>
      <c r="D53" s="85">
        <f>ROUND(D52,0)</f>
        <v>0</v>
      </c>
      <c r="E53" s="85">
        <f t="shared" ref="E53" si="6">ROUND(E52,0)</f>
        <v>0</v>
      </c>
      <c r="F53" s="85">
        <f t="shared" ref="F53" si="7">ROUND(F52,0)</f>
        <v>0</v>
      </c>
      <c r="G53" s="85">
        <f t="shared" ref="G53" si="8">ROUND(G52,0)</f>
        <v>0</v>
      </c>
      <c r="H53" s="85">
        <f t="shared" ref="H53" si="9">ROUND(H52,0)</f>
        <v>0</v>
      </c>
      <c r="I53" s="85">
        <f t="shared" ref="I53" si="10">ROUND(I52,0)</f>
        <v>0</v>
      </c>
      <c r="J53" s="85">
        <f t="shared" ref="J53" si="11">ROUND(J52,0)</f>
        <v>0</v>
      </c>
      <c r="K53" s="85">
        <f t="shared" ref="K53" si="12">ROUND(K52,0)</f>
        <v>0</v>
      </c>
      <c r="L53" s="85">
        <f t="shared" ref="L53" si="13">ROUND(L52,0)</f>
        <v>0</v>
      </c>
      <c r="M53" s="85">
        <f t="shared" ref="M53" si="14">ROUND(M52,0)</f>
        <v>0</v>
      </c>
      <c r="N53" s="85">
        <f t="shared" ref="N53" si="15">ROUND(N52,0)</f>
        <v>0</v>
      </c>
      <c r="O53" s="85">
        <f t="shared" ref="O53" si="16">ROUND(O52,0)</f>
        <v>0</v>
      </c>
      <c r="P53" s="63"/>
    </row>
    <row r="54" spans="2:16" s="56" customFormat="1" ht="34.950000000000003" customHeight="1" x14ac:dyDescent="0.2">
      <c r="B54" s="123"/>
      <c r="C54" s="60" t="s">
        <v>159</v>
      </c>
      <c r="D54" s="112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  <c r="P54" s="63" t="s">
        <v>18</v>
      </c>
    </row>
    <row r="55" spans="2:16" s="56" customFormat="1" ht="18" hidden="1" customHeight="1" x14ac:dyDescent="0.2">
      <c r="B55" s="111"/>
      <c r="C55" s="87" t="s">
        <v>162</v>
      </c>
      <c r="D55" s="124">
        <f>ROUND(D54,0)</f>
        <v>0</v>
      </c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6"/>
      <c r="P55" s="63"/>
    </row>
    <row r="56" spans="2:16" s="56" customFormat="1" ht="18" customHeight="1" x14ac:dyDescent="0.2">
      <c r="B56" s="122" t="s">
        <v>136</v>
      </c>
      <c r="C56" s="57" t="s">
        <v>133</v>
      </c>
      <c r="D56" s="103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5"/>
      <c r="P56" s="65"/>
    </row>
    <row r="57" spans="2:16" s="56" customFormat="1" ht="18" customHeight="1" x14ac:dyDescent="0.2">
      <c r="B57" s="123"/>
      <c r="C57" s="57" t="s">
        <v>134</v>
      </c>
      <c r="D57" s="103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5"/>
      <c r="P57" s="65"/>
    </row>
    <row r="58" spans="2:16" s="56" customFormat="1" ht="18.600000000000001" customHeight="1" x14ac:dyDescent="0.3">
      <c r="B58" s="123"/>
      <c r="C58" s="109" t="s">
        <v>158</v>
      </c>
      <c r="D58" s="57" t="s">
        <v>6</v>
      </c>
      <c r="E58" s="57" t="s">
        <v>7</v>
      </c>
      <c r="F58" s="57" t="s">
        <v>8</v>
      </c>
      <c r="G58" s="57" t="s">
        <v>9</v>
      </c>
      <c r="H58" s="57" t="s">
        <v>10</v>
      </c>
      <c r="I58" s="57" t="s">
        <v>11</v>
      </c>
      <c r="J58" s="57" t="s">
        <v>12</v>
      </c>
      <c r="K58" s="57" t="s">
        <v>13</v>
      </c>
      <c r="L58" s="57" t="s">
        <v>14</v>
      </c>
      <c r="M58" s="57" t="s">
        <v>15</v>
      </c>
      <c r="N58" s="57" t="s">
        <v>16</v>
      </c>
      <c r="O58" s="57" t="s">
        <v>17</v>
      </c>
      <c r="P58" s="58"/>
    </row>
    <row r="59" spans="2:16" s="56" customFormat="1" ht="18" customHeight="1" x14ac:dyDescent="0.2">
      <c r="B59" s="123"/>
      <c r="C59" s="111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3" t="s">
        <v>18</v>
      </c>
    </row>
    <row r="60" spans="2:16" s="56" customFormat="1" ht="18" hidden="1" customHeight="1" x14ac:dyDescent="0.2">
      <c r="B60" s="123"/>
      <c r="C60" s="86" t="s">
        <v>162</v>
      </c>
      <c r="D60" s="85">
        <f>ROUND(D59,0)</f>
        <v>0</v>
      </c>
      <c r="E60" s="85">
        <f t="shared" ref="E60" si="17">ROUND(E59,0)</f>
        <v>0</v>
      </c>
      <c r="F60" s="85">
        <f t="shared" ref="F60" si="18">ROUND(F59,0)</f>
        <v>0</v>
      </c>
      <c r="G60" s="85">
        <f t="shared" ref="G60" si="19">ROUND(G59,0)</f>
        <v>0</v>
      </c>
      <c r="H60" s="85">
        <f t="shared" ref="H60" si="20">ROUND(H59,0)</f>
        <v>0</v>
      </c>
      <c r="I60" s="85">
        <f t="shared" ref="I60" si="21">ROUND(I59,0)</f>
        <v>0</v>
      </c>
      <c r="J60" s="85">
        <f t="shared" ref="J60" si="22">ROUND(J59,0)</f>
        <v>0</v>
      </c>
      <c r="K60" s="85">
        <f t="shared" ref="K60" si="23">ROUND(K59,0)</f>
        <v>0</v>
      </c>
      <c r="L60" s="85">
        <f t="shared" ref="L60" si="24">ROUND(L59,0)</f>
        <v>0</v>
      </c>
      <c r="M60" s="85">
        <f t="shared" ref="M60" si="25">ROUND(M59,0)</f>
        <v>0</v>
      </c>
      <c r="N60" s="85">
        <f t="shared" ref="N60" si="26">ROUND(N59,0)</f>
        <v>0</v>
      </c>
      <c r="O60" s="85">
        <f t="shared" ref="O60" si="27">ROUND(O59,0)</f>
        <v>0</v>
      </c>
      <c r="P60" s="63"/>
    </row>
    <row r="61" spans="2:16" s="56" customFormat="1" ht="34.950000000000003" customHeight="1" x14ac:dyDescent="0.2">
      <c r="B61" s="123"/>
      <c r="C61" s="78" t="s">
        <v>159</v>
      </c>
      <c r="D61" s="112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4"/>
      <c r="P61" s="63" t="s">
        <v>18</v>
      </c>
    </row>
    <row r="62" spans="2:16" s="56" customFormat="1" ht="18" hidden="1" customHeight="1" x14ac:dyDescent="0.2">
      <c r="B62" s="111"/>
      <c r="C62" s="87" t="s">
        <v>162</v>
      </c>
      <c r="D62" s="124">
        <f>ROUND(D61,0)</f>
        <v>0</v>
      </c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6"/>
      <c r="P62" s="63"/>
    </row>
    <row r="63" spans="2:16" s="56" customFormat="1" ht="18" customHeight="1" x14ac:dyDescent="0.2">
      <c r="B63" s="122" t="s">
        <v>137</v>
      </c>
      <c r="C63" s="57" t="s">
        <v>133</v>
      </c>
      <c r="D63" s="103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5"/>
      <c r="P63" s="65"/>
    </row>
    <row r="64" spans="2:16" s="56" customFormat="1" ht="18" customHeight="1" x14ac:dyDescent="0.2">
      <c r="B64" s="123"/>
      <c r="C64" s="57" t="s">
        <v>134</v>
      </c>
      <c r="D64" s="103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5"/>
      <c r="P64" s="65"/>
    </row>
    <row r="65" spans="2:16" s="56" customFormat="1" ht="18" customHeight="1" x14ac:dyDescent="0.3">
      <c r="B65" s="123"/>
      <c r="C65" s="109" t="s">
        <v>158</v>
      </c>
      <c r="D65" s="57" t="s">
        <v>6</v>
      </c>
      <c r="E65" s="57" t="s">
        <v>7</v>
      </c>
      <c r="F65" s="57" t="s">
        <v>8</v>
      </c>
      <c r="G65" s="57" t="s">
        <v>9</v>
      </c>
      <c r="H65" s="57" t="s">
        <v>10</v>
      </c>
      <c r="I65" s="57" t="s">
        <v>11</v>
      </c>
      <c r="J65" s="57" t="s">
        <v>12</v>
      </c>
      <c r="K65" s="57" t="s">
        <v>13</v>
      </c>
      <c r="L65" s="57" t="s">
        <v>14</v>
      </c>
      <c r="M65" s="57" t="s">
        <v>15</v>
      </c>
      <c r="N65" s="57" t="s">
        <v>16</v>
      </c>
      <c r="O65" s="57" t="s">
        <v>17</v>
      </c>
      <c r="P65" s="58"/>
    </row>
    <row r="66" spans="2:16" s="56" customFormat="1" ht="18" customHeight="1" x14ac:dyDescent="0.2">
      <c r="B66" s="123"/>
      <c r="C66" s="11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3" t="s">
        <v>18</v>
      </c>
    </row>
    <row r="67" spans="2:16" s="56" customFormat="1" ht="18" hidden="1" customHeight="1" x14ac:dyDescent="0.2">
      <c r="B67" s="123"/>
      <c r="C67" s="86" t="s">
        <v>162</v>
      </c>
      <c r="D67" s="85">
        <f>ROUND(D66,0)</f>
        <v>0</v>
      </c>
      <c r="E67" s="85">
        <f t="shared" ref="E67" si="28">ROUND(E66,0)</f>
        <v>0</v>
      </c>
      <c r="F67" s="85">
        <f t="shared" ref="F67" si="29">ROUND(F66,0)</f>
        <v>0</v>
      </c>
      <c r="G67" s="85">
        <f t="shared" ref="G67" si="30">ROUND(G66,0)</f>
        <v>0</v>
      </c>
      <c r="H67" s="85">
        <f t="shared" ref="H67" si="31">ROUND(H66,0)</f>
        <v>0</v>
      </c>
      <c r="I67" s="85">
        <f t="shared" ref="I67" si="32">ROUND(I66,0)</f>
        <v>0</v>
      </c>
      <c r="J67" s="85">
        <f t="shared" ref="J67" si="33">ROUND(J66,0)</f>
        <v>0</v>
      </c>
      <c r="K67" s="85">
        <f t="shared" ref="K67" si="34">ROUND(K66,0)</f>
        <v>0</v>
      </c>
      <c r="L67" s="85">
        <f t="shared" ref="L67" si="35">ROUND(L66,0)</f>
        <v>0</v>
      </c>
      <c r="M67" s="85">
        <f t="shared" ref="M67" si="36">ROUND(M66,0)</f>
        <v>0</v>
      </c>
      <c r="N67" s="85">
        <f t="shared" ref="N67" si="37">ROUND(N66,0)</f>
        <v>0</v>
      </c>
      <c r="O67" s="85">
        <f t="shared" ref="O67" si="38">ROUND(O66,0)</f>
        <v>0</v>
      </c>
      <c r="P67" s="63"/>
    </row>
    <row r="68" spans="2:16" s="56" customFormat="1" ht="34.950000000000003" customHeight="1" x14ac:dyDescent="0.2">
      <c r="B68" s="123"/>
      <c r="C68" s="78" t="s">
        <v>159</v>
      </c>
      <c r="D68" s="11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4"/>
      <c r="P68" s="63" t="s">
        <v>18</v>
      </c>
    </row>
    <row r="69" spans="2:16" s="56" customFormat="1" ht="18" hidden="1" customHeight="1" x14ac:dyDescent="0.2">
      <c r="B69" s="111"/>
      <c r="C69" s="87" t="s">
        <v>162</v>
      </c>
      <c r="D69" s="124">
        <f>ROUND(D68,0)</f>
        <v>0</v>
      </c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6"/>
      <c r="P69" s="63"/>
    </row>
    <row r="70" spans="2:16" s="56" customFormat="1" ht="18" customHeight="1" x14ac:dyDescent="0.2">
      <c r="B70" s="122" t="s">
        <v>138</v>
      </c>
      <c r="C70" s="57" t="s">
        <v>133</v>
      </c>
      <c r="D70" s="103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5"/>
      <c r="P70" s="65"/>
    </row>
    <row r="71" spans="2:16" s="56" customFormat="1" ht="18" customHeight="1" x14ac:dyDescent="0.2">
      <c r="B71" s="123"/>
      <c r="C71" s="57" t="s">
        <v>134</v>
      </c>
      <c r="D71" s="103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  <c r="P71" s="65"/>
    </row>
    <row r="72" spans="2:16" s="56" customFormat="1" ht="18" customHeight="1" x14ac:dyDescent="0.3">
      <c r="B72" s="123"/>
      <c r="C72" s="109" t="s">
        <v>158</v>
      </c>
      <c r="D72" s="57" t="s">
        <v>6</v>
      </c>
      <c r="E72" s="57" t="s">
        <v>7</v>
      </c>
      <c r="F72" s="57" t="s">
        <v>8</v>
      </c>
      <c r="G72" s="57" t="s">
        <v>9</v>
      </c>
      <c r="H72" s="57" t="s">
        <v>10</v>
      </c>
      <c r="I72" s="57" t="s">
        <v>11</v>
      </c>
      <c r="J72" s="57" t="s">
        <v>12</v>
      </c>
      <c r="K72" s="57" t="s">
        <v>13</v>
      </c>
      <c r="L72" s="57" t="s">
        <v>14</v>
      </c>
      <c r="M72" s="57" t="s">
        <v>15</v>
      </c>
      <c r="N72" s="57" t="s">
        <v>16</v>
      </c>
      <c r="O72" s="57" t="s">
        <v>17</v>
      </c>
      <c r="P72" s="58"/>
    </row>
    <row r="73" spans="2:16" s="56" customFormat="1" ht="18" customHeight="1" x14ac:dyDescent="0.2">
      <c r="B73" s="123"/>
      <c r="C73" s="111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3" t="s">
        <v>18</v>
      </c>
    </row>
    <row r="74" spans="2:16" s="56" customFormat="1" ht="18" hidden="1" customHeight="1" x14ac:dyDescent="0.2">
      <c r="B74" s="123"/>
      <c r="C74" s="86" t="s">
        <v>162</v>
      </c>
      <c r="D74" s="85">
        <f>ROUND(D73,0)</f>
        <v>0</v>
      </c>
      <c r="E74" s="85">
        <f t="shared" ref="E74" si="39">ROUND(E73,0)</f>
        <v>0</v>
      </c>
      <c r="F74" s="85">
        <f t="shared" ref="F74" si="40">ROUND(F73,0)</f>
        <v>0</v>
      </c>
      <c r="G74" s="85">
        <f t="shared" ref="G74" si="41">ROUND(G73,0)</f>
        <v>0</v>
      </c>
      <c r="H74" s="85">
        <f t="shared" ref="H74" si="42">ROUND(H73,0)</f>
        <v>0</v>
      </c>
      <c r="I74" s="85">
        <f t="shared" ref="I74" si="43">ROUND(I73,0)</f>
        <v>0</v>
      </c>
      <c r="J74" s="85">
        <f t="shared" ref="J74" si="44">ROUND(J73,0)</f>
        <v>0</v>
      </c>
      <c r="K74" s="85">
        <f t="shared" ref="K74" si="45">ROUND(K73,0)</f>
        <v>0</v>
      </c>
      <c r="L74" s="85">
        <f t="shared" ref="L74" si="46">ROUND(L73,0)</f>
        <v>0</v>
      </c>
      <c r="M74" s="85">
        <f t="shared" ref="M74" si="47">ROUND(M73,0)</f>
        <v>0</v>
      </c>
      <c r="N74" s="85">
        <f t="shared" ref="N74" si="48">ROUND(N73,0)</f>
        <v>0</v>
      </c>
      <c r="O74" s="85">
        <f t="shared" ref="O74" si="49">ROUND(O73,0)</f>
        <v>0</v>
      </c>
      <c r="P74" s="63"/>
    </row>
    <row r="75" spans="2:16" s="56" customFormat="1" ht="34.950000000000003" customHeight="1" x14ac:dyDescent="0.2">
      <c r="B75" s="123"/>
      <c r="C75" s="78" t="s">
        <v>159</v>
      </c>
      <c r="D75" s="112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4"/>
      <c r="P75" s="63" t="s">
        <v>18</v>
      </c>
    </row>
    <row r="76" spans="2:16" s="56" customFormat="1" ht="18" hidden="1" customHeight="1" x14ac:dyDescent="0.2">
      <c r="B76" s="111"/>
      <c r="C76" s="87" t="s">
        <v>162</v>
      </c>
      <c r="D76" s="124">
        <f>ROUND(D75,0)</f>
        <v>0</v>
      </c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6"/>
      <c r="P76" s="63"/>
    </row>
    <row r="77" spans="2:16" s="56" customFormat="1" ht="18" customHeight="1" x14ac:dyDescent="0.2">
      <c r="B77" s="122" t="s">
        <v>139</v>
      </c>
      <c r="C77" s="57" t="s">
        <v>133</v>
      </c>
      <c r="D77" s="103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5"/>
      <c r="P77" s="65"/>
    </row>
    <row r="78" spans="2:16" s="56" customFormat="1" ht="18" customHeight="1" x14ac:dyDescent="0.2">
      <c r="B78" s="123"/>
      <c r="C78" s="57" t="s">
        <v>134</v>
      </c>
      <c r="D78" s="103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5"/>
      <c r="P78" s="65"/>
    </row>
    <row r="79" spans="2:16" s="56" customFormat="1" ht="18" customHeight="1" x14ac:dyDescent="0.3">
      <c r="B79" s="123"/>
      <c r="C79" s="109" t="s">
        <v>158</v>
      </c>
      <c r="D79" s="57" t="s">
        <v>6</v>
      </c>
      <c r="E79" s="57" t="s">
        <v>7</v>
      </c>
      <c r="F79" s="57" t="s">
        <v>8</v>
      </c>
      <c r="G79" s="57" t="s">
        <v>9</v>
      </c>
      <c r="H79" s="57" t="s">
        <v>10</v>
      </c>
      <c r="I79" s="57" t="s">
        <v>11</v>
      </c>
      <c r="J79" s="57" t="s">
        <v>12</v>
      </c>
      <c r="K79" s="57" t="s">
        <v>13</v>
      </c>
      <c r="L79" s="57" t="s">
        <v>14</v>
      </c>
      <c r="M79" s="57" t="s">
        <v>15</v>
      </c>
      <c r="N79" s="57" t="s">
        <v>16</v>
      </c>
      <c r="O79" s="57" t="s">
        <v>17</v>
      </c>
      <c r="P79" s="58"/>
    </row>
    <row r="80" spans="2:16" s="56" customFormat="1" ht="18" customHeight="1" x14ac:dyDescent="0.2">
      <c r="B80" s="123"/>
      <c r="C80" s="111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3" t="s">
        <v>18</v>
      </c>
    </row>
    <row r="81" spans="2:16" s="56" customFormat="1" ht="18" hidden="1" customHeight="1" x14ac:dyDescent="0.2">
      <c r="B81" s="123"/>
      <c r="C81" s="86" t="s">
        <v>162</v>
      </c>
      <c r="D81" s="85">
        <f>ROUND(D80,0)</f>
        <v>0</v>
      </c>
      <c r="E81" s="85">
        <f t="shared" ref="E81" si="50">ROUND(E80,0)</f>
        <v>0</v>
      </c>
      <c r="F81" s="85">
        <f t="shared" ref="F81" si="51">ROUND(F80,0)</f>
        <v>0</v>
      </c>
      <c r="G81" s="85">
        <f t="shared" ref="G81" si="52">ROUND(G80,0)</f>
        <v>0</v>
      </c>
      <c r="H81" s="85">
        <f t="shared" ref="H81" si="53">ROUND(H80,0)</f>
        <v>0</v>
      </c>
      <c r="I81" s="85">
        <f t="shared" ref="I81" si="54">ROUND(I80,0)</f>
        <v>0</v>
      </c>
      <c r="J81" s="85">
        <f t="shared" ref="J81" si="55">ROUND(J80,0)</f>
        <v>0</v>
      </c>
      <c r="K81" s="85">
        <f t="shared" ref="K81" si="56">ROUND(K80,0)</f>
        <v>0</v>
      </c>
      <c r="L81" s="85">
        <f t="shared" ref="L81" si="57">ROUND(L80,0)</f>
        <v>0</v>
      </c>
      <c r="M81" s="85">
        <f t="shared" ref="M81" si="58">ROUND(M80,0)</f>
        <v>0</v>
      </c>
      <c r="N81" s="85">
        <f t="shared" ref="N81" si="59">ROUND(N80,0)</f>
        <v>0</v>
      </c>
      <c r="O81" s="85">
        <f t="shared" ref="O81" si="60">ROUND(O80,0)</f>
        <v>0</v>
      </c>
      <c r="P81" s="63"/>
    </row>
    <row r="82" spans="2:16" s="56" customFormat="1" ht="34.950000000000003" customHeight="1" x14ac:dyDescent="0.2">
      <c r="B82" s="123"/>
      <c r="C82" s="78" t="s">
        <v>159</v>
      </c>
      <c r="D82" s="112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4"/>
      <c r="P82" s="63" t="s">
        <v>18</v>
      </c>
    </row>
    <row r="83" spans="2:16" s="56" customFormat="1" ht="18" hidden="1" customHeight="1" x14ac:dyDescent="0.2">
      <c r="B83" s="111"/>
      <c r="C83" s="87" t="s">
        <v>162</v>
      </c>
      <c r="D83" s="124">
        <f>ROUND(D82,0)</f>
        <v>0</v>
      </c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6"/>
      <c r="P83" s="63"/>
    </row>
    <row r="84" spans="2:16" s="56" customFormat="1" ht="18" customHeight="1" x14ac:dyDescent="0.2">
      <c r="B84" s="122" t="s">
        <v>140</v>
      </c>
      <c r="C84" s="57" t="s">
        <v>133</v>
      </c>
      <c r="D84" s="103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  <c r="P84" s="65"/>
    </row>
    <row r="85" spans="2:16" s="56" customFormat="1" ht="18" customHeight="1" x14ac:dyDescent="0.2">
      <c r="B85" s="123"/>
      <c r="C85" s="57" t="s">
        <v>134</v>
      </c>
      <c r="D85" s="103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5"/>
      <c r="P85" s="65"/>
    </row>
    <row r="86" spans="2:16" s="56" customFormat="1" ht="18" customHeight="1" x14ac:dyDescent="0.3">
      <c r="B86" s="123"/>
      <c r="C86" s="109" t="s">
        <v>158</v>
      </c>
      <c r="D86" s="57" t="s">
        <v>6</v>
      </c>
      <c r="E86" s="57" t="s">
        <v>7</v>
      </c>
      <c r="F86" s="57" t="s">
        <v>8</v>
      </c>
      <c r="G86" s="57" t="s">
        <v>9</v>
      </c>
      <c r="H86" s="57" t="s">
        <v>10</v>
      </c>
      <c r="I86" s="57" t="s">
        <v>11</v>
      </c>
      <c r="J86" s="57" t="s">
        <v>12</v>
      </c>
      <c r="K86" s="57" t="s">
        <v>13</v>
      </c>
      <c r="L86" s="57" t="s">
        <v>14</v>
      </c>
      <c r="M86" s="57" t="s">
        <v>15</v>
      </c>
      <c r="N86" s="57" t="s">
        <v>16</v>
      </c>
      <c r="O86" s="57" t="s">
        <v>17</v>
      </c>
      <c r="P86" s="58"/>
    </row>
    <row r="87" spans="2:16" s="56" customFormat="1" ht="18" customHeight="1" x14ac:dyDescent="0.2">
      <c r="B87" s="123"/>
      <c r="C87" s="111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3" t="s">
        <v>18</v>
      </c>
    </row>
    <row r="88" spans="2:16" s="56" customFormat="1" ht="18" hidden="1" customHeight="1" x14ac:dyDescent="0.2">
      <c r="B88" s="123"/>
      <c r="C88" s="86" t="s">
        <v>162</v>
      </c>
      <c r="D88" s="85">
        <f>ROUND(D87,0)</f>
        <v>0</v>
      </c>
      <c r="E88" s="85">
        <f t="shared" ref="E88" si="61">ROUND(E87,0)</f>
        <v>0</v>
      </c>
      <c r="F88" s="85">
        <f t="shared" ref="F88" si="62">ROUND(F87,0)</f>
        <v>0</v>
      </c>
      <c r="G88" s="85">
        <f t="shared" ref="G88" si="63">ROUND(G87,0)</f>
        <v>0</v>
      </c>
      <c r="H88" s="85">
        <f t="shared" ref="H88" si="64">ROUND(H87,0)</f>
        <v>0</v>
      </c>
      <c r="I88" s="85">
        <f t="shared" ref="I88" si="65">ROUND(I87,0)</f>
        <v>0</v>
      </c>
      <c r="J88" s="85">
        <f t="shared" ref="J88" si="66">ROUND(J87,0)</f>
        <v>0</v>
      </c>
      <c r="K88" s="85">
        <f t="shared" ref="K88" si="67">ROUND(K87,0)</f>
        <v>0</v>
      </c>
      <c r="L88" s="85">
        <f t="shared" ref="L88" si="68">ROUND(L87,0)</f>
        <v>0</v>
      </c>
      <c r="M88" s="85">
        <f t="shared" ref="M88" si="69">ROUND(M87,0)</f>
        <v>0</v>
      </c>
      <c r="N88" s="85">
        <f t="shared" ref="N88" si="70">ROUND(N87,0)</f>
        <v>0</v>
      </c>
      <c r="O88" s="85">
        <f t="shared" ref="O88" si="71">ROUND(O87,0)</f>
        <v>0</v>
      </c>
      <c r="P88" s="63"/>
    </row>
    <row r="89" spans="2:16" s="56" customFormat="1" ht="34.950000000000003" customHeight="1" x14ac:dyDescent="0.2">
      <c r="B89" s="123"/>
      <c r="C89" s="78" t="s">
        <v>159</v>
      </c>
      <c r="D89" s="112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4"/>
      <c r="P89" s="63" t="s">
        <v>18</v>
      </c>
    </row>
    <row r="90" spans="2:16" s="56" customFormat="1" ht="18" hidden="1" customHeight="1" x14ac:dyDescent="0.2">
      <c r="B90" s="111"/>
      <c r="C90" s="87" t="s">
        <v>162</v>
      </c>
      <c r="D90" s="124">
        <f>ROUND(D89,0)</f>
        <v>0</v>
      </c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6"/>
      <c r="P90" s="63"/>
    </row>
    <row r="91" spans="2:16" s="56" customFormat="1" ht="18" customHeight="1" x14ac:dyDescent="0.2">
      <c r="B91" s="122" t="s">
        <v>141</v>
      </c>
      <c r="C91" s="57" t="s">
        <v>133</v>
      </c>
      <c r="D91" s="103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5"/>
      <c r="P91" s="65"/>
    </row>
    <row r="92" spans="2:16" s="56" customFormat="1" ht="18" customHeight="1" x14ac:dyDescent="0.2">
      <c r="B92" s="123"/>
      <c r="C92" s="57" t="s">
        <v>134</v>
      </c>
      <c r="D92" s="103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5"/>
      <c r="P92" s="65"/>
    </row>
    <row r="93" spans="2:16" s="56" customFormat="1" ht="18" customHeight="1" x14ac:dyDescent="0.3">
      <c r="B93" s="123"/>
      <c r="C93" s="109" t="s">
        <v>158</v>
      </c>
      <c r="D93" s="57" t="s">
        <v>6</v>
      </c>
      <c r="E93" s="57" t="s">
        <v>7</v>
      </c>
      <c r="F93" s="57" t="s">
        <v>8</v>
      </c>
      <c r="G93" s="57" t="s">
        <v>9</v>
      </c>
      <c r="H93" s="57" t="s">
        <v>10</v>
      </c>
      <c r="I93" s="57" t="s">
        <v>11</v>
      </c>
      <c r="J93" s="57" t="s">
        <v>12</v>
      </c>
      <c r="K93" s="57" t="s">
        <v>13</v>
      </c>
      <c r="L93" s="57" t="s">
        <v>14</v>
      </c>
      <c r="M93" s="57" t="s">
        <v>15</v>
      </c>
      <c r="N93" s="57" t="s">
        <v>16</v>
      </c>
      <c r="O93" s="57" t="s">
        <v>17</v>
      </c>
      <c r="P93" s="58"/>
    </row>
    <row r="94" spans="2:16" s="56" customFormat="1" ht="18" customHeight="1" x14ac:dyDescent="0.2">
      <c r="B94" s="123"/>
      <c r="C94" s="111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3" t="s">
        <v>18</v>
      </c>
    </row>
    <row r="95" spans="2:16" s="56" customFormat="1" ht="18" hidden="1" customHeight="1" x14ac:dyDescent="0.2">
      <c r="B95" s="123"/>
      <c r="C95" s="86" t="s">
        <v>162</v>
      </c>
      <c r="D95" s="85">
        <f>ROUND(D94,0)</f>
        <v>0</v>
      </c>
      <c r="E95" s="85">
        <f t="shared" ref="E95" si="72">ROUND(E94,0)</f>
        <v>0</v>
      </c>
      <c r="F95" s="85">
        <f t="shared" ref="F95" si="73">ROUND(F94,0)</f>
        <v>0</v>
      </c>
      <c r="G95" s="85">
        <f t="shared" ref="G95" si="74">ROUND(G94,0)</f>
        <v>0</v>
      </c>
      <c r="H95" s="85">
        <f t="shared" ref="H95" si="75">ROUND(H94,0)</f>
        <v>0</v>
      </c>
      <c r="I95" s="85">
        <f t="shared" ref="I95" si="76">ROUND(I94,0)</f>
        <v>0</v>
      </c>
      <c r="J95" s="85">
        <f t="shared" ref="J95" si="77">ROUND(J94,0)</f>
        <v>0</v>
      </c>
      <c r="K95" s="85">
        <f t="shared" ref="K95" si="78">ROUND(K94,0)</f>
        <v>0</v>
      </c>
      <c r="L95" s="85">
        <f t="shared" ref="L95" si="79">ROUND(L94,0)</f>
        <v>0</v>
      </c>
      <c r="M95" s="85">
        <f t="shared" ref="M95" si="80">ROUND(M94,0)</f>
        <v>0</v>
      </c>
      <c r="N95" s="85">
        <f t="shared" ref="N95" si="81">ROUND(N94,0)</f>
        <v>0</v>
      </c>
      <c r="O95" s="85">
        <f t="shared" ref="O95" si="82">ROUND(O94,0)</f>
        <v>0</v>
      </c>
      <c r="P95" s="63"/>
    </row>
    <row r="96" spans="2:16" s="56" customFormat="1" ht="34.950000000000003" customHeight="1" x14ac:dyDescent="0.2">
      <c r="B96" s="123"/>
      <c r="C96" s="78" t="s">
        <v>159</v>
      </c>
      <c r="D96" s="112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4"/>
      <c r="P96" s="63" t="s">
        <v>18</v>
      </c>
    </row>
    <row r="97" spans="2:16" s="56" customFormat="1" ht="18" hidden="1" customHeight="1" x14ac:dyDescent="0.2">
      <c r="B97" s="111"/>
      <c r="C97" s="87" t="s">
        <v>162</v>
      </c>
      <c r="D97" s="124">
        <f>ROUND(D96,0)</f>
        <v>0</v>
      </c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6"/>
      <c r="P97" s="63"/>
    </row>
    <row r="98" spans="2:16" s="56" customFormat="1" ht="18" customHeight="1" x14ac:dyDescent="0.2">
      <c r="B98" s="122" t="s">
        <v>142</v>
      </c>
      <c r="C98" s="57" t="s">
        <v>133</v>
      </c>
      <c r="D98" s="103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5"/>
      <c r="P98" s="65"/>
    </row>
    <row r="99" spans="2:16" s="56" customFormat="1" ht="18" customHeight="1" x14ac:dyDescent="0.2">
      <c r="B99" s="123"/>
      <c r="C99" s="57" t="s">
        <v>134</v>
      </c>
      <c r="D99" s="103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5"/>
      <c r="P99" s="65"/>
    </row>
    <row r="100" spans="2:16" s="56" customFormat="1" ht="18" customHeight="1" x14ac:dyDescent="0.3">
      <c r="B100" s="123"/>
      <c r="C100" s="109" t="s">
        <v>158</v>
      </c>
      <c r="D100" s="57" t="s">
        <v>6</v>
      </c>
      <c r="E100" s="57" t="s">
        <v>7</v>
      </c>
      <c r="F100" s="57" t="s">
        <v>8</v>
      </c>
      <c r="G100" s="57" t="s">
        <v>9</v>
      </c>
      <c r="H100" s="57" t="s">
        <v>10</v>
      </c>
      <c r="I100" s="57" t="s">
        <v>11</v>
      </c>
      <c r="J100" s="57" t="s">
        <v>12</v>
      </c>
      <c r="K100" s="57" t="s">
        <v>13</v>
      </c>
      <c r="L100" s="57" t="s">
        <v>14</v>
      </c>
      <c r="M100" s="57" t="s">
        <v>15</v>
      </c>
      <c r="N100" s="57" t="s">
        <v>16</v>
      </c>
      <c r="O100" s="57" t="s">
        <v>17</v>
      </c>
      <c r="P100" s="58"/>
    </row>
    <row r="101" spans="2:16" s="56" customFormat="1" ht="18" customHeight="1" x14ac:dyDescent="0.2">
      <c r="B101" s="123"/>
      <c r="C101" s="111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3" t="s">
        <v>18</v>
      </c>
    </row>
    <row r="102" spans="2:16" s="56" customFormat="1" ht="18" hidden="1" customHeight="1" x14ac:dyDescent="0.2">
      <c r="B102" s="123"/>
      <c r="C102" s="86" t="s">
        <v>162</v>
      </c>
      <c r="D102" s="85">
        <f>ROUND(D101,0)</f>
        <v>0</v>
      </c>
      <c r="E102" s="85">
        <f t="shared" ref="E102" si="83">ROUND(E101,0)</f>
        <v>0</v>
      </c>
      <c r="F102" s="85">
        <f t="shared" ref="F102" si="84">ROUND(F101,0)</f>
        <v>0</v>
      </c>
      <c r="G102" s="85">
        <f t="shared" ref="G102" si="85">ROUND(G101,0)</f>
        <v>0</v>
      </c>
      <c r="H102" s="85">
        <f t="shared" ref="H102" si="86">ROUND(H101,0)</f>
        <v>0</v>
      </c>
      <c r="I102" s="85">
        <f t="shared" ref="I102" si="87">ROUND(I101,0)</f>
        <v>0</v>
      </c>
      <c r="J102" s="85">
        <f t="shared" ref="J102" si="88">ROUND(J101,0)</f>
        <v>0</v>
      </c>
      <c r="K102" s="85">
        <f t="shared" ref="K102" si="89">ROUND(K101,0)</f>
        <v>0</v>
      </c>
      <c r="L102" s="85">
        <f t="shared" ref="L102" si="90">ROUND(L101,0)</f>
        <v>0</v>
      </c>
      <c r="M102" s="85">
        <f t="shared" ref="M102" si="91">ROUND(M101,0)</f>
        <v>0</v>
      </c>
      <c r="N102" s="85">
        <f t="shared" ref="N102" si="92">ROUND(N101,0)</f>
        <v>0</v>
      </c>
      <c r="O102" s="85">
        <f t="shared" ref="O102" si="93">ROUND(O101,0)</f>
        <v>0</v>
      </c>
      <c r="P102" s="63"/>
    </row>
    <row r="103" spans="2:16" s="56" customFormat="1" ht="34.950000000000003" customHeight="1" x14ac:dyDescent="0.2">
      <c r="B103" s="123"/>
      <c r="C103" s="78" t="s">
        <v>159</v>
      </c>
      <c r="D103" s="112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4"/>
      <c r="P103" s="63" t="s">
        <v>18</v>
      </c>
    </row>
    <row r="104" spans="2:16" s="56" customFormat="1" ht="18" hidden="1" customHeight="1" x14ac:dyDescent="0.2">
      <c r="B104" s="111"/>
      <c r="C104" s="87" t="s">
        <v>162</v>
      </c>
      <c r="D104" s="124">
        <f>ROUND(D103,0)</f>
        <v>0</v>
      </c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6"/>
      <c r="P104" s="63"/>
    </row>
    <row r="105" spans="2:16" s="56" customFormat="1" ht="18" customHeight="1" x14ac:dyDescent="0.3">
      <c r="B105" s="116" t="s">
        <v>164</v>
      </c>
      <c r="C105" s="109" t="s">
        <v>158</v>
      </c>
      <c r="D105" s="57" t="s">
        <v>6</v>
      </c>
      <c r="E105" s="57" t="s">
        <v>7</v>
      </c>
      <c r="F105" s="57" t="s">
        <v>8</v>
      </c>
      <c r="G105" s="57" t="s">
        <v>9</v>
      </c>
      <c r="H105" s="57" t="s">
        <v>10</v>
      </c>
      <c r="I105" s="57" t="s">
        <v>11</v>
      </c>
      <c r="J105" s="57" t="s">
        <v>12</v>
      </c>
      <c r="K105" s="57" t="s">
        <v>13</v>
      </c>
      <c r="L105" s="57" t="s">
        <v>14</v>
      </c>
      <c r="M105" s="57" t="s">
        <v>15</v>
      </c>
      <c r="N105" s="57" t="s">
        <v>16</v>
      </c>
      <c r="O105" s="57" t="s">
        <v>17</v>
      </c>
      <c r="P105" s="58"/>
    </row>
    <row r="106" spans="2:16" s="56" customFormat="1" ht="18" customHeight="1" x14ac:dyDescent="0.2">
      <c r="B106" s="116"/>
      <c r="C106" s="111"/>
      <c r="D106" s="59">
        <f t="shared" ref="D106:O106" si="94">SUM(D46,D53,D60,D67,D74,D81,D88,D95,D102)</f>
        <v>0</v>
      </c>
      <c r="E106" s="83">
        <f t="shared" si="94"/>
        <v>0</v>
      </c>
      <c r="F106" s="83">
        <f>SUM(F46,F53,F60,F67,F74,F81,F88,F95,F102)</f>
        <v>0</v>
      </c>
      <c r="G106" s="83">
        <f t="shared" si="94"/>
        <v>0</v>
      </c>
      <c r="H106" s="83">
        <f t="shared" si="94"/>
        <v>0</v>
      </c>
      <c r="I106" s="83">
        <f t="shared" si="94"/>
        <v>0</v>
      </c>
      <c r="J106" s="83">
        <f t="shared" si="94"/>
        <v>0</v>
      </c>
      <c r="K106" s="83">
        <f t="shared" si="94"/>
        <v>0</v>
      </c>
      <c r="L106" s="83">
        <f t="shared" si="94"/>
        <v>0</v>
      </c>
      <c r="M106" s="83">
        <f t="shared" si="94"/>
        <v>0</v>
      </c>
      <c r="N106" s="83">
        <f t="shared" si="94"/>
        <v>0</v>
      </c>
      <c r="O106" s="83">
        <f t="shared" si="94"/>
        <v>0</v>
      </c>
      <c r="P106" s="63" t="s">
        <v>18</v>
      </c>
    </row>
    <row r="107" spans="2:16" s="56" customFormat="1" ht="34.950000000000003" customHeight="1" x14ac:dyDescent="0.2">
      <c r="B107" s="116"/>
      <c r="C107" s="78" t="s">
        <v>159</v>
      </c>
      <c r="D107" s="144">
        <f>SUM(D48,D55,D62,D69,D76,D83,D90,D97,D104)</f>
        <v>0</v>
      </c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63" t="s">
        <v>18</v>
      </c>
    </row>
    <row r="108" spans="2:16" s="56" customFormat="1" ht="18" customHeight="1" x14ac:dyDescent="0.2">
      <c r="B108" s="44"/>
    </row>
    <row r="109" spans="2:16" s="56" customFormat="1" ht="18" customHeight="1" x14ac:dyDescent="0.2">
      <c r="B109" s="66" t="s">
        <v>143</v>
      </c>
    </row>
    <row r="110" spans="2:16" s="56" customFormat="1" ht="18" customHeight="1" x14ac:dyDescent="0.2">
      <c r="B110" s="116" t="s">
        <v>0</v>
      </c>
      <c r="C110" s="116"/>
      <c r="D110" s="116" t="s">
        <v>19</v>
      </c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57" t="s">
        <v>1</v>
      </c>
    </row>
    <row r="111" spans="2:16" s="56" customFormat="1" ht="18" customHeight="1" x14ac:dyDescent="0.2">
      <c r="B111" s="116" t="s">
        <v>144</v>
      </c>
      <c r="C111" s="116"/>
      <c r="D111" s="103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5"/>
      <c r="P111" s="67"/>
    </row>
    <row r="112" spans="2:16" s="56" customFormat="1" ht="18" customHeight="1" x14ac:dyDescent="0.2">
      <c r="B112" s="127" t="s">
        <v>133</v>
      </c>
      <c r="C112" s="128"/>
      <c r="D112" s="129" t="str">
        <f>IF('入力欄(基本情報)'!C29="","",'入力欄(基本情報)'!C29)</f>
        <v/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1"/>
      <c r="P112" s="65"/>
    </row>
    <row r="113" spans="2:16" s="56" customFormat="1" ht="18" customHeight="1" x14ac:dyDescent="0.2">
      <c r="B113" s="127" t="s">
        <v>134</v>
      </c>
      <c r="C113" s="128"/>
      <c r="D113" s="129" t="str">
        <f>IF('入力欄(基本情報)'!C30="","",'入力欄(基本情報)'!C30)</f>
        <v/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1"/>
      <c r="P113" s="65"/>
    </row>
    <row r="114" spans="2:16" s="56" customFormat="1" ht="18" customHeight="1" x14ac:dyDescent="0.3">
      <c r="B114" s="115" t="s">
        <v>160</v>
      </c>
      <c r="C114" s="115"/>
      <c r="D114" s="76" t="s">
        <v>6</v>
      </c>
      <c r="E114" s="76" t="s">
        <v>7</v>
      </c>
      <c r="F114" s="76" t="s">
        <v>8</v>
      </c>
      <c r="G114" s="76" t="s">
        <v>9</v>
      </c>
      <c r="H114" s="76" t="s">
        <v>10</v>
      </c>
      <c r="I114" s="76" t="s">
        <v>11</v>
      </c>
      <c r="J114" s="76" t="s">
        <v>12</v>
      </c>
      <c r="K114" s="76" t="s">
        <v>13</v>
      </c>
      <c r="L114" s="76" t="s">
        <v>14</v>
      </c>
      <c r="M114" s="76" t="s">
        <v>15</v>
      </c>
      <c r="N114" s="76" t="s">
        <v>16</v>
      </c>
      <c r="O114" s="76" t="s">
        <v>17</v>
      </c>
      <c r="P114" s="58"/>
    </row>
    <row r="115" spans="2:16" s="56" customFormat="1" ht="18" customHeight="1" x14ac:dyDescent="0.2">
      <c r="B115" s="115"/>
      <c r="C115" s="115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63" t="s">
        <v>18</v>
      </c>
    </row>
    <row r="116" spans="2:16" s="56" customFormat="1" ht="18" hidden="1" customHeight="1" x14ac:dyDescent="0.2">
      <c r="B116" s="148" t="s">
        <v>162</v>
      </c>
      <c r="C116" s="149"/>
      <c r="D116" s="85">
        <f>ROUND(D115,0)</f>
        <v>0</v>
      </c>
      <c r="E116" s="85">
        <f t="shared" ref="E116:O116" si="95">ROUND(E115,0)</f>
        <v>0</v>
      </c>
      <c r="F116" s="85">
        <f t="shared" si="95"/>
        <v>0</v>
      </c>
      <c r="G116" s="85">
        <f t="shared" si="95"/>
        <v>0</v>
      </c>
      <c r="H116" s="85">
        <f t="shared" si="95"/>
        <v>0</v>
      </c>
      <c r="I116" s="85">
        <f t="shared" si="95"/>
        <v>0</v>
      </c>
      <c r="J116" s="85">
        <f t="shared" si="95"/>
        <v>0</v>
      </c>
      <c r="K116" s="85">
        <f t="shared" si="95"/>
        <v>0</v>
      </c>
      <c r="L116" s="85">
        <f t="shared" si="95"/>
        <v>0</v>
      </c>
      <c r="M116" s="85">
        <f t="shared" si="95"/>
        <v>0</v>
      </c>
      <c r="N116" s="85">
        <f t="shared" si="95"/>
        <v>0</v>
      </c>
      <c r="O116" s="85">
        <f t="shared" si="95"/>
        <v>0</v>
      </c>
      <c r="P116" s="63"/>
    </row>
    <row r="117" spans="2:16" s="56" customFormat="1" ht="34.950000000000003" customHeight="1" x14ac:dyDescent="0.2">
      <c r="B117" s="115" t="s">
        <v>161</v>
      </c>
      <c r="C117" s="115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63" t="s">
        <v>18</v>
      </c>
    </row>
    <row r="118" spans="2:16" s="56" customFormat="1" ht="18" hidden="1" customHeight="1" x14ac:dyDescent="0.2">
      <c r="B118" s="106" t="s">
        <v>162</v>
      </c>
      <c r="C118" s="106"/>
      <c r="D118" s="107">
        <f>ROUND(D117,0)</f>
        <v>0</v>
      </c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65"/>
    </row>
    <row r="119" spans="2:16" s="56" customFormat="1" ht="19.95" customHeight="1" x14ac:dyDescent="0.2"/>
    <row r="120" spans="2:16" s="56" customFormat="1" ht="19.95" customHeight="1" x14ac:dyDescent="0.2"/>
    <row r="121" spans="2:16" s="56" customFormat="1" ht="19.95" customHeight="1" x14ac:dyDescent="0.2"/>
  </sheetData>
  <sheetProtection algorithmName="SHA-512" hashValue="8JGv1m9f+OEK7blQ86Jp78FI+datOdoX0Y6WiBGfAiUaj+U89Mxz1X5dYdAwBWFVXSysKLzEv4VUo0lH2kgIjw==" saltValue="UP7BjAfFO5F1gPZLm6bCew==" spinCount="100000" sheet="1" objects="1" scenarios="1"/>
  <mergeCells count="106">
    <mergeCell ref="B116:C116"/>
    <mergeCell ref="D69:O69"/>
    <mergeCell ref="B63:B69"/>
    <mergeCell ref="D76:O76"/>
    <mergeCell ref="B70:B76"/>
    <mergeCell ref="B77:B83"/>
    <mergeCell ref="D83:O83"/>
    <mergeCell ref="B84:B90"/>
    <mergeCell ref="D90:O90"/>
    <mergeCell ref="D97:O97"/>
    <mergeCell ref="B91:B97"/>
    <mergeCell ref="D99:O99"/>
    <mergeCell ref="C100:C101"/>
    <mergeCell ref="D103:O103"/>
    <mergeCell ref="D78:O78"/>
    <mergeCell ref="C79:C80"/>
    <mergeCell ref="B112:C112"/>
    <mergeCell ref="D112:O112"/>
    <mergeCell ref="B113:C113"/>
    <mergeCell ref="D113:O113"/>
    <mergeCell ref="B110:C110"/>
    <mergeCell ref="D110:O110"/>
    <mergeCell ref="B114:C115"/>
    <mergeCell ref="B111:C111"/>
    <mergeCell ref="B117:C117"/>
    <mergeCell ref="D117:O117"/>
    <mergeCell ref="B105:B107"/>
    <mergeCell ref="C31:C32"/>
    <mergeCell ref="D42:O42"/>
    <mergeCell ref="D6:O6"/>
    <mergeCell ref="B6:C6"/>
    <mergeCell ref="D82:O82"/>
    <mergeCell ref="D91:O91"/>
    <mergeCell ref="D92:O92"/>
    <mergeCell ref="D50:O50"/>
    <mergeCell ref="D54:O54"/>
    <mergeCell ref="D56:O56"/>
    <mergeCell ref="D57:O57"/>
    <mergeCell ref="C105:C106"/>
    <mergeCell ref="D107:O107"/>
    <mergeCell ref="B36:C37"/>
    <mergeCell ref="C58:C59"/>
    <mergeCell ref="D61:O61"/>
    <mergeCell ref="C93:C94"/>
    <mergeCell ref="D77:O77"/>
    <mergeCell ref="D104:O104"/>
    <mergeCell ref="B98:B104"/>
    <mergeCell ref="B42:B48"/>
    <mergeCell ref="B1:P1"/>
    <mergeCell ref="B5:C5"/>
    <mergeCell ref="D5:O5"/>
    <mergeCell ref="B7:C7"/>
    <mergeCell ref="D7:O7"/>
    <mergeCell ref="D33:O33"/>
    <mergeCell ref="B8:C8"/>
    <mergeCell ref="D8:O8"/>
    <mergeCell ref="B9:C9"/>
    <mergeCell ref="D9:O9"/>
    <mergeCell ref="D11:O11"/>
    <mergeCell ref="B2:C2"/>
    <mergeCell ref="B10:B17"/>
    <mergeCell ref="D10:O10"/>
    <mergeCell ref="B18:B25"/>
    <mergeCell ref="D18:O18"/>
    <mergeCell ref="B26:B33"/>
    <mergeCell ref="C12:C13"/>
    <mergeCell ref="C15:C16"/>
    <mergeCell ref="D19:O19"/>
    <mergeCell ref="D27:O27"/>
    <mergeCell ref="D25:O25"/>
    <mergeCell ref="D17:O17"/>
    <mergeCell ref="C20:C21"/>
    <mergeCell ref="B49:B55"/>
    <mergeCell ref="D55:O55"/>
    <mergeCell ref="B56:B62"/>
    <mergeCell ref="D62:O62"/>
    <mergeCell ref="D96:O96"/>
    <mergeCell ref="D98:O98"/>
    <mergeCell ref="D84:O84"/>
    <mergeCell ref="D85:O85"/>
    <mergeCell ref="C86:C87"/>
    <mergeCell ref="D89:O89"/>
    <mergeCell ref="D111:O111"/>
    <mergeCell ref="B118:C118"/>
    <mergeCell ref="D118:O118"/>
    <mergeCell ref="C23:C24"/>
    <mergeCell ref="D63:O63"/>
    <mergeCell ref="D64:O64"/>
    <mergeCell ref="C65:C66"/>
    <mergeCell ref="D68:O68"/>
    <mergeCell ref="D70:O70"/>
    <mergeCell ref="D71:O71"/>
    <mergeCell ref="C72:C73"/>
    <mergeCell ref="D75:O75"/>
    <mergeCell ref="D26:O26"/>
    <mergeCell ref="D49:O49"/>
    <mergeCell ref="C28:C29"/>
    <mergeCell ref="B38:C38"/>
    <mergeCell ref="D38:O38"/>
    <mergeCell ref="D41:O41"/>
    <mergeCell ref="D43:O43"/>
    <mergeCell ref="C44:C45"/>
    <mergeCell ref="D47:O47"/>
    <mergeCell ref="C51:C52"/>
    <mergeCell ref="B34:C35"/>
    <mergeCell ref="D48:O48"/>
  </mergeCells>
  <phoneticPr fontId="2"/>
  <conditionalFormatting sqref="D35:O35 D37:O37">
    <cfRule type="cellIs" dxfId="20" priority="140" operator="greaterThan">
      <formula>#REF!</formula>
    </cfRule>
  </conditionalFormatting>
  <conditionalFormatting sqref="D13:O13">
    <cfRule type="cellIs" dxfId="19" priority="90" operator="greaterThan">
      <formula>$D$11</formula>
    </cfRule>
  </conditionalFormatting>
  <conditionalFormatting sqref="D11:O11">
    <cfRule type="cellIs" dxfId="18" priority="89" operator="greaterThan">
      <formula>$D$10</formula>
    </cfRule>
  </conditionalFormatting>
  <conditionalFormatting sqref="D27:O27">
    <cfRule type="cellIs" dxfId="17" priority="85" operator="greaterThan">
      <formula>$D$26</formula>
    </cfRule>
  </conditionalFormatting>
  <conditionalFormatting sqref="D29:O29">
    <cfRule type="cellIs" dxfId="16" priority="84" operator="greaterThan">
      <formula>$D$27</formula>
    </cfRule>
  </conditionalFormatting>
  <conditionalFormatting sqref="D19:O19">
    <cfRule type="cellIs" dxfId="15" priority="60" operator="greaterThan">
      <formula>$D$18</formula>
    </cfRule>
  </conditionalFormatting>
  <conditionalFormatting sqref="D21">
    <cfRule type="cellIs" dxfId="14" priority="59" operator="greaterThan">
      <formula>$D$19</formula>
    </cfRule>
  </conditionalFormatting>
  <conditionalFormatting sqref="E21">
    <cfRule type="cellIs" dxfId="13" priority="58" operator="greaterThan">
      <formula>$D$19</formula>
    </cfRule>
  </conditionalFormatting>
  <conditionalFormatting sqref="F21">
    <cfRule type="cellIs" dxfId="12" priority="57" operator="greaterThan">
      <formula>$D$19</formula>
    </cfRule>
  </conditionalFormatting>
  <conditionalFormatting sqref="G21">
    <cfRule type="cellIs" dxfId="11" priority="56" operator="greaterThan">
      <formula>$D$19</formula>
    </cfRule>
  </conditionalFormatting>
  <conditionalFormatting sqref="H21">
    <cfRule type="cellIs" dxfId="10" priority="55" operator="greaterThan">
      <formula>$D$19</formula>
    </cfRule>
  </conditionalFormatting>
  <conditionalFormatting sqref="I21">
    <cfRule type="cellIs" dxfId="9" priority="54" operator="greaterThan">
      <formula>$D$19</formula>
    </cfRule>
  </conditionalFormatting>
  <conditionalFormatting sqref="J21">
    <cfRule type="cellIs" dxfId="8" priority="53" operator="greaterThan">
      <formula>$D$19</formula>
    </cfRule>
  </conditionalFormatting>
  <conditionalFormatting sqref="K21">
    <cfRule type="cellIs" dxfId="7" priority="52" operator="greaterThan">
      <formula>$D$19</formula>
    </cfRule>
  </conditionalFormatting>
  <conditionalFormatting sqref="L21">
    <cfRule type="cellIs" dxfId="6" priority="51" operator="greaterThan">
      <formula>$D$19</formula>
    </cfRule>
  </conditionalFormatting>
  <conditionalFormatting sqref="M21">
    <cfRule type="cellIs" dxfId="5" priority="50" operator="greaterThan">
      <formula>$D$19</formula>
    </cfRule>
  </conditionalFormatting>
  <conditionalFormatting sqref="N21">
    <cfRule type="cellIs" dxfId="4" priority="49" operator="greaterThan">
      <formula>$D$19</formula>
    </cfRule>
  </conditionalFormatting>
  <conditionalFormatting sqref="O21">
    <cfRule type="cellIs" dxfId="3" priority="48" operator="greaterThan">
      <formula>$D$19</formula>
    </cfRule>
  </conditionalFormatting>
  <conditionalFormatting sqref="D117:O117">
    <cfRule type="cellIs" dxfId="2" priority="33" operator="greaterThan">
      <formula>$D$38-$D$107</formula>
    </cfRule>
  </conditionalFormatting>
  <conditionalFormatting sqref="B114:P115 B117:P117 B116 P116">
    <cfRule type="expression" dxfId="1" priority="32">
      <formula>#REF!&lt;&gt;"安定電源（純揚水除く）"</formula>
    </cfRule>
  </conditionalFormatting>
  <conditionalFormatting sqref="D115:O115">
    <cfRule type="cellIs" dxfId="0" priority="150" operator="greaterThan">
      <formula>D37-D106</formula>
    </cfRule>
  </conditionalFormatting>
  <dataValidations count="10">
    <dataValidation type="whole" operator="lessThanOrEqual" allowBlank="1" showInputMessage="1" showErrorMessage="1" error="送電可能電力以下の整数値を入力してください" sqref="D13:O13" xr:uid="{722984FA-6A45-4D8D-AB6C-D4EEDB78D86E}">
      <formula1>$D$11</formula1>
    </dataValidation>
    <dataValidation type="whole" operator="lessThanOrEqual" allowBlank="1" showInputMessage="1" showErrorMessage="1" error="送電可能電力以下の整数値を入力してください" sqref="D21:O21" xr:uid="{867382A7-83D2-4BF3-B387-127D01C63473}">
      <formula1>$D$19</formula1>
    </dataValidation>
    <dataValidation type="whole" operator="lessThanOrEqual" allowBlank="1" showInputMessage="1" showErrorMessage="1" error="送電可能電力以下の整数値を入力してください" sqref="D29:O29" xr:uid="{2DB8909B-BDB7-4AE2-BBEA-07B65833516C}">
      <formula1>$D$27</formula1>
    </dataValidation>
    <dataValidation operator="lessThanOrEqual" allowBlank="1" showInputMessage="1" showErrorMessage="1" error="設備容量以下の整数値で入力してください" sqref="D35:O35 D37:O37" xr:uid="{584A45FA-95FE-4654-A153-AA3DD3BE436E}"/>
    <dataValidation type="whole" operator="lessThanOrEqual" allowBlank="1" showInputMessage="1" showErrorMessage="1" error="設備容量以下の整数値を入力してください" sqref="D11:O11 D27:O27 D19:O19" xr:uid="{E1B7A7DF-85B8-436A-82A7-DF9FAC93A30C}">
      <formula1>D10</formula1>
    </dataValidation>
    <dataValidation type="whole" allowBlank="1" showInputMessage="1" showErrorMessage="1" error="整数値を入力してください" sqref="D10:O10 D18:O18 D96:O96 D26:O26 D103:O103 D54:O54 D61:O61 D68:O68 D75:O75 D82:O82 D89:O89 D45:O45 D47:O47 D52:O52 D59:O59 D66:O66 D73:O73 D80:O80 D87:O87 D94:O94 D101:O101" xr:uid="{09003FD4-8BE9-4B64-841A-762F97B91D48}">
      <formula1>1</formula1>
      <formula2>999999999999999</formula2>
    </dataValidation>
    <dataValidation operator="lessThanOrEqual" allowBlank="1" showInputMessage="1" showErrorMessage="1" error="送電可能電力以下の整数値を入力してください" sqref="D14:O14 D22:O22 D30:O30" xr:uid="{9553C485-A80D-4F33-9238-84EC84378341}"/>
    <dataValidation allowBlank="1" showInputMessage="1" showErrorMessage="1" error="整数値を入力してください" sqref="D104:O104 D48:O48 D53:O53 D55:O55 D60:O60 D62:O62 D67:O67 D69:O69 D74:O74 D76:O76 D81:O81 D83:O83 D88:O88 D90:O90 D95:O95 D97:O97 D102:O102 D46:O46" xr:uid="{71202083-AF52-4BEF-98C4-7F3115471F72}"/>
    <dataValidation operator="lessThanOrEqual" allowBlank="1" showInputMessage="1" showErrorMessage="1" error="差替可能な整数値を入力してください" sqref="D116:O116" xr:uid="{AA689F65-4DA2-450E-83A5-5C3A49136935}"/>
    <dataValidation type="whole" operator="lessThanOrEqual" allowBlank="1" showInputMessage="1" showErrorMessage="1" error="差替可能な整数値を入力してください" sqref="D115:O115" xr:uid="{B929352F-BFD8-4E12-993C-86D719946724}">
      <formula1>D37-D106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5"/>
  <sheetViews>
    <sheetView zoomScale="70" zoomScaleNormal="70" workbookViewId="0">
      <selection activeCell="A44" sqref="A44:D44"/>
    </sheetView>
  </sheetViews>
  <sheetFormatPr defaultColWidth="8.88671875" defaultRowHeight="15" x14ac:dyDescent="0.3"/>
  <cols>
    <col min="1" max="3" width="14.77734375" style="46" customWidth="1"/>
    <col min="4" max="4" width="16.77734375" style="46" customWidth="1"/>
    <col min="5" max="16" width="10.77734375" style="44" customWidth="1"/>
    <col min="17" max="16384" width="8.88671875" style="45"/>
  </cols>
  <sheetData>
    <row r="1" spans="1:17" ht="16.2" x14ac:dyDescent="0.3">
      <c r="A1" s="100" t="s">
        <v>170</v>
      </c>
      <c r="B1" s="100"/>
      <c r="C1" s="100"/>
      <c r="D1" s="100"/>
    </row>
    <row r="2" spans="1:17" ht="16.2" x14ac:dyDescent="0.3">
      <c r="A2" s="150"/>
      <c r="B2" s="150"/>
      <c r="C2" s="150"/>
    </row>
    <row r="4" spans="1:17" ht="16.2" x14ac:dyDescent="0.3">
      <c r="A4" s="151" t="s">
        <v>171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17" ht="16.2" x14ac:dyDescent="0.3">
      <c r="A5" s="47"/>
      <c r="B5" s="47"/>
      <c r="C5" s="47"/>
      <c r="D5" s="47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</row>
    <row r="6" spans="1:17" ht="16.2" x14ac:dyDescent="0.3">
      <c r="A6" s="151" t="s">
        <v>72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</row>
    <row r="10" spans="1:17" ht="15.6" thickBot="1" x14ac:dyDescent="0.35"/>
    <row r="11" spans="1:17" ht="15.6" thickBot="1" x14ac:dyDescent="0.35">
      <c r="A11" s="152" t="s">
        <v>0</v>
      </c>
      <c r="B11" s="152"/>
      <c r="C11" s="152"/>
      <c r="D11" s="152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</row>
    <row r="12" spans="1:17" ht="15.6" thickBot="1" x14ac:dyDescent="0.35">
      <c r="A12" s="154" t="s">
        <v>73</v>
      </c>
      <c r="B12" s="154"/>
      <c r="C12" s="154"/>
      <c r="D12" s="154"/>
      <c r="E12" s="155" t="str">
        <f>IF('入力欄(基本情報)'!C5="","",'入力欄(基本情報)'!C5)</f>
        <v/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</row>
    <row r="13" spans="1:17" ht="15.6" thickBot="1" x14ac:dyDescent="0.35">
      <c r="A13" s="154" t="s">
        <v>74</v>
      </c>
      <c r="B13" s="154"/>
      <c r="C13" s="154"/>
      <c r="D13" s="154"/>
      <c r="E13" s="155" t="s">
        <v>148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7" ht="15.6" thickBot="1" x14ac:dyDescent="0.35">
      <c r="A14" s="154" t="s">
        <v>76</v>
      </c>
      <c r="B14" s="154"/>
      <c r="C14" s="154"/>
      <c r="D14" s="154"/>
      <c r="E14" s="155" t="str">
        <f>IF('入力欄(基本情報)'!C7="","",'入力欄(基本情報)'!C7)</f>
        <v/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</row>
    <row r="15" spans="1:17" ht="15.6" thickBot="1" x14ac:dyDescent="0.35">
      <c r="A15" s="156" t="s">
        <v>77</v>
      </c>
      <c r="B15" s="156"/>
      <c r="C15" s="156"/>
      <c r="D15" s="156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</row>
    <row r="16" spans="1:17" ht="15.6" thickBot="1" x14ac:dyDescent="0.35">
      <c r="A16" s="154" t="s">
        <v>78</v>
      </c>
      <c r="B16" s="154"/>
      <c r="C16" s="154"/>
      <c r="D16" s="154"/>
      <c r="E16" s="155" t="str">
        <f>IF('入力欄(基本情報)'!C8="","",'入力欄(基本情報)'!C8)</f>
        <v/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</row>
    <row r="17" spans="1:16" ht="15.6" thickBot="1" x14ac:dyDescent="0.35">
      <c r="A17" s="154" t="s">
        <v>79</v>
      </c>
      <c r="B17" s="154"/>
      <c r="C17" s="154"/>
      <c r="D17" s="154"/>
      <c r="E17" s="155" t="str">
        <f>IF('入力欄(基本情報)'!C9="","",'入力欄(基本情報)'!C9)</f>
        <v/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</row>
    <row r="18" spans="1:16" ht="15.6" thickBot="1" x14ac:dyDescent="0.35">
      <c r="A18" s="154" t="s">
        <v>80</v>
      </c>
      <c r="B18" s="154"/>
      <c r="C18" s="154"/>
      <c r="D18" s="154"/>
      <c r="E18" s="155" t="str">
        <f>IF('入力欄(基本情報)'!C12="","",'入力欄(基本情報)'!C12)</f>
        <v/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15.6" thickBot="1" x14ac:dyDescent="0.35">
      <c r="A19" s="154" t="s">
        <v>81</v>
      </c>
      <c r="B19" s="154"/>
      <c r="C19" s="154"/>
      <c r="D19" s="154"/>
      <c r="E19" s="155" t="str">
        <f>IF('入力欄(基本情報)'!C13="","",'入力欄(基本情報)'!C13)</f>
        <v/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</row>
    <row r="20" spans="1:16" ht="15.6" thickBot="1" x14ac:dyDescent="0.35">
      <c r="A20" s="154" t="s">
        <v>82</v>
      </c>
      <c r="B20" s="154"/>
      <c r="C20" s="154"/>
      <c r="D20" s="154"/>
      <c r="E20" s="155" t="s">
        <v>172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 ht="15.6" thickBot="1" x14ac:dyDescent="0.35">
      <c r="A21" s="154" t="s">
        <v>83</v>
      </c>
      <c r="B21" s="154"/>
      <c r="C21" s="154"/>
      <c r="D21" s="154"/>
      <c r="E21" s="155" t="str">
        <f>IF('入力欄(基本情報)'!C10="","",'入力欄(基本情報)'!C10)</f>
        <v/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</row>
    <row r="22" spans="1:16" ht="15.6" thickBot="1" x14ac:dyDescent="0.35">
      <c r="A22" s="154" t="s">
        <v>4</v>
      </c>
      <c r="B22" s="154"/>
      <c r="C22" s="154"/>
      <c r="D22" s="154"/>
      <c r="E22" s="155" t="str">
        <f>IF('入力欄(差替情報)'!D8="","",'入力欄(差替情報)'!D8)</f>
        <v/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</row>
    <row r="23" spans="1:16" ht="15.6" thickBot="1" x14ac:dyDescent="0.35">
      <c r="A23" s="154" t="s">
        <v>5</v>
      </c>
      <c r="B23" s="154"/>
      <c r="C23" s="154"/>
      <c r="D23" s="154"/>
      <c r="E23" s="155" t="str">
        <f>IF('入力欄(基本情報)'!C14="","",'入力欄(基本情報)'!C14)</f>
        <v/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</row>
    <row r="24" spans="1:16" ht="49.2" customHeight="1" thickBot="1" x14ac:dyDescent="0.35">
      <c r="A24" s="162" t="s">
        <v>84</v>
      </c>
      <c r="B24" s="152"/>
      <c r="C24" s="158" t="s">
        <v>85</v>
      </c>
      <c r="D24" s="154"/>
      <c r="E24" s="155" t="str">
        <f>IF('入力欄(基本情報)'!C30="","",'入力欄(基本情報)'!C30)</f>
        <v/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</row>
    <row r="25" spans="1:16" ht="15.6" thickBot="1" x14ac:dyDescent="0.35">
      <c r="A25" s="152"/>
      <c r="B25" s="152"/>
      <c r="C25" s="152" t="s">
        <v>86</v>
      </c>
      <c r="D25" s="152"/>
      <c r="E25" s="155" t="str">
        <f>IF('入力欄(基本情報)'!C31="","",'入力欄(基本情報)'!C31)</f>
        <v/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</row>
    <row r="26" spans="1:16" ht="15.6" thickBot="1" x14ac:dyDescent="0.35">
      <c r="A26" s="154" t="s">
        <v>87</v>
      </c>
      <c r="B26" s="154"/>
      <c r="C26" s="154"/>
      <c r="D26" s="154"/>
      <c r="E26" s="155" t="str">
        <f>IF('入力欄(差替情報)'!D111="","",'入力欄(差替情報)'!D111)</f>
        <v/>
      </c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</row>
    <row r="27" spans="1:16" ht="15.6" thickBot="1" x14ac:dyDescent="0.35">
      <c r="A27" s="152" t="s">
        <v>173</v>
      </c>
      <c r="B27" s="152"/>
      <c r="C27" s="152"/>
      <c r="D27" s="152"/>
      <c r="E27" s="50" t="s">
        <v>6</v>
      </c>
      <c r="F27" s="50" t="s">
        <v>7</v>
      </c>
      <c r="G27" s="50" t="s">
        <v>8</v>
      </c>
      <c r="H27" s="50" t="s">
        <v>9</v>
      </c>
      <c r="I27" s="50" t="s">
        <v>10</v>
      </c>
      <c r="J27" s="50" t="s">
        <v>11</v>
      </c>
      <c r="K27" s="50" t="s">
        <v>12</v>
      </c>
      <c r="L27" s="50" t="s">
        <v>13</v>
      </c>
      <c r="M27" s="50" t="s">
        <v>14</v>
      </c>
      <c r="N27" s="50" t="s">
        <v>15</v>
      </c>
      <c r="O27" s="50" t="s">
        <v>16</v>
      </c>
      <c r="P27" s="50" t="s">
        <v>17</v>
      </c>
    </row>
    <row r="28" spans="1:16" ht="15.6" customHeight="1" thickBot="1" x14ac:dyDescent="0.35">
      <c r="A28" s="156" t="s">
        <v>88</v>
      </c>
      <c r="B28" s="156"/>
      <c r="C28" s="156"/>
      <c r="D28" s="156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</row>
    <row r="29" spans="1:16" ht="15.6" thickBot="1" x14ac:dyDescent="0.35">
      <c r="A29" s="154" t="s">
        <v>89</v>
      </c>
      <c r="B29" s="154"/>
      <c r="C29" s="154"/>
      <c r="D29" s="154"/>
      <c r="E29" s="79">
        <f>'入力欄(差替情報)'!D116</f>
        <v>0</v>
      </c>
      <c r="F29" s="79">
        <f>'入力欄(差替情報)'!E116</f>
        <v>0</v>
      </c>
      <c r="G29" s="79">
        <f>'入力欄(差替情報)'!F116</f>
        <v>0</v>
      </c>
      <c r="H29" s="79">
        <f>'入力欄(差替情報)'!G116</f>
        <v>0</v>
      </c>
      <c r="I29" s="79">
        <f>'入力欄(差替情報)'!H116</f>
        <v>0</v>
      </c>
      <c r="J29" s="79">
        <f>'入力欄(差替情報)'!I116</f>
        <v>0</v>
      </c>
      <c r="K29" s="79">
        <f>'入力欄(差替情報)'!J116</f>
        <v>0</v>
      </c>
      <c r="L29" s="79">
        <f>'入力欄(差替情報)'!K116</f>
        <v>0</v>
      </c>
      <c r="M29" s="79">
        <f>'入力欄(差替情報)'!L116</f>
        <v>0</v>
      </c>
      <c r="N29" s="79">
        <f>'入力欄(差替情報)'!M116</f>
        <v>0</v>
      </c>
      <c r="O29" s="79">
        <f>'入力欄(差替情報)'!N116</f>
        <v>0</v>
      </c>
      <c r="P29" s="79">
        <f>'入力欄(差替情報)'!O116</f>
        <v>0</v>
      </c>
    </row>
    <row r="30" spans="1:16" ht="15.6" thickBot="1" x14ac:dyDescent="0.35">
      <c r="A30" s="163" t="s">
        <v>90</v>
      </c>
      <c r="B30" s="156"/>
      <c r="C30" s="52" t="s">
        <v>91</v>
      </c>
      <c r="D30" s="52" t="s">
        <v>92</v>
      </c>
      <c r="E30" s="164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6"/>
    </row>
    <row r="31" spans="1:16" ht="15.6" thickBot="1" x14ac:dyDescent="0.35">
      <c r="A31" s="156"/>
      <c r="B31" s="156"/>
      <c r="C31" s="53"/>
      <c r="D31" s="53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</row>
    <row r="32" spans="1:16" ht="15.6" thickBot="1" x14ac:dyDescent="0.35">
      <c r="A32" s="158" t="s">
        <v>93</v>
      </c>
      <c r="B32" s="154"/>
      <c r="C32" s="50" t="s">
        <v>91</v>
      </c>
      <c r="D32" s="50" t="s">
        <v>92</v>
      </c>
      <c r="E32" s="159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1"/>
    </row>
    <row r="33" spans="1:16" ht="15.6" thickBot="1" x14ac:dyDescent="0.35">
      <c r="A33" s="154"/>
      <c r="B33" s="154"/>
      <c r="C33" s="54"/>
      <c r="D33" s="54"/>
      <c r="E33" s="79">
        <f>IF('入力欄(差替情報)'!D106="","",'入力欄(差替情報)'!D106)</f>
        <v>0</v>
      </c>
      <c r="F33" s="79">
        <f>IF('入力欄(差替情報)'!E106="","",'入力欄(差替情報)'!E106)</f>
        <v>0</v>
      </c>
      <c r="G33" s="79">
        <f>IF('入力欄(差替情報)'!F106="","",'入力欄(差替情報)'!F106)</f>
        <v>0</v>
      </c>
      <c r="H33" s="79">
        <f>IF('入力欄(差替情報)'!G106="","",'入力欄(差替情報)'!G106)</f>
        <v>0</v>
      </c>
      <c r="I33" s="79">
        <f>IF('入力欄(差替情報)'!H106="","",'入力欄(差替情報)'!H106)</f>
        <v>0</v>
      </c>
      <c r="J33" s="79">
        <f>IF('入力欄(差替情報)'!I106="","",'入力欄(差替情報)'!I106)</f>
        <v>0</v>
      </c>
      <c r="K33" s="79">
        <f>IF('入力欄(差替情報)'!J106="","",'入力欄(差替情報)'!J106)</f>
        <v>0</v>
      </c>
      <c r="L33" s="79">
        <f>IF('入力欄(差替情報)'!K106="","",'入力欄(差替情報)'!K106)</f>
        <v>0</v>
      </c>
      <c r="M33" s="79">
        <f>IF('入力欄(差替情報)'!L106="","",'入力欄(差替情報)'!L106)</f>
        <v>0</v>
      </c>
      <c r="N33" s="79">
        <f>IF('入力欄(差替情報)'!M106="","",'入力欄(差替情報)'!M106)</f>
        <v>0</v>
      </c>
      <c r="O33" s="79">
        <f>IF('入力欄(差替情報)'!N106="","",'入力欄(差替情報)'!N106)</f>
        <v>0</v>
      </c>
      <c r="P33" s="79">
        <f>IF('入力欄(差替情報)'!O106="","",'入力欄(差替情報)'!O106)</f>
        <v>0</v>
      </c>
    </row>
    <row r="34" spans="1:16" ht="15.6" thickBot="1" x14ac:dyDescent="0.35">
      <c r="A34" s="162" t="s">
        <v>94</v>
      </c>
      <c r="B34" s="152"/>
      <c r="C34" s="154" t="s">
        <v>95</v>
      </c>
      <c r="D34" s="154"/>
      <c r="E34" s="155" t="str">
        <f>IF('入力欄(基本情報)'!C15="","",'入力欄(基本情報)'!C15)</f>
        <v/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</row>
    <row r="35" spans="1:16" ht="15.6" thickBot="1" x14ac:dyDescent="0.35">
      <c r="A35" s="152"/>
      <c r="B35" s="152"/>
      <c r="C35" s="154" t="s">
        <v>96</v>
      </c>
      <c r="D35" s="154"/>
      <c r="E35" s="155" t="str">
        <f>IF('入力欄(基本情報)'!C17="","",'入力欄(基本情報)'!C17)</f>
        <v/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</row>
    <row r="36" spans="1:16" ht="15.6" thickBot="1" x14ac:dyDescent="0.35">
      <c r="A36" s="152"/>
      <c r="B36" s="152"/>
      <c r="C36" s="154" t="s">
        <v>97</v>
      </c>
      <c r="D36" s="154"/>
      <c r="E36" s="155" t="str">
        <f>IF('入力欄(基本情報)'!C26="","",'入力欄(基本情報)'!C26)</f>
        <v/>
      </c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</row>
    <row r="37" spans="1:16" ht="15.6" thickBot="1" x14ac:dyDescent="0.35">
      <c r="A37" s="152"/>
      <c r="B37" s="152"/>
      <c r="C37" s="154" t="s">
        <v>98</v>
      </c>
      <c r="D37" s="154"/>
      <c r="E37" s="155" t="str">
        <f>IF('入力欄(基本情報)'!C18="","",'入力欄(基本情報)'!C18)</f>
        <v/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</row>
    <row r="38" spans="1:16" ht="15.6" thickBot="1" x14ac:dyDescent="0.35">
      <c r="A38" s="152"/>
      <c r="B38" s="152"/>
      <c r="C38" s="154" t="s">
        <v>99</v>
      </c>
      <c r="D38" s="154"/>
      <c r="E38" s="155" t="str">
        <f>IF('入力欄(基本情報)'!C19="","",'入力欄(基本情報)'!C19)</f>
        <v/>
      </c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</row>
    <row r="39" spans="1:16" ht="15.6" thickBot="1" x14ac:dyDescent="0.35">
      <c r="A39" s="152"/>
      <c r="B39" s="152"/>
      <c r="C39" s="154" t="s">
        <v>100</v>
      </c>
      <c r="D39" s="154"/>
      <c r="E39" s="155" t="str">
        <f>IF('入力欄(基本情報)'!C25="","",'入力欄(基本情報)'!C25)</f>
        <v/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</row>
    <row r="40" spans="1:16" ht="15.6" thickBot="1" x14ac:dyDescent="0.35">
      <c r="A40" s="152"/>
      <c r="B40" s="152"/>
      <c r="C40" s="154" t="s">
        <v>101</v>
      </c>
      <c r="D40" s="154"/>
      <c r="E40" s="155" t="str">
        <f>IF('入力欄(基本情報)'!C20="","",'入力欄(基本情報)'!C20)</f>
        <v/>
      </c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</row>
    <row r="41" spans="1:16" ht="15.6" thickBot="1" x14ac:dyDescent="0.35">
      <c r="A41" s="152"/>
      <c r="B41" s="152"/>
      <c r="C41" s="154" t="s">
        <v>102</v>
      </c>
      <c r="D41" s="154"/>
      <c r="E41" s="155" t="str">
        <f>IF('入力欄(基本情報)'!C21="","",'入力欄(基本情報)'!C21)</f>
        <v/>
      </c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</row>
    <row r="42" spans="1:16" ht="15.6" thickBot="1" x14ac:dyDescent="0.35">
      <c r="A42" s="152"/>
      <c r="B42" s="152"/>
      <c r="C42" s="154" t="s">
        <v>103</v>
      </c>
      <c r="D42" s="154"/>
      <c r="E42" s="155" t="str">
        <f>IF('入力欄(基本情報)'!C22="","",'入力欄(基本情報)'!C22)</f>
        <v/>
      </c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</row>
    <row r="43" spans="1:16" ht="15.6" thickBot="1" x14ac:dyDescent="0.35">
      <c r="A43" s="152"/>
      <c r="B43" s="152"/>
      <c r="C43" s="154" t="s">
        <v>104</v>
      </c>
      <c r="D43" s="154"/>
      <c r="E43" s="155" t="str">
        <f>IF('入力欄(基本情報)'!C23="","",'入力欄(基本情報)'!C23)</f>
        <v/>
      </c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</row>
    <row r="44" spans="1:16" ht="15.6" thickBot="1" x14ac:dyDescent="0.35">
      <c r="A44" s="152" t="s">
        <v>173</v>
      </c>
      <c r="B44" s="152"/>
      <c r="C44" s="152"/>
      <c r="D44" s="152"/>
      <c r="E44" s="50" t="s">
        <v>6</v>
      </c>
      <c r="F44" s="50" t="s">
        <v>7</v>
      </c>
      <c r="G44" s="50" t="s">
        <v>8</v>
      </c>
      <c r="H44" s="50" t="s">
        <v>9</v>
      </c>
      <c r="I44" s="50" t="s">
        <v>10</v>
      </c>
      <c r="J44" s="50" t="s">
        <v>11</v>
      </c>
      <c r="K44" s="50" t="s">
        <v>12</v>
      </c>
      <c r="L44" s="50" t="s">
        <v>13</v>
      </c>
      <c r="M44" s="50" t="s">
        <v>14</v>
      </c>
      <c r="N44" s="50" t="s">
        <v>15</v>
      </c>
      <c r="O44" s="50" t="s">
        <v>16</v>
      </c>
      <c r="P44" s="50" t="s">
        <v>17</v>
      </c>
    </row>
    <row r="45" spans="1:16" ht="15.6" thickBot="1" x14ac:dyDescent="0.35">
      <c r="A45" s="156" t="s">
        <v>156</v>
      </c>
      <c r="B45" s="156"/>
      <c r="C45" s="156"/>
      <c r="D45" s="156"/>
      <c r="E45" s="79">
        <f>IF('入力欄(差替情報)'!D37="","",'入力欄(差替情報)'!D37)</f>
        <v>0</v>
      </c>
      <c r="F45" s="79">
        <f>IF('入力欄(差替情報)'!E37="","",'入力欄(差替情報)'!E37)</f>
        <v>0</v>
      </c>
      <c r="G45" s="79">
        <f>IF('入力欄(差替情報)'!F37="","",'入力欄(差替情報)'!F37)</f>
        <v>0</v>
      </c>
      <c r="H45" s="79">
        <f>IF('入力欄(差替情報)'!G37="","",'入力欄(差替情報)'!G37)</f>
        <v>0</v>
      </c>
      <c r="I45" s="79">
        <f>IF('入力欄(差替情報)'!H37="","",'入力欄(差替情報)'!H37)</f>
        <v>0</v>
      </c>
      <c r="J45" s="79">
        <f>IF('入力欄(差替情報)'!I37="","",'入力欄(差替情報)'!I37)</f>
        <v>0</v>
      </c>
      <c r="K45" s="79">
        <f>IF('入力欄(差替情報)'!J37="","",'入力欄(差替情報)'!J37)</f>
        <v>0</v>
      </c>
      <c r="L45" s="79">
        <f>IF('入力欄(差替情報)'!K37="","",'入力欄(差替情報)'!K37)</f>
        <v>0</v>
      </c>
      <c r="M45" s="79">
        <f>IF('入力欄(差替情報)'!L37="","",'入力欄(差替情報)'!L37)</f>
        <v>0</v>
      </c>
      <c r="N45" s="79">
        <f>IF('入力欄(差替情報)'!M37="","",'入力欄(差替情報)'!M37)</f>
        <v>0</v>
      </c>
      <c r="O45" s="79">
        <f>IF('入力欄(差替情報)'!N37="","",'入力欄(差替情報)'!N37)</f>
        <v>0</v>
      </c>
      <c r="P45" s="79">
        <f>IF('入力欄(差替情報)'!O37="","",'入力欄(差替情報)'!O37)</f>
        <v>0</v>
      </c>
    </row>
    <row r="46" spans="1:16" ht="15.6" thickBot="1" x14ac:dyDescent="0.35">
      <c r="A46" s="156" t="s">
        <v>105</v>
      </c>
      <c r="B46" s="156"/>
      <c r="C46" s="156"/>
      <c r="D46" s="156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</row>
    <row r="47" spans="1:16" ht="15.6" thickBot="1" x14ac:dyDescent="0.35">
      <c r="A47" s="156" t="s">
        <v>106</v>
      </c>
      <c r="B47" s="156"/>
      <c r="C47" s="156"/>
      <c r="D47" s="156"/>
      <c r="E47" s="81">
        <f>E52</f>
        <v>0</v>
      </c>
      <c r="F47" s="81">
        <f t="shared" ref="F47:N47" si="0">F52</f>
        <v>0</v>
      </c>
      <c r="G47" s="81">
        <f t="shared" si="0"/>
        <v>0</v>
      </c>
      <c r="H47" s="81">
        <f t="shared" si="0"/>
        <v>0</v>
      </c>
      <c r="I47" s="81">
        <f t="shared" si="0"/>
        <v>0</v>
      </c>
      <c r="J47" s="81">
        <f t="shared" si="0"/>
        <v>0</v>
      </c>
      <c r="K47" s="81">
        <f t="shared" si="0"/>
        <v>0</v>
      </c>
      <c r="L47" s="81">
        <f t="shared" si="0"/>
        <v>0</v>
      </c>
      <c r="M47" s="81">
        <f t="shared" si="0"/>
        <v>0</v>
      </c>
      <c r="N47" s="81">
        <f t="shared" si="0"/>
        <v>0</v>
      </c>
      <c r="O47" s="81">
        <f t="shared" ref="O47:P47" si="1">O52</f>
        <v>0</v>
      </c>
      <c r="P47" s="81">
        <f t="shared" si="1"/>
        <v>0</v>
      </c>
    </row>
    <row r="48" spans="1:16" ht="15.6" thickBot="1" x14ac:dyDescent="0.35">
      <c r="A48" s="156" t="s">
        <v>107</v>
      </c>
      <c r="B48" s="156"/>
      <c r="C48" s="156"/>
      <c r="D48" s="156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</row>
    <row r="49" spans="1:16" ht="15.6" thickBot="1" x14ac:dyDescent="0.35">
      <c r="A49" s="156" t="s">
        <v>108</v>
      </c>
      <c r="B49" s="156"/>
      <c r="C49" s="156"/>
      <c r="D49" s="156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</row>
    <row r="50" spans="1:16" ht="15.6" thickBot="1" x14ac:dyDescent="0.35">
      <c r="A50" s="156" t="s">
        <v>109</v>
      </c>
      <c r="B50" s="156"/>
      <c r="C50" s="156"/>
      <c r="D50" s="156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</row>
    <row r="51" spans="1:16" ht="15.6" thickBot="1" x14ac:dyDescent="0.35">
      <c r="A51" s="156" t="s">
        <v>110</v>
      </c>
      <c r="B51" s="156"/>
      <c r="C51" s="156"/>
      <c r="D51" s="156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</row>
    <row r="52" spans="1:16" ht="15.6" thickBot="1" x14ac:dyDescent="0.35">
      <c r="A52" s="156" t="s">
        <v>111</v>
      </c>
      <c r="B52" s="156"/>
      <c r="C52" s="156"/>
      <c r="D52" s="156"/>
      <c r="E52" s="81">
        <f>E29+E33</f>
        <v>0</v>
      </c>
      <c r="F52" s="89">
        <f t="shared" ref="F52:P52" si="2">F29+F33</f>
        <v>0</v>
      </c>
      <c r="G52" s="89">
        <f t="shared" si="2"/>
        <v>0</v>
      </c>
      <c r="H52" s="89">
        <f t="shared" si="2"/>
        <v>0</v>
      </c>
      <c r="I52" s="89">
        <f t="shared" si="2"/>
        <v>0</v>
      </c>
      <c r="J52" s="89">
        <f t="shared" si="2"/>
        <v>0</v>
      </c>
      <c r="K52" s="89">
        <f t="shared" si="2"/>
        <v>0</v>
      </c>
      <c r="L52" s="89">
        <f t="shared" si="2"/>
        <v>0</v>
      </c>
      <c r="M52" s="89">
        <f t="shared" si="2"/>
        <v>0</v>
      </c>
      <c r="N52" s="89">
        <f t="shared" si="2"/>
        <v>0</v>
      </c>
      <c r="O52" s="89">
        <f t="shared" si="2"/>
        <v>0</v>
      </c>
      <c r="P52" s="89">
        <f t="shared" si="2"/>
        <v>0</v>
      </c>
    </row>
    <row r="53" spans="1:16" ht="15.6" thickBot="1" x14ac:dyDescent="0.35">
      <c r="A53" s="156" t="s">
        <v>112</v>
      </c>
      <c r="B53" s="156"/>
      <c r="C53" s="156"/>
      <c r="D53" s="156"/>
      <c r="E53" s="168">
        <f>'入力欄(差替情報)'!D107+'入力欄(差替情報)'!D118</f>
        <v>0</v>
      </c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</row>
    <row r="54" spans="1:16" ht="15.6" thickBot="1" x14ac:dyDescent="0.35">
      <c r="A54" s="156" t="s">
        <v>113</v>
      </c>
      <c r="B54" s="156"/>
      <c r="C54" s="156"/>
      <c r="D54" s="156"/>
      <c r="E54" s="81">
        <f>E45-E52</f>
        <v>0</v>
      </c>
      <c r="F54" s="81">
        <f t="shared" ref="F54:O54" si="3">F45-F52</f>
        <v>0</v>
      </c>
      <c r="G54" s="81">
        <f t="shared" si="3"/>
        <v>0</v>
      </c>
      <c r="H54" s="81">
        <f t="shared" si="3"/>
        <v>0</v>
      </c>
      <c r="I54" s="81">
        <f t="shared" si="3"/>
        <v>0</v>
      </c>
      <c r="J54" s="81">
        <f t="shared" si="3"/>
        <v>0</v>
      </c>
      <c r="K54" s="81">
        <f t="shared" si="3"/>
        <v>0</v>
      </c>
      <c r="L54" s="81">
        <f t="shared" si="3"/>
        <v>0</v>
      </c>
      <c r="M54" s="81">
        <f t="shared" si="3"/>
        <v>0</v>
      </c>
      <c r="N54" s="81">
        <f t="shared" si="3"/>
        <v>0</v>
      </c>
      <c r="O54" s="81">
        <f t="shared" si="3"/>
        <v>0</v>
      </c>
      <c r="P54" s="81">
        <f>P45-P52</f>
        <v>0</v>
      </c>
    </row>
    <row r="55" spans="1:16" ht="15.6" thickBot="1" x14ac:dyDescent="0.35">
      <c r="A55" s="156" t="s">
        <v>114</v>
      </c>
      <c r="B55" s="156"/>
      <c r="C55" s="156"/>
      <c r="D55" s="156"/>
      <c r="E55" s="168">
        <f>IF('入力欄(差替情報)'!D38-E53="","",'入力欄(差替情報)'!D38-E53)</f>
        <v>0</v>
      </c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</row>
  </sheetData>
  <sheetProtection algorithmName="SHA-512" hashValue="tMAF7R9py1DjfmTApu1OyGWLFV+D5ssC0mulvirsZ8rHlSNQpdAziZsqXZ2LUv52CA6pcTR1sQMnl4B5az3c9A==" saltValue="Y7GInm1eHZvx1vyI3xmq9w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7:P37 E40:P40" xr:uid="{B082D4E5-6C77-4DDB-9B34-4E2D61D4C78C}">
      <formula1>"落札,非落札,非応札"</formula1>
    </dataValidation>
    <dataValidation type="list" allowBlank="1" showInputMessage="1" showErrorMessage="1" sqref="E42:P42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error="リストより選択してください" sqref="E13:P13" xr:uid="{4990FB97-E945-40CE-B1ED-E062EF46109C}">
      <formula1>"差替先電源等,差替元電源"</formula1>
    </dataValidation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71</v>
      </c>
    </row>
    <row r="3" spans="2:3" x14ac:dyDescent="0.3">
      <c r="B3" s="1" t="s">
        <v>58</v>
      </c>
      <c r="C3" s="37" t="s">
        <v>68</v>
      </c>
    </row>
    <row r="4" spans="2:3" x14ac:dyDescent="0.3">
      <c r="B4" s="1" t="s">
        <v>58</v>
      </c>
      <c r="C4" s="37" t="s">
        <v>69</v>
      </c>
    </row>
    <row r="5" spans="2:3" x14ac:dyDescent="0.3">
      <c r="C5" s="37" t="s">
        <v>70</v>
      </c>
    </row>
    <row r="7" spans="2:3" x14ac:dyDescent="0.3">
      <c r="B7" s="1" t="s">
        <v>59</v>
      </c>
    </row>
    <row r="8" spans="2:3" x14ac:dyDescent="0.3">
      <c r="C8" s="37" t="s">
        <v>60</v>
      </c>
    </row>
    <row r="9" spans="2:3" x14ac:dyDescent="0.3">
      <c r="C9" s="37" t="s">
        <v>61</v>
      </c>
    </row>
    <row r="10" spans="2:3" x14ac:dyDescent="0.3">
      <c r="C10" s="37" t="s">
        <v>62</v>
      </c>
    </row>
    <row r="11" spans="2:3" x14ac:dyDescent="0.3">
      <c r="C11" s="37" t="s">
        <v>63</v>
      </c>
    </row>
    <row r="12" spans="2:3" x14ac:dyDescent="0.3">
      <c r="C12" s="37" t="s">
        <v>67</v>
      </c>
    </row>
    <row r="13" spans="2:3" x14ac:dyDescent="0.3">
      <c r="C13" s="37" t="s">
        <v>64</v>
      </c>
    </row>
    <row r="14" spans="2:3" x14ac:dyDescent="0.3">
      <c r="C14" s="37" t="s">
        <v>65</v>
      </c>
    </row>
    <row r="15" spans="2:3" x14ac:dyDescent="0.3">
      <c r="C15" s="37" t="s">
        <v>66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FF92B-096B-4E0A-A946-EF9FFD022684}">
  <sheetPr codeName="Sheet26">
    <tabColor rgb="FF0070C0"/>
  </sheetPr>
  <dimension ref="A1:AE101"/>
  <sheetViews>
    <sheetView zoomScale="70" zoomScaleNormal="70" workbookViewId="0">
      <selection activeCell="B24" sqref="B24:J35"/>
    </sheetView>
  </sheetViews>
  <sheetFormatPr defaultColWidth="9" defaultRowHeight="15" x14ac:dyDescent="0.3"/>
  <cols>
    <col min="1" max="1" width="29.109375" style="1" customWidth="1"/>
    <col min="2" max="2" width="11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28" width="10.88671875" style="1" customWidth="1"/>
    <col min="29" max="29" width="9" style="1"/>
    <col min="30" max="30" width="10.88671875" style="1" customWidth="1"/>
    <col min="31" max="16384" width="9" style="1"/>
  </cols>
  <sheetData>
    <row r="1" spans="1:19" x14ac:dyDescent="0.3">
      <c r="A1" s="32"/>
      <c r="J1" s="5" t="s">
        <v>29</v>
      </c>
      <c r="L1" s="3"/>
      <c r="M1" s="4" t="s">
        <v>54</v>
      </c>
    </row>
    <row r="2" spans="1:19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9" x14ac:dyDescent="0.3">
      <c r="A3" s="1" t="s">
        <v>165</v>
      </c>
    </row>
    <row r="4" spans="1:19" x14ac:dyDescent="0.3">
      <c r="A4" s="5" t="s">
        <v>6</v>
      </c>
      <c r="B4" s="92">
        <v>5136.7693724859209</v>
      </c>
      <c r="C4" s="92">
        <v>12582.734736969396</v>
      </c>
      <c r="D4" s="92">
        <v>42812.450366376877</v>
      </c>
      <c r="E4" s="92">
        <v>19226.231303462326</v>
      </c>
      <c r="F4" s="92">
        <v>4869.8559662348689</v>
      </c>
      <c r="G4" s="92">
        <v>18677.252542867569</v>
      </c>
      <c r="H4" s="92">
        <v>7941.2375019215988</v>
      </c>
      <c r="I4" s="92">
        <v>4043.165935613682</v>
      </c>
      <c r="J4" s="92">
        <v>12587.213253383588</v>
      </c>
      <c r="L4" s="10"/>
      <c r="M4" s="10"/>
      <c r="N4" s="10"/>
      <c r="O4" s="10"/>
      <c r="P4" s="10"/>
      <c r="Q4" s="10"/>
      <c r="R4" s="10"/>
      <c r="S4" s="10"/>
    </row>
    <row r="5" spans="1:19" x14ac:dyDescent="0.3">
      <c r="A5" s="5" t="s">
        <v>7</v>
      </c>
      <c r="B5" s="92">
        <v>4608.0824778761062</v>
      </c>
      <c r="C5" s="92">
        <v>11765.592368887781</v>
      </c>
      <c r="D5" s="92">
        <v>41433.532423196593</v>
      </c>
      <c r="E5" s="92">
        <v>19308.463482688392</v>
      </c>
      <c r="F5" s="92">
        <v>4448.449286955346</v>
      </c>
      <c r="G5" s="92">
        <v>18978.289379788399</v>
      </c>
      <c r="H5" s="92">
        <v>7842.2442813220596</v>
      </c>
      <c r="I5" s="92">
        <v>4136.5137424547283</v>
      </c>
      <c r="J5" s="92">
        <v>13165.972918793903</v>
      </c>
      <c r="L5" s="10"/>
      <c r="M5" s="10"/>
      <c r="N5" s="10"/>
      <c r="O5" s="10"/>
      <c r="P5" s="10"/>
      <c r="Q5" s="10"/>
      <c r="R5" s="10"/>
      <c r="S5" s="10"/>
    </row>
    <row r="6" spans="1:19" x14ac:dyDescent="0.3">
      <c r="A6" s="5" t="s">
        <v>8</v>
      </c>
      <c r="B6" s="92">
        <v>4620.6628801287216</v>
      </c>
      <c r="C6" s="92">
        <v>12573.166958401736</v>
      </c>
      <c r="D6" s="92">
        <v>47467.120916422551</v>
      </c>
      <c r="E6" s="92">
        <v>21487.776232179225</v>
      </c>
      <c r="F6" s="92">
        <v>5089.7190162937504</v>
      </c>
      <c r="G6" s="92">
        <v>21846.573400218898</v>
      </c>
      <c r="H6" s="92">
        <v>8731.2234050730203</v>
      </c>
      <c r="I6" s="92">
        <v>4649.8966800804828</v>
      </c>
      <c r="J6" s="92">
        <v>15038.461365256126</v>
      </c>
      <c r="L6" s="10"/>
      <c r="M6" s="10"/>
      <c r="N6" s="10"/>
      <c r="O6" s="10"/>
      <c r="P6" s="10"/>
      <c r="Q6" s="10"/>
      <c r="R6" s="10"/>
      <c r="S6" s="10"/>
    </row>
    <row r="7" spans="1:19" x14ac:dyDescent="0.3">
      <c r="A7" s="5" t="s">
        <v>9</v>
      </c>
      <c r="B7" s="92">
        <v>5139.1466273187179</v>
      </c>
      <c r="C7" s="92">
        <v>14722.667747708281</v>
      </c>
      <c r="D7" s="92">
        <v>58859.241985807814</v>
      </c>
      <c r="E7" s="92">
        <v>25236.87</v>
      </c>
      <c r="F7" s="92">
        <v>5984.4279999999999</v>
      </c>
      <c r="G7" s="92">
        <v>27232.29</v>
      </c>
      <c r="H7" s="92">
        <v>10514.220000000001</v>
      </c>
      <c r="I7" s="92">
        <v>5798.9299999999994</v>
      </c>
      <c r="J7" s="92">
        <v>18636.653999999999</v>
      </c>
      <c r="L7" s="10"/>
      <c r="M7" s="10"/>
      <c r="N7" s="10"/>
      <c r="O7" s="10"/>
      <c r="P7" s="10"/>
      <c r="Q7" s="10"/>
      <c r="R7" s="10"/>
      <c r="S7" s="10"/>
    </row>
    <row r="8" spans="1:19" x14ac:dyDescent="0.3">
      <c r="A8" s="5" t="s">
        <v>10</v>
      </c>
      <c r="B8" s="92">
        <v>5227.29</v>
      </c>
      <c r="C8" s="92">
        <v>15007.958000000001</v>
      </c>
      <c r="D8" s="92">
        <v>58857.856</v>
      </c>
      <c r="E8" s="92">
        <v>25236.87</v>
      </c>
      <c r="F8" s="92">
        <v>5984.4279999999999</v>
      </c>
      <c r="G8" s="92">
        <v>27232.29</v>
      </c>
      <c r="H8" s="92">
        <v>10514.220000000001</v>
      </c>
      <c r="I8" s="92">
        <v>5798.9299999999994</v>
      </c>
      <c r="J8" s="92">
        <v>18636.653999999999</v>
      </c>
      <c r="L8" s="10"/>
      <c r="M8" s="10"/>
      <c r="N8" s="10"/>
      <c r="O8" s="10"/>
      <c r="P8" s="10"/>
      <c r="Q8" s="10"/>
      <c r="R8" s="10"/>
      <c r="S8" s="10"/>
    </row>
    <row r="9" spans="1:19" x14ac:dyDescent="0.3">
      <c r="A9" s="5" t="s">
        <v>11</v>
      </c>
      <c r="B9" s="92">
        <v>4862.1060274632619</v>
      </c>
      <c r="C9" s="92">
        <v>13237.588415435164</v>
      </c>
      <c r="D9" s="92">
        <v>49767.298669551194</v>
      </c>
      <c r="E9" s="92">
        <v>22697.76146639511</v>
      </c>
      <c r="F9" s="92">
        <v>5295.2961846097905</v>
      </c>
      <c r="G9" s="92">
        <v>22988.977457132434</v>
      </c>
      <c r="H9" s="92">
        <v>9387.8371329746351</v>
      </c>
      <c r="I9" s="92">
        <v>4958.8397384305836</v>
      </c>
      <c r="J9" s="92">
        <v>15997.517683570326</v>
      </c>
      <c r="L9" s="10"/>
      <c r="M9" s="10"/>
      <c r="N9" s="10"/>
      <c r="O9" s="10"/>
      <c r="P9" s="10"/>
      <c r="Q9" s="10"/>
      <c r="R9" s="10"/>
      <c r="S9" s="10"/>
    </row>
    <row r="10" spans="1:19" x14ac:dyDescent="0.3">
      <c r="A10" s="5" t="s">
        <v>12</v>
      </c>
      <c r="B10" s="92">
        <v>5048.6565567176185</v>
      </c>
      <c r="C10" s="92">
        <v>11997.802479552651</v>
      </c>
      <c r="D10" s="92">
        <v>42609.084439528531</v>
      </c>
      <c r="E10" s="92">
        <v>20048.613095723016</v>
      </c>
      <c r="F10" s="92">
        <v>4704.961178690708</v>
      </c>
      <c r="G10" s="92">
        <v>19599.230974097041</v>
      </c>
      <c r="H10" s="92">
        <v>8074.5883704842427</v>
      </c>
      <c r="I10" s="92">
        <v>4451.5450905432599</v>
      </c>
      <c r="J10" s="92">
        <v>13896.647047627208</v>
      </c>
      <c r="L10" s="10"/>
      <c r="M10" s="10"/>
      <c r="N10" s="10"/>
      <c r="O10" s="10"/>
      <c r="P10" s="10"/>
      <c r="Q10" s="10"/>
      <c r="R10" s="10"/>
      <c r="S10" s="10"/>
    </row>
    <row r="11" spans="1:19" x14ac:dyDescent="0.3">
      <c r="A11" s="5" t="s">
        <v>13</v>
      </c>
      <c r="B11" s="92">
        <v>5728.398278358809</v>
      </c>
      <c r="C11" s="92">
        <v>13435.358872684099</v>
      </c>
      <c r="D11" s="92">
        <v>44678.215346657016</v>
      </c>
      <c r="E11" s="92">
        <v>20285.050610997965</v>
      </c>
      <c r="F11" s="92">
        <v>5163.0066996467103</v>
      </c>
      <c r="G11" s="92">
        <v>19829.725581904411</v>
      </c>
      <c r="H11" s="92">
        <v>8738.2929208301321</v>
      </c>
      <c r="I11" s="92">
        <v>4463.2110663983913</v>
      </c>
      <c r="J11" s="92">
        <v>14443.610709782424</v>
      </c>
      <c r="L11" s="10"/>
      <c r="M11" s="10"/>
      <c r="N11" s="10"/>
      <c r="O11" s="10"/>
      <c r="P11" s="10"/>
      <c r="Q11" s="10"/>
      <c r="R11" s="10"/>
      <c r="S11" s="10"/>
    </row>
    <row r="12" spans="1:19" x14ac:dyDescent="0.3">
      <c r="A12" s="5" t="s">
        <v>14</v>
      </c>
      <c r="B12" s="92">
        <v>6044.6931617055507</v>
      </c>
      <c r="C12" s="92">
        <v>14646.635025577509</v>
      </c>
      <c r="D12" s="92">
        <v>47832.678391238689</v>
      </c>
      <c r="E12" s="92">
        <v>22194.049368635438</v>
      </c>
      <c r="F12" s="92">
        <v>5807.9744095831966</v>
      </c>
      <c r="G12" s="92">
        <v>23339.688821597956</v>
      </c>
      <c r="H12" s="92">
        <v>10212.170684089162</v>
      </c>
      <c r="I12" s="92">
        <v>5343.8869416498992</v>
      </c>
      <c r="J12" s="92">
        <v>16928.481238307351</v>
      </c>
      <c r="L12" s="10"/>
      <c r="M12" s="10"/>
      <c r="N12" s="10"/>
      <c r="O12" s="10"/>
      <c r="P12" s="10"/>
      <c r="Q12" s="10"/>
      <c r="R12" s="10"/>
      <c r="S12" s="10"/>
    </row>
    <row r="13" spans="1:19" x14ac:dyDescent="0.3">
      <c r="A13" s="5" t="s">
        <v>15</v>
      </c>
      <c r="B13" s="92">
        <v>6258.68</v>
      </c>
      <c r="C13" s="92">
        <v>15366.37</v>
      </c>
      <c r="D13" s="92">
        <v>52274.129114873052</v>
      </c>
      <c r="E13" s="92">
        <v>24075.250468431772</v>
      </c>
      <c r="F13" s="92">
        <v>6327.1080000000002</v>
      </c>
      <c r="G13" s="92">
        <v>25016.74407150675</v>
      </c>
      <c r="H13" s="92">
        <v>10453.604150653344</v>
      </c>
      <c r="I13" s="92">
        <v>5343.8869416498992</v>
      </c>
      <c r="J13" s="92">
        <v>17666.392912283707</v>
      </c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5" t="s">
        <v>16</v>
      </c>
      <c r="B14" s="92">
        <v>6220.9187932421564</v>
      </c>
      <c r="C14" s="92">
        <v>15321.880323126759</v>
      </c>
      <c r="D14" s="92">
        <v>52274.771108322813</v>
      </c>
      <c r="E14" s="92">
        <v>24075.250468431772</v>
      </c>
      <c r="F14" s="92">
        <v>6327.1080000000002</v>
      </c>
      <c r="G14" s="92">
        <v>25016.74407150675</v>
      </c>
      <c r="H14" s="92">
        <v>10453.604150653344</v>
      </c>
      <c r="I14" s="92">
        <v>5343.8869416498992</v>
      </c>
      <c r="J14" s="92">
        <v>17666.392912283707</v>
      </c>
      <c r="L14" s="10"/>
      <c r="M14" s="10"/>
      <c r="N14" s="10"/>
      <c r="O14" s="10"/>
      <c r="P14" s="10"/>
      <c r="Q14" s="10"/>
      <c r="R14" s="10"/>
      <c r="S14" s="10"/>
    </row>
    <row r="15" spans="1:19" x14ac:dyDescent="0.3">
      <c r="A15" s="5" t="s">
        <v>17</v>
      </c>
      <c r="B15" s="92">
        <v>5841.6918986323408</v>
      </c>
      <c r="C15" s="92">
        <v>14199.471550114331</v>
      </c>
      <c r="D15" s="92">
        <v>48068.984781029038</v>
      </c>
      <c r="E15" s="92">
        <v>21806.455926680246</v>
      </c>
      <c r="F15" s="92">
        <v>5676.0304831174344</v>
      </c>
      <c r="G15" s="92">
        <v>21825.705698650127</v>
      </c>
      <c r="H15" s="92">
        <v>9404.0173328209057</v>
      </c>
      <c r="I15" s="92">
        <v>4754.9104627766601</v>
      </c>
      <c r="J15" s="92">
        <v>15315.62796505054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3" x14ac:dyDescent="0.3">
      <c r="A17" s="1" t="s">
        <v>35</v>
      </c>
      <c r="B17" s="93"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23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23" x14ac:dyDescent="0.3">
      <c r="A19" s="1" t="s">
        <v>42</v>
      </c>
      <c r="B19" s="94"/>
      <c r="C19" s="94"/>
      <c r="D19" s="94"/>
      <c r="E19" s="94"/>
      <c r="F19" s="94"/>
      <c r="G19" s="94"/>
      <c r="H19" s="94"/>
      <c r="I19" s="94"/>
      <c r="J19" s="94"/>
    </row>
    <row r="21" spans="1:23" x14ac:dyDescent="0.3">
      <c r="A21" s="1" t="s">
        <v>43</v>
      </c>
      <c r="B21" s="94"/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23" x14ac:dyDescent="0.3">
      <c r="L22" s="7"/>
    </row>
    <row r="23" spans="1:23" x14ac:dyDescent="0.3">
      <c r="A23" s="1" t="s">
        <v>53</v>
      </c>
      <c r="B23" s="15" t="s">
        <v>36</v>
      </c>
      <c r="N23" s="1" t="s">
        <v>55</v>
      </c>
    </row>
    <row r="24" spans="1:23" x14ac:dyDescent="0.3">
      <c r="A24" s="5" t="s">
        <v>6</v>
      </c>
      <c r="B24" s="96">
        <v>1.6101913923939955E-2</v>
      </c>
      <c r="C24" s="96">
        <v>3.8523598917036023E-2</v>
      </c>
      <c r="D24" s="96">
        <v>2.2331020979197293E-2</v>
      </c>
      <c r="E24" s="96">
        <v>9.0046763092083565E-2</v>
      </c>
      <c r="F24" s="96">
        <v>0.12832286782196511</v>
      </c>
      <c r="G24" s="96">
        <v>8.5763696114365684E-2</v>
      </c>
      <c r="H24" s="96">
        <v>6.3675264008929547E-2</v>
      </c>
      <c r="I24" s="96">
        <v>8.6347955559511275E-2</v>
      </c>
      <c r="J24" s="96">
        <v>1.4817663328630635E-2</v>
      </c>
      <c r="N24" s="26" t="e">
        <f>HLOOKUP('入力欄(差替情報)'!D9,$B$2:$J$35,23,0)</f>
        <v>#N/A</v>
      </c>
      <c r="Q24" s="38"/>
      <c r="R24" s="38"/>
      <c r="S24" s="38"/>
      <c r="T24" s="38"/>
      <c r="U24" s="38"/>
      <c r="V24" s="38"/>
      <c r="W24" s="38"/>
    </row>
    <row r="25" spans="1:23" x14ac:dyDescent="0.3">
      <c r="A25" s="5" t="s">
        <v>7</v>
      </c>
      <c r="B25" s="96">
        <v>3.8201905410383014E-2</v>
      </c>
      <c r="C25" s="96">
        <v>0.12177297171748372</v>
      </c>
      <c r="D25" s="96">
        <v>9.1484007044176571E-2</v>
      </c>
      <c r="E25" s="96">
        <v>0.11146168141632604</v>
      </c>
      <c r="F25" s="96">
        <v>0.20691600733395571</v>
      </c>
      <c r="G25" s="96">
        <v>0.12091827288288316</v>
      </c>
      <c r="H25" s="96">
        <v>0.14021264437186315</v>
      </c>
      <c r="I25" s="96">
        <v>0.18806280583243001</v>
      </c>
      <c r="J25" s="96">
        <v>4.1610089131172701E-2</v>
      </c>
      <c r="N25" s="26" t="e">
        <f>HLOOKUP('入力欄(差替情報)'!D9,$B$2:$J$35,24,0)</f>
        <v>#N/A</v>
      </c>
      <c r="Q25" s="38"/>
      <c r="R25" s="38"/>
      <c r="S25" s="38"/>
      <c r="T25" s="38"/>
      <c r="U25" s="38"/>
      <c r="V25" s="38"/>
      <c r="W25" s="38"/>
    </row>
    <row r="26" spans="1:23" x14ac:dyDescent="0.3">
      <c r="A26" s="5" t="s">
        <v>8</v>
      </c>
      <c r="B26" s="96">
        <v>5.9274903211366969E-2</v>
      </c>
      <c r="C26" s="96">
        <v>0.16942953864617372</v>
      </c>
      <c r="D26" s="96">
        <v>0.14811298501663214</v>
      </c>
      <c r="E26" s="96">
        <v>0.18246663944791125</v>
      </c>
      <c r="F26" s="96">
        <v>0.24355125882632564</v>
      </c>
      <c r="G26" s="96">
        <v>0.181737559792986</v>
      </c>
      <c r="H26" s="96">
        <v>0.17265192317233535</v>
      </c>
      <c r="I26" s="96">
        <v>0.19449860311387465</v>
      </c>
      <c r="J26" s="96">
        <v>7.6658175996275849E-2</v>
      </c>
      <c r="N26" s="26" t="e">
        <f>HLOOKUP('入力欄(差替情報)'!D9,$B$2:$J$35,25,0)</f>
        <v>#N/A</v>
      </c>
      <c r="Q26" s="38"/>
      <c r="R26" s="38"/>
      <c r="S26" s="38"/>
      <c r="T26" s="38"/>
      <c r="U26" s="38"/>
      <c r="V26" s="38"/>
      <c r="W26" s="38"/>
    </row>
    <row r="27" spans="1:23" x14ac:dyDescent="0.3">
      <c r="A27" s="5" t="s">
        <v>9</v>
      </c>
      <c r="B27" s="96">
        <v>7.8894237165603967E-2</v>
      </c>
      <c r="C27" s="96">
        <v>0.16994326659020056</v>
      </c>
      <c r="D27" s="96">
        <v>0.20358320407951724</v>
      </c>
      <c r="E27" s="96">
        <v>0.22234114184259904</v>
      </c>
      <c r="F27" s="96">
        <v>0.27820037344795223</v>
      </c>
      <c r="G27" s="96">
        <v>0.2257765050086451</v>
      </c>
      <c r="H27" s="96">
        <v>0.25655398879914443</v>
      </c>
      <c r="I27" s="96">
        <v>0.29024926532543455</v>
      </c>
      <c r="J27" s="96">
        <v>0.10304112475809102</v>
      </c>
      <c r="N27" s="26" t="e">
        <f>HLOOKUP('入力欄(差替情報)'!D9,$B$2:$J$35,26,0)</f>
        <v>#N/A</v>
      </c>
      <c r="Q27" s="38"/>
      <c r="R27" s="38"/>
      <c r="S27" s="38"/>
      <c r="T27" s="38"/>
      <c r="U27" s="38"/>
      <c r="V27" s="38"/>
      <c r="W27" s="38"/>
    </row>
    <row r="28" spans="1:23" x14ac:dyDescent="0.3">
      <c r="A28" s="5" t="s">
        <v>10</v>
      </c>
      <c r="B28" s="96">
        <v>8.2278473520521062E-2</v>
      </c>
      <c r="C28" s="96">
        <v>0.21932766204706922</v>
      </c>
      <c r="D28" s="96">
        <v>0.2293918721629758</v>
      </c>
      <c r="E28" s="96">
        <v>0.2737647623390711</v>
      </c>
      <c r="F28" s="96">
        <v>0.31149432069990624</v>
      </c>
      <c r="G28" s="96">
        <v>0.25632150919362184</v>
      </c>
      <c r="H28" s="96">
        <v>0.26807367967315726</v>
      </c>
      <c r="I28" s="96">
        <v>0.31418037028929136</v>
      </c>
      <c r="J28" s="96">
        <v>0.11418139188231427</v>
      </c>
      <c r="N28" s="26" t="e">
        <f>HLOOKUP('入力欄(差替情報)'!D9,$B$2:$J$35,27,0)</f>
        <v>#N/A</v>
      </c>
      <c r="Q28" s="38"/>
      <c r="R28" s="38"/>
      <c r="S28" s="38"/>
      <c r="T28" s="38"/>
      <c r="U28" s="38"/>
      <c r="V28" s="38"/>
      <c r="W28" s="38"/>
    </row>
    <row r="29" spans="1:23" x14ac:dyDescent="0.3">
      <c r="A29" s="5" t="s">
        <v>11</v>
      </c>
      <c r="B29" s="96">
        <v>5.4617970130940351E-2</v>
      </c>
      <c r="C29" s="96">
        <v>0.13728852178478318</v>
      </c>
      <c r="D29" s="96">
        <v>0.14293342605203652</v>
      </c>
      <c r="E29" s="96">
        <v>0.15277584809691458</v>
      </c>
      <c r="F29" s="96">
        <v>0.20534935302591256</v>
      </c>
      <c r="G29" s="96">
        <v>0.15747807551893028</v>
      </c>
      <c r="H29" s="96">
        <v>0.15819301223892621</v>
      </c>
      <c r="I29" s="96">
        <v>0.19806538398506662</v>
      </c>
      <c r="J29" s="96">
        <v>8.2668923751446216E-2</v>
      </c>
      <c r="N29" s="26" t="e">
        <f>HLOOKUP('入力欄(差替情報)'!D9,$B$2:$J$35,28,0)</f>
        <v>#N/A</v>
      </c>
      <c r="Q29" s="38"/>
      <c r="R29" s="38"/>
      <c r="S29" s="38"/>
      <c r="T29" s="38"/>
      <c r="U29" s="38"/>
      <c r="V29" s="38"/>
      <c r="W29" s="38"/>
    </row>
    <row r="30" spans="1:23" x14ac:dyDescent="0.3">
      <c r="A30" s="5" t="s">
        <v>12</v>
      </c>
      <c r="B30" s="96">
        <v>7.278580467315175E-3</v>
      </c>
      <c r="C30" s="96">
        <v>8.9394727430007231E-2</v>
      </c>
      <c r="D30" s="96">
        <v>0.1019048163007738</v>
      </c>
      <c r="E30" s="96">
        <v>0.12028424649218122</v>
      </c>
      <c r="F30" s="96">
        <v>0.1565216381232232</v>
      </c>
      <c r="G30" s="96">
        <v>0.12564930699737298</v>
      </c>
      <c r="H30" s="96">
        <v>0.13217425026801866</v>
      </c>
      <c r="I30" s="96">
        <v>0.16623113407273521</v>
      </c>
      <c r="J30" s="96">
        <v>5.3099591572920608E-2</v>
      </c>
      <c r="N30" s="26" t="e">
        <f>HLOOKUP('入力欄(差替情報)'!D9,$B$2:$J$35,29,0)</f>
        <v>#N/A</v>
      </c>
      <c r="Q30" s="38"/>
      <c r="R30" s="38"/>
      <c r="S30" s="38"/>
      <c r="T30" s="38"/>
      <c r="U30" s="38"/>
      <c r="V30" s="38"/>
      <c r="W30" s="38"/>
    </row>
    <row r="31" spans="1:23" x14ac:dyDescent="0.3">
      <c r="A31" s="5" t="s">
        <v>13</v>
      </c>
      <c r="B31" s="96">
        <v>4.4369887297922538E-3</v>
      </c>
      <c r="C31" s="96">
        <v>1.2928890294680577E-2</v>
      </c>
      <c r="D31" s="96">
        <v>5.9488350267168184E-3</v>
      </c>
      <c r="E31" s="96">
        <v>5.8364738484404021E-3</v>
      </c>
      <c r="F31" s="96">
        <v>9.7138242241487684E-3</v>
      </c>
      <c r="G31" s="96">
        <v>4.5590976136022946E-3</v>
      </c>
      <c r="H31" s="96">
        <v>5.1970888023960332E-3</v>
      </c>
      <c r="I31" s="96">
        <v>7.6468567950446981E-3</v>
      </c>
      <c r="J31" s="96">
        <v>1.5380736051377006E-3</v>
      </c>
      <c r="N31" s="26" t="e">
        <f>HLOOKUP('入力欄(差替情報)'!D9,$B$2:$J$35,30,0)</f>
        <v>#N/A</v>
      </c>
      <c r="Q31" s="38"/>
      <c r="R31" s="38"/>
      <c r="S31" s="38"/>
      <c r="T31" s="38"/>
      <c r="U31" s="38"/>
      <c r="V31" s="38"/>
      <c r="W31" s="38"/>
    </row>
    <row r="32" spans="1:23" x14ac:dyDescent="0.3">
      <c r="A32" s="5" t="s">
        <v>14</v>
      </c>
      <c r="B32" s="96">
        <v>6.0169932660164918E-3</v>
      </c>
      <c r="C32" s="96">
        <v>7.1557584802686824E-3</v>
      </c>
      <c r="D32" s="96">
        <v>5.0389378134069393E-3</v>
      </c>
      <c r="E32" s="96">
        <v>6.879538719030312E-2</v>
      </c>
      <c r="F32" s="96">
        <v>3.203485979340373E-2</v>
      </c>
      <c r="G32" s="96">
        <v>5.0007248280469881E-2</v>
      </c>
      <c r="H32" s="96">
        <v>5.0821519739884871E-2</v>
      </c>
      <c r="I32" s="96">
        <v>8.1191937933608058E-2</v>
      </c>
      <c r="J32" s="96">
        <v>9.8197638266882305E-3</v>
      </c>
      <c r="N32" s="26" t="e">
        <f>HLOOKUP('入力欄(差替情報)'!D9,$B$2:$J$35,31,0)</f>
        <v>#N/A</v>
      </c>
      <c r="Q32" s="38"/>
      <c r="R32" s="38"/>
      <c r="S32" s="38"/>
      <c r="T32" s="38"/>
      <c r="U32" s="38"/>
      <c r="V32" s="38"/>
      <c r="W32" s="38"/>
    </row>
    <row r="33" spans="1:30" x14ac:dyDescent="0.3">
      <c r="A33" s="5" t="s">
        <v>15</v>
      </c>
      <c r="B33" s="96">
        <v>1.0817050090150403E-2</v>
      </c>
      <c r="C33" s="96">
        <v>3.9206793183684606E-2</v>
      </c>
      <c r="D33" s="96">
        <v>2.1582866216416228E-2</v>
      </c>
      <c r="E33" s="96">
        <v>5.6932639083375036E-2</v>
      </c>
      <c r="F33" s="96">
        <v>2.312690237250644E-2</v>
      </c>
      <c r="G33" s="96">
        <v>3.6338482342787193E-2</v>
      </c>
      <c r="H33" s="96">
        <v>4.2679919447441775E-2</v>
      </c>
      <c r="I33" s="96">
        <v>5.8576444692310138E-2</v>
      </c>
      <c r="J33" s="96">
        <v>2.0172448141909233E-2</v>
      </c>
      <c r="N33" s="26" t="e">
        <f>HLOOKUP('入力欄(差替情報)'!D9,$B$2:$J$35,32,0)</f>
        <v>#N/A</v>
      </c>
      <c r="Q33" s="38"/>
      <c r="R33" s="38"/>
      <c r="S33" s="38"/>
      <c r="T33" s="38"/>
      <c r="U33" s="38"/>
      <c r="V33" s="38"/>
      <c r="W33" s="38"/>
    </row>
    <row r="34" spans="1:30" x14ac:dyDescent="0.3">
      <c r="A34" s="5" t="s">
        <v>16</v>
      </c>
      <c r="B34" s="96">
        <v>1.0373784692849166E-2</v>
      </c>
      <c r="C34" s="96">
        <v>1.2071294426316151E-2</v>
      </c>
      <c r="D34" s="96">
        <v>9.2957978890374458E-3</v>
      </c>
      <c r="E34" s="96">
        <v>3.0640651975677762E-2</v>
      </c>
      <c r="F34" s="96">
        <v>1.7282572982985276E-2</v>
      </c>
      <c r="G34" s="96">
        <v>3.3417554018902534E-2</v>
      </c>
      <c r="H34" s="96">
        <v>2.8193456738589466E-2</v>
      </c>
      <c r="I34" s="96">
        <v>4.0887574242128209E-2</v>
      </c>
      <c r="J34" s="96">
        <v>9.844005066101242E-3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6">
        <v>1.0794028675536796E-2</v>
      </c>
      <c r="C35" s="96">
        <v>1.9146662669759756E-2</v>
      </c>
      <c r="D35" s="96">
        <v>1.040267947086753E-2</v>
      </c>
      <c r="E35" s="96">
        <v>2.1948073651005318E-2</v>
      </c>
      <c r="F35" s="96">
        <v>4.4650128667256518E-2</v>
      </c>
      <c r="G35" s="96">
        <v>2.5211795736729672E-2</v>
      </c>
      <c r="H35" s="96">
        <v>2.5825610598800917E-2</v>
      </c>
      <c r="I35" s="96">
        <v>4.0810059812261205E-2</v>
      </c>
      <c r="J35" s="96">
        <v>8.7198678411058543E-3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55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29">
        <f>IF('入力欄(差替情報)'!$D$9=B$2,B24*'入力欄(差替情報)'!$D$14/1000,0)</f>
        <v>0</v>
      </c>
      <c r="C38" s="29">
        <f>IF('入力欄(差替情報)'!$D$9=C$2,C24*'入力欄(差替情報)'!$D$14/1000,0)</f>
        <v>0</v>
      </c>
      <c r="D38" s="29">
        <f>IF('入力欄(差替情報)'!$D$9=D$2,D24*'入力欄(差替情報)'!$D$14/1000,0)</f>
        <v>0</v>
      </c>
      <c r="E38" s="29">
        <f>IF('入力欄(差替情報)'!$D$9=E$2,E24*'入力欄(差替情報)'!$D$14/1000,0)</f>
        <v>0</v>
      </c>
      <c r="F38" s="29">
        <f>IF('入力欄(差替情報)'!$D$9=F$2,F24*'入力欄(差替情報)'!$D$14/1000,0)</f>
        <v>0</v>
      </c>
      <c r="G38" s="29">
        <f>IF('入力欄(差替情報)'!$D$9=G$2,G24*'入力欄(差替情報)'!$D$14/1000,0)</f>
        <v>0</v>
      </c>
      <c r="H38" s="29">
        <f>IF('入力欄(差替情報)'!$D$9=H$2,H24*'入力欄(差替情報)'!$D$14/1000,0)</f>
        <v>0</v>
      </c>
      <c r="I38" s="29">
        <f>IF('入力欄(差替情報)'!$D$9=I$2,I24*'入力欄(差替情報)'!$D$14/1000,0)</f>
        <v>0</v>
      </c>
      <c r="J38" s="29">
        <f>IF('入力欄(差替情報)'!$D$9=J$2,J24*'入力欄(差替情報)'!$D$14/1000,0)</f>
        <v>0</v>
      </c>
      <c r="K38" s="30">
        <f>SUM(B38:J38)</f>
        <v>0</v>
      </c>
      <c r="L38" s="31">
        <f>MIN($K$38:$K$49)</f>
        <v>0</v>
      </c>
      <c r="N38" s="28">
        <f>K38*1000</f>
        <v>0</v>
      </c>
      <c r="Q38" s="5" t="s">
        <v>6</v>
      </c>
      <c r="R38" s="29">
        <f>IF('入力欄(差替情報)'!$D$9=B$2,B24*'入力欄(差替情報)'!$D$14/1000,0)</f>
        <v>0</v>
      </c>
      <c r="S38" s="29">
        <f>IF('入力欄(差替情報)'!$D$9=C$2,C24*'入力欄(差替情報)'!$D$14/1000,0)</f>
        <v>0</v>
      </c>
      <c r="T38" s="29">
        <f>IF('入力欄(差替情報)'!$D$9=D$2,D24*'入力欄(差替情報)'!$D$14/1000,0)</f>
        <v>0</v>
      </c>
      <c r="U38" s="29">
        <f>IF('入力欄(差替情報)'!$D$9=E$2,E24*'入力欄(差替情報)'!$D$14/1000,0)</f>
        <v>0</v>
      </c>
      <c r="V38" s="29">
        <f>IF('入力欄(差替情報)'!$D$9=F$2,F24*'入力欄(差替情報)'!$D$14/1000,0)</f>
        <v>0</v>
      </c>
      <c r="W38" s="29">
        <f>IF('入力欄(差替情報)'!$D$9=G$2,G24*'入力欄(差替情報)'!$D$14/1000,0)</f>
        <v>0</v>
      </c>
      <c r="X38" s="29">
        <f>IF('入力欄(差替情報)'!$D$9=H$2,H24*'入力欄(差替情報)'!$D$14/1000,0)</f>
        <v>0</v>
      </c>
      <c r="Y38" s="29">
        <f>IF('入力欄(差替情報)'!$D$9=I$2,I24*'入力欄(差替情報)'!$D$14/1000,0)</f>
        <v>0</v>
      </c>
      <c r="Z38" s="29">
        <f>IF('入力欄(差替情報)'!$D$9=J$2,J24*'入力欄(差替情報)'!$D$14/1000,0)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29">
        <f>IF('入力欄(差替情報)'!$D$9=B$2,B25*'入力欄(差替情報)'!$E$14/1000,0)</f>
        <v>0</v>
      </c>
      <c r="C39" s="29">
        <f>IF('入力欄(差替情報)'!$D$9=C$2,C25*'入力欄(差替情報)'!$E$14/1000,0)</f>
        <v>0</v>
      </c>
      <c r="D39" s="29">
        <f>IF('入力欄(差替情報)'!$D$9=D$2,D25*'入力欄(差替情報)'!$E$14/1000,0)</f>
        <v>0</v>
      </c>
      <c r="E39" s="29">
        <f>IF('入力欄(差替情報)'!$D$9=E$2,E25*'入力欄(差替情報)'!$E$14/1000,0)</f>
        <v>0</v>
      </c>
      <c r="F39" s="29">
        <f>IF('入力欄(差替情報)'!$D$9=F$2,F25*'入力欄(差替情報)'!$E$14/1000,0)</f>
        <v>0</v>
      </c>
      <c r="G39" s="29">
        <f>IF('入力欄(差替情報)'!$D$9=G$2,G25*'入力欄(差替情報)'!$E$14/1000,0)</f>
        <v>0</v>
      </c>
      <c r="H39" s="29">
        <f>IF('入力欄(差替情報)'!$D$9=H$2,H25*'入力欄(差替情報)'!$E$14/1000,0)</f>
        <v>0</v>
      </c>
      <c r="I39" s="29">
        <f>IF('入力欄(差替情報)'!$D$9=I$2,I25*'入力欄(差替情報)'!$E$14/1000,0)</f>
        <v>0</v>
      </c>
      <c r="J39" s="29">
        <f>IF('入力欄(差替情報)'!$D$9=J$2,J25*'入力欄(差替情報)'!$E$14/1000,0)</f>
        <v>0</v>
      </c>
      <c r="K39" s="30">
        <f t="shared" ref="K39:K49" si="1">SUM(B39:J39)</f>
        <v>0</v>
      </c>
      <c r="L39" s="31">
        <f t="shared" ref="L39:L49" si="2">MIN($K$38:$K$49)</f>
        <v>0</v>
      </c>
      <c r="N39" s="28">
        <f t="shared" ref="N39:N50" si="3">K39*1000</f>
        <v>0</v>
      </c>
      <c r="Q39" s="5" t="s">
        <v>7</v>
      </c>
      <c r="R39" s="29">
        <f>IF('入力欄(差替情報)'!$D$9=B$2,B25*'入力欄(差替情報)'!$E$14/1000,0)</f>
        <v>0</v>
      </c>
      <c r="S39" s="29">
        <f>IF('入力欄(差替情報)'!$D$9=C$2,C25*'入力欄(差替情報)'!$E$14/1000,0)</f>
        <v>0</v>
      </c>
      <c r="T39" s="29">
        <f>IF('入力欄(差替情報)'!$D$9=D$2,D25*'入力欄(差替情報)'!$E$14/1000,0)</f>
        <v>0</v>
      </c>
      <c r="U39" s="29">
        <f>IF('入力欄(差替情報)'!$D$9=E$2,E25*'入力欄(差替情報)'!$E$14/1000,0)</f>
        <v>0</v>
      </c>
      <c r="V39" s="29">
        <f>IF('入力欄(差替情報)'!$D$9=F$2,F25*'入力欄(差替情報)'!$E$14/1000,0)</f>
        <v>0</v>
      </c>
      <c r="W39" s="29">
        <f>IF('入力欄(差替情報)'!$D$9=G$2,G25*'入力欄(差替情報)'!$E$14/1000,0)</f>
        <v>0</v>
      </c>
      <c r="X39" s="29">
        <f>IF('入力欄(差替情報)'!$D$9=H$2,H25*'入力欄(差替情報)'!$E$14/1000,0)</f>
        <v>0</v>
      </c>
      <c r="Y39" s="29">
        <f>IF('入力欄(差替情報)'!$D$9=I$2,I25*'入力欄(差替情報)'!$E$14/1000,0)</f>
        <v>0</v>
      </c>
      <c r="Z39" s="29">
        <f>IF('入力欄(差替情報)'!$D$9=J$2,J25*'入力欄(差替情報)'!$E$14/1000,0)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9" si="6">AA39*1000</f>
        <v>0</v>
      </c>
    </row>
    <row r="40" spans="1:30" x14ac:dyDescent="0.3">
      <c r="A40" s="5" t="s">
        <v>8</v>
      </c>
      <c r="B40" s="29">
        <f>IF('入力欄(差替情報)'!$D$9=B$2,B26*'入力欄(差替情報)'!$F$14/1000,0)</f>
        <v>0</v>
      </c>
      <c r="C40" s="29">
        <f>IF('入力欄(差替情報)'!$D$9=C$2,C26*'入力欄(差替情報)'!$F$14/1000,0)</f>
        <v>0</v>
      </c>
      <c r="D40" s="29">
        <f>IF('入力欄(差替情報)'!$D$9=D$2,D26*'入力欄(差替情報)'!$F$14/1000,0)</f>
        <v>0</v>
      </c>
      <c r="E40" s="29">
        <f>IF('入力欄(差替情報)'!$D$9=E$2,E26*'入力欄(差替情報)'!$F$14/1000,0)</f>
        <v>0</v>
      </c>
      <c r="F40" s="29">
        <f>IF('入力欄(差替情報)'!$D$9=F$2,F26*'入力欄(差替情報)'!$F$14/1000,0)</f>
        <v>0</v>
      </c>
      <c r="G40" s="29">
        <f>IF('入力欄(差替情報)'!$D$9=G$2,G26*'入力欄(差替情報)'!$F$14/1000,0)</f>
        <v>0</v>
      </c>
      <c r="H40" s="29">
        <f>IF('入力欄(差替情報)'!$D$9=H$2,H26*'入力欄(差替情報)'!$F$14/1000,0)</f>
        <v>0</v>
      </c>
      <c r="I40" s="29">
        <f>IF('入力欄(差替情報)'!$D$9=I$2,I26*'入力欄(差替情報)'!$F$14/1000,0)</f>
        <v>0</v>
      </c>
      <c r="J40" s="29">
        <f>IF('入力欄(差替情報)'!$D$9=J$2,J26*'入力欄(差替情報)'!$F$14/1000,0)</f>
        <v>0</v>
      </c>
      <c r="K40" s="30">
        <f t="shared" si="1"/>
        <v>0</v>
      </c>
      <c r="L40" s="31">
        <f t="shared" si="2"/>
        <v>0</v>
      </c>
      <c r="N40" s="28">
        <f t="shared" si="3"/>
        <v>0</v>
      </c>
      <c r="Q40" s="5" t="s">
        <v>8</v>
      </c>
      <c r="R40" s="29">
        <f>IF('入力欄(差替情報)'!$D$9=B$2,B26*'入力欄(差替情報)'!$F$14/1000,0)</f>
        <v>0</v>
      </c>
      <c r="S40" s="29">
        <f>IF('入力欄(差替情報)'!$D$9=C$2,C26*'入力欄(差替情報)'!$F$14/1000,0)</f>
        <v>0</v>
      </c>
      <c r="T40" s="29">
        <f>IF('入力欄(差替情報)'!$D$9=D$2,D26*'入力欄(差替情報)'!$F$14/1000,0)</f>
        <v>0</v>
      </c>
      <c r="U40" s="29">
        <f>IF('入力欄(差替情報)'!$D$9=E$2,E26*'入力欄(差替情報)'!$F$14/1000,0)</f>
        <v>0</v>
      </c>
      <c r="V40" s="29">
        <f>IF('入力欄(差替情報)'!$D$9=F$2,F26*'入力欄(差替情報)'!$F$14/1000,0)</f>
        <v>0</v>
      </c>
      <c r="W40" s="29">
        <f>IF('入力欄(差替情報)'!$D$9=G$2,G26*'入力欄(差替情報)'!$F$14/1000,0)</f>
        <v>0</v>
      </c>
      <c r="X40" s="29">
        <f>IF('入力欄(差替情報)'!$D$9=H$2,H26*'入力欄(差替情報)'!$F$14/1000,0)</f>
        <v>0</v>
      </c>
      <c r="Y40" s="29">
        <f>IF('入力欄(差替情報)'!$D$9=I$2,I26*'入力欄(差替情報)'!$F$14/1000,0)</f>
        <v>0</v>
      </c>
      <c r="Z40" s="29">
        <f>IF('入力欄(差替情報)'!$D$9=J$2,J26*'入力欄(差替情報)'!$F$14/1000,0)</f>
        <v>0</v>
      </c>
      <c r="AA40" s="30">
        <f t="shared" si="4"/>
        <v>0</v>
      </c>
      <c r="AB40" s="31">
        <f>MIN($AA$38:$AA$49)</f>
        <v>0</v>
      </c>
      <c r="AD40" s="28">
        <f t="shared" si="6"/>
        <v>0</v>
      </c>
    </row>
    <row r="41" spans="1:30" x14ac:dyDescent="0.3">
      <c r="A41" s="5" t="s">
        <v>9</v>
      </c>
      <c r="B41" s="29">
        <f>IF('入力欄(差替情報)'!$D$9=B$2,B27*'入力欄(差替情報)'!$G$14/1000,0)</f>
        <v>0</v>
      </c>
      <c r="C41" s="29">
        <f>IF('入力欄(差替情報)'!$D$9=C$2,C27*'入力欄(差替情報)'!$G$14/1000,0)</f>
        <v>0</v>
      </c>
      <c r="D41" s="29">
        <f>IF('入力欄(差替情報)'!$D$9=D$2,D27*'入力欄(差替情報)'!$G$14/1000,0)</f>
        <v>0</v>
      </c>
      <c r="E41" s="29">
        <f>IF('入力欄(差替情報)'!$D$9=E$2,E27*'入力欄(差替情報)'!$G$14/1000,0)</f>
        <v>0</v>
      </c>
      <c r="F41" s="29">
        <f>IF('入力欄(差替情報)'!$D$9=F$2,F27*'入力欄(差替情報)'!$G$14/1000,0)</f>
        <v>0</v>
      </c>
      <c r="G41" s="29">
        <f>IF('入力欄(差替情報)'!$D$9=G$2,G27*'入力欄(差替情報)'!$G$14/1000,0)</f>
        <v>0</v>
      </c>
      <c r="H41" s="29">
        <f>IF('入力欄(差替情報)'!$D$9=H$2,H27*'入力欄(差替情報)'!$G$14/1000,0)</f>
        <v>0</v>
      </c>
      <c r="I41" s="29">
        <f>IF('入力欄(差替情報)'!$D$9=I$2,I27*'入力欄(差替情報)'!$G$14/1000,0)</f>
        <v>0</v>
      </c>
      <c r="J41" s="29">
        <f>IF('入力欄(差替情報)'!$D$9=J$2,J27*'入力欄(差替情報)'!$G$14/1000,0)</f>
        <v>0</v>
      </c>
      <c r="K41" s="30">
        <f t="shared" si="1"/>
        <v>0</v>
      </c>
      <c r="L41" s="31">
        <f t="shared" si="2"/>
        <v>0</v>
      </c>
      <c r="N41" s="28">
        <f t="shared" si="3"/>
        <v>0</v>
      </c>
      <c r="Q41" s="5" t="s">
        <v>9</v>
      </c>
      <c r="R41" s="29">
        <f>IF('入力欄(差替情報)'!$D$9=B$2,B27*'入力欄(差替情報)'!$G$14/1000,0)</f>
        <v>0</v>
      </c>
      <c r="S41" s="29">
        <f>IF('入力欄(差替情報)'!$D$9=C$2,C27*'入力欄(差替情報)'!$G$14/1000,0)</f>
        <v>0</v>
      </c>
      <c r="T41" s="29">
        <f>IF('入力欄(差替情報)'!$D$9=D$2,D27*'入力欄(差替情報)'!$G$14/1000,0)</f>
        <v>0</v>
      </c>
      <c r="U41" s="29">
        <f>IF('入力欄(差替情報)'!$D$9=E$2,E27*'入力欄(差替情報)'!$G$14/1000,0)</f>
        <v>0</v>
      </c>
      <c r="V41" s="29">
        <f>IF('入力欄(差替情報)'!$D$9=F$2,F27*'入力欄(差替情報)'!$G$14/1000,0)</f>
        <v>0</v>
      </c>
      <c r="W41" s="29">
        <f>IF('入力欄(差替情報)'!$D$9=G$2,G27*'入力欄(差替情報)'!$G$14/1000,0)</f>
        <v>0</v>
      </c>
      <c r="X41" s="29">
        <f>IF('入力欄(差替情報)'!$D$9=H$2,H27*'入力欄(差替情報)'!$G$14/1000,0)</f>
        <v>0</v>
      </c>
      <c r="Y41" s="29">
        <f>IF('入力欄(差替情報)'!$D$9=I$2,I27*'入力欄(差替情報)'!$G$14/1000,0)</f>
        <v>0</v>
      </c>
      <c r="Z41" s="29">
        <f>IF('入力欄(差替情報)'!$D$9=J$2,J27*'入力欄(差替情報)'!$G$14/1000,0)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10</v>
      </c>
      <c r="B42" s="29">
        <f>IF('入力欄(差替情報)'!$D$9=B$2,B28*'入力欄(差替情報)'!$H$14/1000,0)</f>
        <v>0</v>
      </c>
      <c r="C42" s="29">
        <f>IF('入力欄(差替情報)'!$D$9=C$2,C28*'入力欄(差替情報)'!$H$14/1000,0)</f>
        <v>0</v>
      </c>
      <c r="D42" s="29">
        <f>IF('入力欄(差替情報)'!$D$9=D$2,D28*'入力欄(差替情報)'!$H$14/1000,0)</f>
        <v>0</v>
      </c>
      <c r="E42" s="29">
        <f>IF('入力欄(差替情報)'!$D$9=E$2,E28*'入力欄(差替情報)'!$H$14/1000,0)</f>
        <v>0</v>
      </c>
      <c r="F42" s="29">
        <f>IF('入力欄(差替情報)'!$D$9=F$2,F28*'入力欄(差替情報)'!$H$14/1000,0)</f>
        <v>0</v>
      </c>
      <c r="G42" s="29">
        <f>IF('入力欄(差替情報)'!$D$9=G$2,G28*'入力欄(差替情報)'!$H$14/1000,0)</f>
        <v>0</v>
      </c>
      <c r="H42" s="29">
        <f>IF('入力欄(差替情報)'!$D$9=H$2,H28*'入力欄(差替情報)'!$H$14/1000,0)</f>
        <v>0</v>
      </c>
      <c r="I42" s="29">
        <f>IF('入力欄(差替情報)'!$D$9=I$2,I28*'入力欄(差替情報)'!$H$14/1000,0)</f>
        <v>0</v>
      </c>
      <c r="J42" s="29">
        <f>IF('入力欄(差替情報)'!$D$9=J$2,J28*'入力欄(差替情報)'!$H$14/1000,0)</f>
        <v>0</v>
      </c>
      <c r="K42" s="30">
        <f t="shared" si="1"/>
        <v>0</v>
      </c>
      <c r="L42" s="31">
        <f t="shared" si="2"/>
        <v>0</v>
      </c>
      <c r="N42" s="28">
        <f t="shared" si="3"/>
        <v>0</v>
      </c>
      <c r="Q42" s="5" t="s">
        <v>10</v>
      </c>
      <c r="R42" s="29">
        <f>IF('入力欄(差替情報)'!$D$9=B$2,B28*'入力欄(差替情報)'!$H$14/1000,0)</f>
        <v>0</v>
      </c>
      <c r="S42" s="29">
        <f>IF('入力欄(差替情報)'!$D$9=C$2,C28*'入力欄(差替情報)'!$H$14/1000,0)</f>
        <v>0</v>
      </c>
      <c r="T42" s="29">
        <f>IF('入力欄(差替情報)'!$D$9=D$2,D28*'入力欄(差替情報)'!$H$14/1000,0)</f>
        <v>0</v>
      </c>
      <c r="U42" s="29">
        <f>IF('入力欄(差替情報)'!$D$9=E$2,E28*'入力欄(差替情報)'!$H$14/1000,0)</f>
        <v>0</v>
      </c>
      <c r="V42" s="29">
        <f>IF('入力欄(差替情報)'!$D$9=F$2,F28*'入力欄(差替情報)'!$H$14/1000,0)</f>
        <v>0</v>
      </c>
      <c r="W42" s="29">
        <f>IF('入力欄(差替情報)'!$D$9=G$2,G28*'入力欄(差替情報)'!$H$14/1000,0)</f>
        <v>0</v>
      </c>
      <c r="X42" s="29">
        <f>IF('入力欄(差替情報)'!$D$9=H$2,H28*'入力欄(差替情報)'!$H$14/1000,0)</f>
        <v>0</v>
      </c>
      <c r="Y42" s="29">
        <f>IF('入力欄(差替情報)'!$D$9=I$2,I28*'入力欄(差替情報)'!$H$14/1000,0)</f>
        <v>0</v>
      </c>
      <c r="Z42" s="29">
        <f>IF('入力欄(差替情報)'!$D$9=J$2,J28*'入力欄(差替情報)'!$H$14/1000,0)</f>
        <v>0</v>
      </c>
      <c r="AA42" s="30">
        <f>SUM(R42:Z42)</f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11</v>
      </c>
      <c r="B43" s="29">
        <f>IF('入力欄(差替情報)'!$D$9=B$2,B29*'入力欄(差替情報)'!$I$14/1000,0)</f>
        <v>0</v>
      </c>
      <c r="C43" s="29">
        <f>IF('入力欄(差替情報)'!$D$9=C$2,C29*'入力欄(差替情報)'!$I$14/1000,0)</f>
        <v>0</v>
      </c>
      <c r="D43" s="29">
        <f>IF('入力欄(差替情報)'!$D$9=D$2,D29*'入力欄(差替情報)'!$I$14/1000,0)</f>
        <v>0</v>
      </c>
      <c r="E43" s="29">
        <f>IF('入力欄(差替情報)'!$D$9=E$2,E29*'入力欄(差替情報)'!$I$14/1000,0)</f>
        <v>0</v>
      </c>
      <c r="F43" s="29">
        <f>IF('入力欄(差替情報)'!$D$9=F$2,F29*'入力欄(差替情報)'!$I$14/1000,0)</f>
        <v>0</v>
      </c>
      <c r="G43" s="29">
        <f>IF('入力欄(差替情報)'!$D$9=G$2,G29*'入力欄(差替情報)'!$I$14/1000,0)</f>
        <v>0</v>
      </c>
      <c r="H43" s="29">
        <f>IF('入力欄(差替情報)'!$D$9=H$2,H29*'入力欄(差替情報)'!$I$14/1000,0)</f>
        <v>0</v>
      </c>
      <c r="I43" s="29">
        <f>IF('入力欄(差替情報)'!$D$9=I$2,I29*'入力欄(差替情報)'!$I$14/1000,0)</f>
        <v>0</v>
      </c>
      <c r="J43" s="29">
        <f>IF('入力欄(差替情報)'!$D$9=J$2,J29*'入力欄(差替情報)'!$I$14/1000,0)</f>
        <v>0</v>
      </c>
      <c r="K43" s="30">
        <f t="shared" si="1"/>
        <v>0</v>
      </c>
      <c r="L43" s="31">
        <f t="shared" si="2"/>
        <v>0</v>
      </c>
      <c r="N43" s="28">
        <f t="shared" si="3"/>
        <v>0</v>
      </c>
      <c r="Q43" s="5" t="s">
        <v>11</v>
      </c>
      <c r="R43" s="29">
        <f>IF('入力欄(差替情報)'!$D$9=B$2,B29*'入力欄(差替情報)'!$I$14/1000,0)</f>
        <v>0</v>
      </c>
      <c r="S43" s="29">
        <f>IF('入力欄(差替情報)'!$D$9=C$2,C29*'入力欄(差替情報)'!$I$14/1000,0)</f>
        <v>0</v>
      </c>
      <c r="T43" s="29">
        <f>IF('入力欄(差替情報)'!$D$9=D$2,D29*'入力欄(差替情報)'!$I$14/1000,0)</f>
        <v>0</v>
      </c>
      <c r="U43" s="29">
        <f>IF('入力欄(差替情報)'!$D$9=E$2,E29*'入力欄(差替情報)'!$I$14/1000,0)</f>
        <v>0</v>
      </c>
      <c r="V43" s="29">
        <f>IF('入力欄(差替情報)'!$D$9=F$2,F29*'入力欄(差替情報)'!$I$14/1000,0)</f>
        <v>0</v>
      </c>
      <c r="W43" s="29">
        <f>IF('入力欄(差替情報)'!$D$9=G$2,G29*'入力欄(差替情報)'!$I$14/1000,0)</f>
        <v>0</v>
      </c>
      <c r="X43" s="29">
        <f>IF('入力欄(差替情報)'!$D$9=H$2,H29*'入力欄(差替情報)'!$I$14/1000,0)</f>
        <v>0</v>
      </c>
      <c r="Y43" s="29">
        <f>IF('入力欄(差替情報)'!$D$9=I$2,I29*'入力欄(差替情報)'!$I$14/1000,0)</f>
        <v>0</v>
      </c>
      <c r="Z43" s="29">
        <f>IF('入力欄(差替情報)'!$D$9=J$2,J29*'入力欄(差替情報)'!$I$14/1000,0)</f>
        <v>0</v>
      </c>
      <c r="AA43" s="30">
        <f t="shared" si="4"/>
        <v>0</v>
      </c>
      <c r="AB43" s="31">
        <f>MIN($AA$38:$AA$49)</f>
        <v>0</v>
      </c>
      <c r="AD43" s="28">
        <f t="shared" si="6"/>
        <v>0</v>
      </c>
    </row>
    <row r="44" spans="1:30" x14ac:dyDescent="0.3">
      <c r="A44" s="5" t="s">
        <v>12</v>
      </c>
      <c r="B44" s="29">
        <f>IF('入力欄(差替情報)'!$D$9=B$2,B30*'入力欄(差替情報)'!$J$14/1000,0)</f>
        <v>0</v>
      </c>
      <c r="C44" s="29">
        <f>IF('入力欄(差替情報)'!$D$9=C$2,C30*'入力欄(差替情報)'!$J$14/1000,0)</f>
        <v>0</v>
      </c>
      <c r="D44" s="29">
        <f>IF('入力欄(差替情報)'!$D$9=D$2,D30*'入力欄(差替情報)'!$J$14/1000,0)</f>
        <v>0</v>
      </c>
      <c r="E44" s="29">
        <f>IF('入力欄(差替情報)'!$D$9=E$2,E30*'入力欄(差替情報)'!$J$14/1000,0)</f>
        <v>0</v>
      </c>
      <c r="F44" s="29">
        <f>IF('入力欄(差替情報)'!$D$9=F$2,F30*'入力欄(差替情報)'!$J$14/1000,0)</f>
        <v>0</v>
      </c>
      <c r="G44" s="29">
        <f>IF('入力欄(差替情報)'!$D$9=G$2,G30*'入力欄(差替情報)'!$J$14/1000,0)</f>
        <v>0</v>
      </c>
      <c r="H44" s="29">
        <f>IF('入力欄(差替情報)'!$D$9=H$2,H30*'入力欄(差替情報)'!$J$14/1000,0)</f>
        <v>0</v>
      </c>
      <c r="I44" s="29">
        <f>IF('入力欄(差替情報)'!$D$9=I$2,I30*'入力欄(差替情報)'!$J$14/1000,0)</f>
        <v>0</v>
      </c>
      <c r="J44" s="29">
        <f>IF('入力欄(差替情報)'!$D$9=J$2,J30*'入力欄(差替情報)'!$J$14/1000,0)</f>
        <v>0</v>
      </c>
      <c r="K44" s="30">
        <f t="shared" si="1"/>
        <v>0</v>
      </c>
      <c r="L44" s="31">
        <f t="shared" si="2"/>
        <v>0</v>
      </c>
      <c r="N44" s="28">
        <f t="shared" si="3"/>
        <v>0</v>
      </c>
      <c r="Q44" s="5" t="s">
        <v>12</v>
      </c>
      <c r="R44" s="29">
        <f>IF('入力欄(差替情報)'!$D$9=B$2,B30*'入力欄(差替情報)'!$J$14/1000,0)</f>
        <v>0</v>
      </c>
      <c r="S44" s="29">
        <f>IF('入力欄(差替情報)'!$D$9=C$2,C30*'入力欄(差替情報)'!$J$14/1000,0)</f>
        <v>0</v>
      </c>
      <c r="T44" s="29">
        <f>IF('入力欄(差替情報)'!$D$9=D$2,D30*'入力欄(差替情報)'!$J$14/1000,0)</f>
        <v>0</v>
      </c>
      <c r="U44" s="29">
        <f>IF('入力欄(差替情報)'!$D$9=E$2,E30*'入力欄(差替情報)'!$J$14/1000,0)</f>
        <v>0</v>
      </c>
      <c r="V44" s="29">
        <f>IF('入力欄(差替情報)'!$D$9=F$2,F30*'入力欄(差替情報)'!$J$14/1000,0)</f>
        <v>0</v>
      </c>
      <c r="W44" s="29">
        <f>IF('入力欄(差替情報)'!$D$9=G$2,G30*'入力欄(差替情報)'!$J$14/1000,0)</f>
        <v>0</v>
      </c>
      <c r="X44" s="29">
        <f>IF('入力欄(差替情報)'!$D$9=H$2,H30*'入力欄(差替情報)'!$J$14/1000,0)</f>
        <v>0</v>
      </c>
      <c r="Y44" s="29">
        <f>IF('入力欄(差替情報)'!$D$9=I$2,I30*'入力欄(差替情報)'!$J$14/1000,0)</f>
        <v>0</v>
      </c>
      <c r="Z44" s="29">
        <f>IF('入力欄(差替情報)'!$D$9=J$2,J30*'入力欄(差替情報)'!$J$14/1000,0)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13</v>
      </c>
      <c r="B45" s="29">
        <f>IF('入力欄(差替情報)'!$D$9=B$2,B31*'入力欄(差替情報)'!$K$14/1000,0)</f>
        <v>0</v>
      </c>
      <c r="C45" s="29">
        <f>IF('入力欄(差替情報)'!$D$9=C$2,C31*'入力欄(差替情報)'!$K$14/1000,0)</f>
        <v>0</v>
      </c>
      <c r="D45" s="29">
        <f>IF('入力欄(差替情報)'!$D$9=D$2,D31*'入力欄(差替情報)'!$K$14/1000,0)</f>
        <v>0</v>
      </c>
      <c r="E45" s="29">
        <f>IF('入力欄(差替情報)'!$D$9=E$2,E31*'入力欄(差替情報)'!$K$14/1000,0)</f>
        <v>0</v>
      </c>
      <c r="F45" s="29">
        <f>IF('入力欄(差替情報)'!$D$9=F$2,F31*'入力欄(差替情報)'!$K$14/1000,0)</f>
        <v>0</v>
      </c>
      <c r="G45" s="29">
        <f>IF('入力欄(差替情報)'!$D$9=G$2,G31*'入力欄(差替情報)'!$K$14/1000,0)</f>
        <v>0</v>
      </c>
      <c r="H45" s="29">
        <f>IF('入力欄(差替情報)'!$D$9=H$2,H31*'入力欄(差替情報)'!$K$14/1000,0)</f>
        <v>0</v>
      </c>
      <c r="I45" s="29">
        <f>IF('入力欄(差替情報)'!$D$9=I$2,I31*'入力欄(差替情報)'!$K$14/1000,0)</f>
        <v>0</v>
      </c>
      <c r="J45" s="29">
        <f>IF('入力欄(差替情報)'!$D$9=J$2,J31*'入力欄(差替情報)'!$K$14/1000,0)</f>
        <v>0</v>
      </c>
      <c r="K45" s="30">
        <f t="shared" si="1"/>
        <v>0</v>
      </c>
      <c r="L45" s="31">
        <f t="shared" si="2"/>
        <v>0</v>
      </c>
      <c r="N45" s="28">
        <f t="shared" si="3"/>
        <v>0</v>
      </c>
      <c r="Q45" s="5" t="s">
        <v>13</v>
      </c>
      <c r="R45" s="29">
        <f>IF('入力欄(差替情報)'!$D$9=B$2,B31*'入力欄(差替情報)'!$K$14/1000,0)</f>
        <v>0</v>
      </c>
      <c r="S45" s="29">
        <f>IF('入力欄(差替情報)'!$D$9=C$2,C31*'入力欄(差替情報)'!$K$14/1000,0)</f>
        <v>0</v>
      </c>
      <c r="T45" s="29">
        <f>IF('入力欄(差替情報)'!$D$9=D$2,D31*'入力欄(差替情報)'!$K$14/1000,0)</f>
        <v>0</v>
      </c>
      <c r="U45" s="29">
        <f>IF('入力欄(差替情報)'!$D$9=E$2,E31*'入力欄(差替情報)'!$K$14/1000,0)</f>
        <v>0</v>
      </c>
      <c r="V45" s="29">
        <f>IF('入力欄(差替情報)'!$D$9=F$2,F31*'入力欄(差替情報)'!$K$14/1000,0)</f>
        <v>0</v>
      </c>
      <c r="W45" s="29">
        <f>IF('入力欄(差替情報)'!$D$9=G$2,G31*'入力欄(差替情報)'!$K$14/1000,0)</f>
        <v>0</v>
      </c>
      <c r="X45" s="29">
        <f>IF('入力欄(差替情報)'!$D$9=H$2,H31*'入力欄(差替情報)'!$K$14/1000,0)</f>
        <v>0</v>
      </c>
      <c r="Y45" s="29">
        <f>IF('入力欄(差替情報)'!$D$9=I$2,I31*'入力欄(差替情報)'!$K$14/1000,0)</f>
        <v>0</v>
      </c>
      <c r="Z45" s="29">
        <f>IF('入力欄(差替情報)'!$D$9=J$2,J31*'入力欄(差替情報)'!$K$14/1000,0)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14</v>
      </c>
      <c r="B46" s="29">
        <f>IF('入力欄(差替情報)'!$D$9=B$2,B32*'入力欄(差替情報)'!$L$14/1000,0)</f>
        <v>0</v>
      </c>
      <c r="C46" s="29">
        <f>IF('入力欄(差替情報)'!$D$9=C$2,C32*'入力欄(差替情報)'!$L$14/1000,0)</f>
        <v>0</v>
      </c>
      <c r="D46" s="29">
        <f>IF('入力欄(差替情報)'!$D$9=D$2,D32*'入力欄(差替情報)'!$L$14/1000,0)</f>
        <v>0</v>
      </c>
      <c r="E46" s="29">
        <f>IF('入力欄(差替情報)'!$D$9=E$2,E32*'入力欄(差替情報)'!$L$14/1000,0)</f>
        <v>0</v>
      </c>
      <c r="F46" s="29">
        <f>IF('入力欄(差替情報)'!$D$9=F$2,F32*'入力欄(差替情報)'!$L$14/1000,0)</f>
        <v>0</v>
      </c>
      <c r="G46" s="29">
        <f>IF('入力欄(差替情報)'!$D$9=G$2,G32*'入力欄(差替情報)'!$L$14/1000,0)</f>
        <v>0</v>
      </c>
      <c r="H46" s="29">
        <f>IF('入力欄(差替情報)'!$D$9=H$2,H32*'入力欄(差替情報)'!$L$14/1000,0)</f>
        <v>0</v>
      </c>
      <c r="I46" s="29">
        <f>IF('入力欄(差替情報)'!$D$9=I$2,I32*'入力欄(差替情報)'!$L$14/1000,0)</f>
        <v>0</v>
      </c>
      <c r="J46" s="29">
        <f>IF('入力欄(差替情報)'!$D$9=J$2,J32*'入力欄(差替情報)'!$L$14/1000,0)</f>
        <v>0</v>
      </c>
      <c r="K46" s="30">
        <f t="shared" si="1"/>
        <v>0</v>
      </c>
      <c r="L46" s="31">
        <f t="shared" si="2"/>
        <v>0</v>
      </c>
      <c r="N46" s="28">
        <f t="shared" si="3"/>
        <v>0</v>
      </c>
      <c r="Q46" s="5" t="s">
        <v>14</v>
      </c>
      <c r="R46" s="29">
        <f>IF('入力欄(差替情報)'!$D$9=B$2,B32*'入力欄(差替情報)'!$L$14/1000,0)</f>
        <v>0</v>
      </c>
      <c r="S46" s="29">
        <f>IF('入力欄(差替情報)'!$D$9=C$2,C32*'入力欄(差替情報)'!$L$14/1000,0)</f>
        <v>0</v>
      </c>
      <c r="T46" s="29">
        <f>IF('入力欄(差替情報)'!$D$9=D$2,D32*'入力欄(差替情報)'!$L$14/1000,0)</f>
        <v>0</v>
      </c>
      <c r="U46" s="29">
        <f>IF('入力欄(差替情報)'!$D$9=E$2,E32*'入力欄(差替情報)'!$L$14/1000,0)</f>
        <v>0</v>
      </c>
      <c r="V46" s="29">
        <f>IF('入力欄(差替情報)'!$D$9=F$2,F32*'入力欄(差替情報)'!$L$14/1000,0)</f>
        <v>0</v>
      </c>
      <c r="W46" s="29">
        <f>IF('入力欄(差替情報)'!$D$9=G$2,G32*'入力欄(差替情報)'!$L$14/1000,0)</f>
        <v>0</v>
      </c>
      <c r="X46" s="29">
        <f>IF('入力欄(差替情報)'!$D$9=H$2,H32*'入力欄(差替情報)'!$L$14/1000,0)</f>
        <v>0</v>
      </c>
      <c r="Y46" s="29">
        <f>IF('入力欄(差替情報)'!$D$9=I$2,I32*'入力欄(差替情報)'!$L$14/1000,0)</f>
        <v>0</v>
      </c>
      <c r="Z46" s="29">
        <f>IF('入力欄(差替情報)'!$D$9=J$2,J32*'入力欄(差替情報)'!$L$14/1000,0)</f>
        <v>0</v>
      </c>
      <c r="AA46" s="30">
        <f t="shared" si="4"/>
        <v>0</v>
      </c>
      <c r="AB46" s="31">
        <f>MIN($AA$38:$AA$49)</f>
        <v>0</v>
      </c>
      <c r="AD46" s="28">
        <f>AA46*1000</f>
        <v>0</v>
      </c>
    </row>
    <row r="47" spans="1:30" x14ac:dyDescent="0.3">
      <c r="A47" s="5" t="s">
        <v>15</v>
      </c>
      <c r="B47" s="29">
        <f>IF('入力欄(差替情報)'!$D$9=B$2,B33*'入力欄(差替情報)'!$M$14/1000,0)</f>
        <v>0</v>
      </c>
      <c r="C47" s="29">
        <f>IF('入力欄(差替情報)'!$D$9=C$2,C33*'入力欄(差替情報)'!$M$14/1000,0)</f>
        <v>0</v>
      </c>
      <c r="D47" s="29">
        <f>IF('入力欄(差替情報)'!$D$9=D$2,D33*'入力欄(差替情報)'!$M$14/1000,0)</f>
        <v>0</v>
      </c>
      <c r="E47" s="29">
        <f>IF('入力欄(差替情報)'!$D$9=E$2,E33*'入力欄(差替情報)'!$M$14/1000,0)</f>
        <v>0</v>
      </c>
      <c r="F47" s="29">
        <f>IF('入力欄(差替情報)'!$D$9=F$2,F33*'入力欄(差替情報)'!$M$14/1000,0)</f>
        <v>0</v>
      </c>
      <c r="G47" s="29">
        <f>IF('入力欄(差替情報)'!$D$9=G$2,G33*'入力欄(差替情報)'!$M$14/1000,0)</f>
        <v>0</v>
      </c>
      <c r="H47" s="29">
        <f>IF('入力欄(差替情報)'!$D$9=H$2,H33*'入力欄(差替情報)'!$M$14/1000,0)</f>
        <v>0</v>
      </c>
      <c r="I47" s="29">
        <f>IF('入力欄(差替情報)'!$D$9=I$2,I33*'入力欄(差替情報)'!$M$14/1000,0)</f>
        <v>0</v>
      </c>
      <c r="J47" s="29">
        <f>IF('入力欄(差替情報)'!$D$9=J$2,J33*'入力欄(差替情報)'!$M$14/1000,0)</f>
        <v>0</v>
      </c>
      <c r="K47" s="30">
        <f t="shared" si="1"/>
        <v>0</v>
      </c>
      <c r="L47" s="31">
        <f t="shared" si="2"/>
        <v>0</v>
      </c>
      <c r="N47" s="28">
        <f t="shared" si="3"/>
        <v>0</v>
      </c>
      <c r="Q47" s="5" t="s">
        <v>15</v>
      </c>
      <c r="R47" s="29">
        <f>IF('入力欄(差替情報)'!$D$9=B$2,B33*'入力欄(差替情報)'!$M$14/1000,0)</f>
        <v>0</v>
      </c>
      <c r="S47" s="29">
        <f>IF('入力欄(差替情報)'!$D$9=C$2,C33*'入力欄(差替情報)'!$M$14/1000,0)</f>
        <v>0</v>
      </c>
      <c r="T47" s="29">
        <f>IF('入力欄(差替情報)'!$D$9=D$2,D33*'入力欄(差替情報)'!$M$14/1000,0)</f>
        <v>0</v>
      </c>
      <c r="U47" s="29">
        <f>IF('入力欄(差替情報)'!$D$9=E$2,E33*'入力欄(差替情報)'!$M$14/1000,0)</f>
        <v>0</v>
      </c>
      <c r="V47" s="29">
        <f>IF('入力欄(差替情報)'!$D$9=F$2,F33*'入力欄(差替情報)'!$M$14/1000,0)</f>
        <v>0</v>
      </c>
      <c r="W47" s="29">
        <f>IF('入力欄(差替情報)'!$D$9=G$2,G33*'入力欄(差替情報)'!$M$14/1000,0)</f>
        <v>0</v>
      </c>
      <c r="X47" s="29">
        <f>IF('入力欄(差替情報)'!$D$9=H$2,H33*'入力欄(差替情報)'!$M$14/1000,0)</f>
        <v>0</v>
      </c>
      <c r="Y47" s="29">
        <f>IF('入力欄(差替情報)'!$D$9=I$2,I33*'入力欄(差替情報)'!$M$14/1000,0)</f>
        <v>0</v>
      </c>
      <c r="Z47" s="29">
        <f>IF('入力欄(差替情報)'!$D$9=J$2,J33*'入力欄(差替情報)'!$M$14/1000,0)</f>
        <v>0</v>
      </c>
      <c r="AA47" s="30">
        <f t="shared" si="4"/>
        <v>0</v>
      </c>
      <c r="AB47" s="31">
        <f t="shared" si="5"/>
        <v>0</v>
      </c>
      <c r="AD47" s="28">
        <f>AA47*1000</f>
        <v>0</v>
      </c>
    </row>
    <row r="48" spans="1:30" x14ac:dyDescent="0.3">
      <c r="A48" s="5" t="s">
        <v>16</v>
      </c>
      <c r="B48" s="29">
        <f>IF('入力欄(差替情報)'!$D$9=B$2,B34*'入力欄(差替情報)'!$N$14/1000,0)</f>
        <v>0</v>
      </c>
      <c r="C48" s="29">
        <f>IF('入力欄(差替情報)'!$D$9=C$2,C34*'入力欄(差替情報)'!$N$14/1000,0)</f>
        <v>0</v>
      </c>
      <c r="D48" s="29">
        <f>IF('入力欄(差替情報)'!$D$9=D$2,D34*'入力欄(差替情報)'!$N$14/1000,0)</f>
        <v>0</v>
      </c>
      <c r="E48" s="29">
        <f>IF('入力欄(差替情報)'!$D$9=E$2,E34*'入力欄(差替情報)'!$N$14/1000,0)</f>
        <v>0</v>
      </c>
      <c r="F48" s="29">
        <f>IF('入力欄(差替情報)'!$D$9=F$2,F34*'入力欄(差替情報)'!$N$14/1000,0)</f>
        <v>0</v>
      </c>
      <c r="G48" s="29">
        <f>IF('入力欄(差替情報)'!$D$9=G$2,G34*'入力欄(差替情報)'!$N$14/1000,0)</f>
        <v>0</v>
      </c>
      <c r="H48" s="29">
        <f>IF('入力欄(差替情報)'!$D$9=H$2,H34*'入力欄(差替情報)'!$N$14/1000,0)</f>
        <v>0</v>
      </c>
      <c r="I48" s="29">
        <f>IF('入力欄(差替情報)'!$D$9=I$2,I34*'入力欄(差替情報)'!$N$14/1000,0)</f>
        <v>0</v>
      </c>
      <c r="J48" s="29">
        <f>IF('入力欄(差替情報)'!$D$9=J$2,J34*'入力欄(差替情報)'!$N$14/1000,0)</f>
        <v>0</v>
      </c>
      <c r="K48" s="30">
        <f t="shared" si="1"/>
        <v>0</v>
      </c>
      <c r="L48" s="31">
        <f t="shared" si="2"/>
        <v>0</v>
      </c>
      <c r="N48" s="28">
        <f t="shared" si="3"/>
        <v>0</v>
      </c>
      <c r="Q48" s="5" t="s">
        <v>16</v>
      </c>
      <c r="R48" s="29">
        <f>IF('入力欄(差替情報)'!$D$9=B$2,B34*'入力欄(差替情報)'!$N$14/1000,0)</f>
        <v>0</v>
      </c>
      <c r="S48" s="29">
        <f>IF('入力欄(差替情報)'!$D$9=C$2,C34*'入力欄(差替情報)'!$N$14/1000,0)</f>
        <v>0</v>
      </c>
      <c r="T48" s="29">
        <f>IF('入力欄(差替情報)'!$D$9=D$2,D34*'入力欄(差替情報)'!$N$14/1000,0)</f>
        <v>0</v>
      </c>
      <c r="U48" s="29">
        <f>IF('入力欄(差替情報)'!$D$9=E$2,E34*'入力欄(差替情報)'!$N$14/1000,0)</f>
        <v>0</v>
      </c>
      <c r="V48" s="29">
        <f>IF('入力欄(差替情報)'!$D$9=F$2,F34*'入力欄(差替情報)'!$N$14/1000,0)</f>
        <v>0</v>
      </c>
      <c r="W48" s="29">
        <f>IF('入力欄(差替情報)'!$D$9=G$2,G34*'入力欄(差替情報)'!$N$14/1000,0)</f>
        <v>0</v>
      </c>
      <c r="X48" s="29">
        <f>IF('入力欄(差替情報)'!$D$9=H$2,H34*'入力欄(差替情報)'!$N$14/1000,0)</f>
        <v>0</v>
      </c>
      <c r="Y48" s="29">
        <f>IF('入力欄(差替情報)'!$D$9=I$2,I34*'入力欄(差替情報)'!$N$14/1000,0)</f>
        <v>0</v>
      </c>
      <c r="Z48" s="29">
        <f>IF('入力欄(差替情報)'!$D$9=J$2,J34*'入力欄(差替情報)'!$N$14/1000,0)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17</v>
      </c>
      <c r="B49" s="29">
        <f>IF('入力欄(差替情報)'!$D$9=B$2,B35*'入力欄(差替情報)'!$O$14/1000,0)</f>
        <v>0</v>
      </c>
      <c r="C49" s="29">
        <f>IF('入力欄(差替情報)'!$D$9=C$2,C35*'入力欄(差替情報)'!$O$14/1000,0)</f>
        <v>0</v>
      </c>
      <c r="D49" s="29">
        <f>IF('入力欄(差替情報)'!$D$9=D$2,D35*'入力欄(差替情報)'!$O$14/1000,0)</f>
        <v>0</v>
      </c>
      <c r="E49" s="29">
        <f>IF('入力欄(差替情報)'!$D$9=E$2,E35*'入力欄(差替情報)'!$O$14/1000,0)</f>
        <v>0</v>
      </c>
      <c r="F49" s="29">
        <f>IF('入力欄(差替情報)'!$D$9=F$2,F35*'入力欄(差替情報)'!$O$14/1000,0)</f>
        <v>0</v>
      </c>
      <c r="G49" s="29">
        <f>IF('入力欄(差替情報)'!$D$9=G$2,G35*'入力欄(差替情報)'!$O$14/1000,0)</f>
        <v>0</v>
      </c>
      <c r="H49" s="29">
        <f>IF('入力欄(差替情報)'!$D$9=H$2,H35*'入力欄(差替情報)'!$O$14/1000,0)</f>
        <v>0</v>
      </c>
      <c r="I49" s="29">
        <f>IF('入力欄(差替情報)'!$D$9=I$2,I35*'入力欄(差替情報)'!$O$14/1000,0)</f>
        <v>0</v>
      </c>
      <c r="J49" s="29">
        <f>IF('入力欄(差替情報)'!$D$9=J$2,J35*'入力欄(差替情報)'!$O$14/1000,0)</f>
        <v>0</v>
      </c>
      <c r="K49" s="30">
        <f t="shared" si="1"/>
        <v>0</v>
      </c>
      <c r="L49" s="31">
        <f t="shared" si="2"/>
        <v>0</v>
      </c>
      <c r="N49" s="28">
        <f t="shared" si="3"/>
        <v>0</v>
      </c>
      <c r="Q49" s="5" t="s">
        <v>17</v>
      </c>
      <c r="R49" s="29">
        <f>IF('入力欄(差替情報)'!$D$9=B$2,B35*'入力欄(差替情報)'!$O$14/1000,0)</f>
        <v>0</v>
      </c>
      <c r="S49" s="29">
        <f>IF('入力欄(差替情報)'!$D$9=C$2,C35*'入力欄(差替情報)'!$O$14/1000,0)</f>
        <v>0</v>
      </c>
      <c r="T49" s="29">
        <f>IF('入力欄(差替情報)'!$D$9=D$2,D35*'入力欄(差替情報)'!$O$14/1000,0)</f>
        <v>0</v>
      </c>
      <c r="U49" s="29">
        <f>IF('入力欄(差替情報)'!$D$9=E$2,E35*'入力欄(差替情報)'!$O$14/1000,0)</f>
        <v>0</v>
      </c>
      <c r="V49" s="29">
        <f>IF('入力欄(差替情報)'!$D$9=F$2,F35*'入力欄(差替情報)'!$O$14/1000,0)</f>
        <v>0</v>
      </c>
      <c r="W49" s="29">
        <f>IF('入力欄(差替情報)'!$D$9=G$2,G35*'入力欄(差替情報)'!$O$14/1000,0)</f>
        <v>0</v>
      </c>
      <c r="X49" s="29">
        <f>IF('入力欄(差替情報)'!$D$9=H$2,H35*'入力欄(差替情報)'!$O$14/1000,0)</f>
        <v>0</v>
      </c>
      <c r="Y49" s="29">
        <f>IF('入力欄(差替情報)'!$D$9=I$2,I35*'入力欄(差替情報)'!$O$14/1000,0)</f>
        <v>0</v>
      </c>
      <c r="Z49" s="29">
        <f>IF('入力欄(差替情報)'!$D$9=J$2,J35*'入力欄(差替情報)'!$O$14/1000,0)</f>
        <v>0</v>
      </c>
      <c r="AA49" s="30">
        <f>SUM(R49:Z49)</f>
        <v>0</v>
      </c>
      <c r="AB49" s="31">
        <f t="shared" si="5"/>
        <v>0</v>
      </c>
      <c r="AD49" s="28">
        <f t="shared" si="6"/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K50" s="39"/>
      <c r="N50" s="1">
        <f t="shared" si="3"/>
        <v>0</v>
      </c>
      <c r="R50" s="5"/>
      <c r="S50" s="5"/>
      <c r="T50" s="5"/>
      <c r="U50" s="5"/>
      <c r="V50" s="5"/>
      <c r="W50" s="5"/>
      <c r="X50" s="5"/>
      <c r="Y50" s="5"/>
      <c r="Z50" s="5"/>
      <c r="AA50" s="39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8">
        <f>B4*(1+B$19+B$21)</f>
        <v>5136.7693724859209</v>
      </c>
      <c r="C52" s="98">
        <f t="shared" ref="C52:J52" si="7">C4*(1+C$19+C$21)</f>
        <v>12582.734736969396</v>
      </c>
      <c r="D52" s="98">
        <f t="shared" si="7"/>
        <v>42812.450366376877</v>
      </c>
      <c r="E52" s="98">
        <f t="shared" si="7"/>
        <v>19226.231303462326</v>
      </c>
      <c r="F52" s="98">
        <f t="shared" si="7"/>
        <v>4869.8559662348689</v>
      </c>
      <c r="G52" s="98">
        <f t="shared" si="7"/>
        <v>18677.252542867569</v>
      </c>
      <c r="H52" s="98">
        <f t="shared" si="7"/>
        <v>7941.2375019215988</v>
      </c>
      <c r="I52" s="98">
        <f t="shared" si="7"/>
        <v>4043.165935613682</v>
      </c>
      <c r="J52" s="98">
        <f t="shared" si="7"/>
        <v>12587.213253383588</v>
      </c>
      <c r="K52" s="10"/>
      <c r="L52" s="10"/>
      <c r="Q52" s="5" t="s">
        <v>6</v>
      </c>
      <c r="R52" s="8">
        <f>B52</f>
        <v>5136.7693724859209</v>
      </c>
      <c r="S52" s="8">
        <f t="shared" ref="S52:W63" si="8">C52</f>
        <v>12582.734736969396</v>
      </c>
      <c r="T52" s="8">
        <f t="shared" si="8"/>
        <v>42812.450366376877</v>
      </c>
      <c r="U52" s="8">
        <f t="shared" si="8"/>
        <v>19226.231303462326</v>
      </c>
      <c r="V52" s="8">
        <f t="shared" si="8"/>
        <v>4869.8559662348689</v>
      </c>
      <c r="W52" s="8">
        <f>G52</f>
        <v>18677.252542867569</v>
      </c>
      <c r="X52" s="8">
        <f t="shared" ref="X52:Z63" si="9">H52</f>
        <v>7941.2375019215988</v>
      </c>
      <c r="Y52" s="8">
        <f t="shared" si="9"/>
        <v>4043.165935613682</v>
      </c>
      <c r="Z52" s="8">
        <f>J52</f>
        <v>12587.213253383588</v>
      </c>
      <c r="AA52" s="10"/>
      <c r="AB52" s="10"/>
    </row>
    <row r="53" spans="1:30" x14ac:dyDescent="0.3">
      <c r="A53" s="5" t="s">
        <v>7</v>
      </c>
      <c r="B53" s="98">
        <f t="shared" ref="B53:J63" si="10">B5*(1+B$19+B$21)</f>
        <v>4608.0824778761062</v>
      </c>
      <c r="C53" s="98">
        <f t="shared" si="10"/>
        <v>11765.592368887781</v>
      </c>
      <c r="D53" s="98">
        <f t="shared" si="10"/>
        <v>41433.532423196593</v>
      </c>
      <c r="E53" s="98">
        <f t="shared" si="10"/>
        <v>19308.463482688392</v>
      </c>
      <c r="F53" s="98">
        <f t="shared" si="10"/>
        <v>4448.449286955346</v>
      </c>
      <c r="G53" s="98">
        <f t="shared" si="10"/>
        <v>18978.289379788399</v>
      </c>
      <c r="H53" s="98">
        <f t="shared" si="10"/>
        <v>7842.2442813220596</v>
      </c>
      <c r="I53" s="98">
        <f t="shared" si="10"/>
        <v>4136.5137424547283</v>
      </c>
      <c r="J53" s="98">
        <f t="shared" si="10"/>
        <v>13165.972918793903</v>
      </c>
      <c r="K53" s="10"/>
      <c r="L53" s="10"/>
      <c r="Q53" s="5" t="s">
        <v>7</v>
      </c>
      <c r="R53" s="8">
        <f t="shared" ref="R53:R63" si="11">B53</f>
        <v>4608.0824778761062</v>
      </c>
      <c r="S53" s="8">
        <f t="shared" si="8"/>
        <v>11765.592368887781</v>
      </c>
      <c r="T53" s="8">
        <f t="shared" si="8"/>
        <v>41433.532423196593</v>
      </c>
      <c r="U53" s="8">
        <f t="shared" si="8"/>
        <v>19308.463482688392</v>
      </c>
      <c r="V53" s="8">
        <f t="shared" si="8"/>
        <v>4448.449286955346</v>
      </c>
      <c r="W53" s="8">
        <f t="shared" si="8"/>
        <v>18978.289379788399</v>
      </c>
      <c r="X53" s="8">
        <f t="shared" si="9"/>
        <v>7842.2442813220596</v>
      </c>
      <c r="Y53" s="8">
        <f t="shared" si="9"/>
        <v>4136.5137424547283</v>
      </c>
      <c r="Z53" s="8">
        <f t="shared" si="9"/>
        <v>13165.972918793903</v>
      </c>
      <c r="AA53" s="10"/>
      <c r="AB53" s="10"/>
    </row>
    <row r="54" spans="1:30" x14ac:dyDescent="0.3">
      <c r="A54" s="5" t="s">
        <v>8</v>
      </c>
      <c r="B54" s="98">
        <f t="shared" si="10"/>
        <v>4620.6628801287216</v>
      </c>
      <c r="C54" s="98">
        <f t="shared" si="10"/>
        <v>12573.166958401736</v>
      </c>
      <c r="D54" s="98">
        <f t="shared" si="10"/>
        <v>47467.120916422551</v>
      </c>
      <c r="E54" s="98">
        <f t="shared" si="10"/>
        <v>21487.776232179225</v>
      </c>
      <c r="F54" s="98">
        <f t="shared" si="10"/>
        <v>5089.7190162937504</v>
      </c>
      <c r="G54" s="98">
        <f t="shared" si="10"/>
        <v>21846.573400218898</v>
      </c>
      <c r="H54" s="98">
        <f t="shared" si="10"/>
        <v>8731.2234050730203</v>
      </c>
      <c r="I54" s="98">
        <f t="shared" si="10"/>
        <v>4649.8966800804828</v>
      </c>
      <c r="J54" s="98">
        <f t="shared" si="10"/>
        <v>15038.461365256126</v>
      </c>
      <c r="K54" s="10"/>
      <c r="L54" s="10"/>
      <c r="Q54" s="5" t="s">
        <v>8</v>
      </c>
      <c r="R54" s="8">
        <f t="shared" si="11"/>
        <v>4620.6628801287216</v>
      </c>
      <c r="S54" s="8">
        <f t="shared" si="8"/>
        <v>12573.166958401736</v>
      </c>
      <c r="T54" s="8">
        <f t="shared" si="8"/>
        <v>47467.120916422551</v>
      </c>
      <c r="U54" s="8">
        <f t="shared" si="8"/>
        <v>21487.776232179225</v>
      </c>
      <c r="V54" s="8">
        <f t="shared" si="8"/>
        <v>5089.7190162937504</v>
      </c>
      <c r="W54" s="8">
        <f>G54</f>
        <v>21846.573400218898</v>
      </c>
      <c r="X54" s="8">
        <f t="shared" si="9"/>
        <v>8731.2234050730203</v>
      </c>
      <c r="Y54" s="8">
        <f t="shared" si="9"/>
        <v>4649.8966800804828</v>
      </c>
      <c r="Z54" s="8">
        <f t="shared" si="9"/>
        <v>15038.461365256126</v>
      </c>
      <c r="AA54" s="10"/>
      <c r="AB54" s="10"/>
    </row>
    <row r="55" spans="1:30" x14ac:dyDescent="0.3">
      <c r="A55" s="5" t="s">
        <v>9</v>
      </c>
      <c r="B55" s="98">
        <f t="shared" si="10"/>
        <v>5139.1466273187179</v>
      </c>
      <c r="C55" s="98">
        <f t="shared" si="10"/>
        <v>14722.667747708281</v>
      </c>
      <c r="D55" s="98">
        <f t="shared" si="10"/>
        <v>58859.241985807814</v>
      </c>
      <c r="E55" s="98">
        <f t="shared" si="10"/>
        <v>25236.87</v>
      </c>
      <c r="F55" s="98">
        <f t="shared" si="10"/>
        <v>5984.4279999999999</v>
      </c>
      <c r="G55" s="98">
        <f t="shared" si="10"/>
        <v>27232.29</v>
      </c>
      <c r="H55" s="98">
        <f t="shared" si="10"/>
        <v>10514.220000000001</v>
      </c>
      <c r="I55" s="98">
        <f t="shared" si="10"/>
        <v>5798.9299999999994</v>
      </c>
      <c r="J55" s="98">
        <f t="shared" si="10"/>
        <v>18636.653999999999</v>
      </c>
      <c r="K55" s="10"/>
      <c r="L55" s="10"/>
      <c r="Q55" s="5" t="s">
        <v>9</v>
      </c>
      <c r="R55" s="8">
        <f t="shared" si="11"/>
        <v>5139.1466273187179</v>
      </c>
      <c r="S55" s="8">
        <f t="shared" si="8"/>
        <v>14722.667747708281</v>
      </c>
      <c r="T55" s="8">
        <f t="shared" si="8"/>
        <v>58859.241985807814</v>
      </c>
      <c r="U55" s="8">
        <f t="shared" si="8"/>
        <v>25236.87</v>
      </c>
      <c r="V55" s="8">
        <f t="shared" si="8"/>
        <v>5984.4279999999999</v>
      </c>
      <c r="W55" s="8">
        <f t="shared" si="8"/>
        <v>27232.29</v>
      </c>
      <c r="X55" s="8">
        <f t="shared" si="9"/>
        <v>10514.220000000001</v>
      </c>
      <c r="Y55" s="8">
        <f t="shared" si="9"/>
        <v>5798.9299999999994</v>
      </c>
      <c r="Z55" s="8">
        <f t="shared" si="9"/>
        <v>18636.653999999999</v>
      </c>
      <c r="AA55" s="10"/>
      <c r="AB55" s="10"/>
    </row>
    <row r="56" spans="1:30" x14ac:dyDescent="0.3">
      <c r="A56" s="5" t="s">
        <v>10</v>
      </c>
      <c r="B56" s="98">
        <f t="shared" si="10"/>
        <v>5227.29</v>
      </c>
      <c r="C56" s="98">
        <f t="shared" si="10"/>
        <v>15007.958000000001</v>
      </c>
      <c r="D56" s="98">
        <f t="shared" si="10"/>
        <v>58857.856</v>
      </c>
      <c r="E56" s="98">
        <f t="shared" si="10"/>
        <v>25236.87</v>
      </c>
      <c r="F56" s="98">
        <f t="shared" si="10"/>
        <v>5984.4279999999999</v>
      </c>
      <c r="G56" s="98">
        <f t="shared" si="10"/>
        <v>27232.29</v>
      </c>
      <c r="H56" s="98">
        <f t="shared" si="10"/>
        <v>10514.220000000001</v>
      </c>
      <c r="I56" s="98">
        <f t="shared" si="10"/>
        <v>5798.9299999999994</v>
      </c>
      <c r="J56" s="98">
        <f t="shared" si="10"/>
        <v>18636.653999999999</v>
      </c>
      <c r="K56" s="10"/>
      <c r="L56" s="10"/>
      <c r="Q56" s="5" t="s">
        <v>10</v>
      </c>
      <c r="R56" s="8">
        <f t="shared" si="11"/>
        <v>5227.29</v>
      </c>
      <c r="S56" s="8">
        <f t="shared" si="8"/>
        <v>15007.958000000001</v>
      </c>
      <c r="T56" s="8">
        <f t="shared" si="8"/>
        <v>58857.856</v>
      </c>
      <c r="U56" s="8">
        <f t="shared" si="8"/>
        <v>25236.87</v>
      </c>
      <c r="V56" s="8">
        <f t="shared" si="8"/>
        <v>5984.4279999999999</v>
      </c>
      <c r="W56" s="8">
        <f t="shared" si="8"/>
        <v>27232.29</v>
      </c>
      <c r="X56" s="8">
        <f t="shared" si="9"/>
        <v>10514.220000000001</v>
      </c>
      <c r="Y56" s="8">
        <f t="shared" si="9"/>
        <v>5798.9299999999994</v>
      </c>
      <c r="Z56" s="8">
        <f t="shared" si="9"/>
        <v>18636.653999999999</v>
      </c>
      <c r="AA56" s="10"/>
      <c r="AB56" s="10"/>
    </row>
    <row r="57" spans="1:30" x14ac:dyDescent="0.3">
      <c r="A57" s="5" t="s">
        <v>11</v>
      </c>
      <c r="B57" s="98">
        <f t="shared" si="10"/>
        <v>4862.1060274632619</v>
      </c>
      <c r="C57" s="98">
        <f t="shared" si="10"/>
        <v>13237.588415435164</v>
      </c>
      <c r="D57" s="98">
        <f t="shared" si="10"/>
        <v>49767.298669551194</v>
      </c>
      <c r="E57" s="98">
        <f t="shared" si="10"/>
        <v>22697.76146639511</v>
      </c>
      <c r="F57" s="98">
        <f t="shared" si="10"/>
        <v>5295.2961846097905</v>
      </c>
      <c r="G57" s="98">
        <f t="shared" si="10"/>
        <v>22988.977457132434</v>
      </c>
      <c r="H57" s="98">
        <f t="shared" si="10"/>
        <v>9387.8371329746351</v>
      </c>
      <c r="I57" s="98">
        <f t="shared" si="10"/>
        <v>4958.8397384305836</v>
      </c>
      <c r="J57" s="98">
        <f t="shared" si="10"/>
        <v>15997.517683570326</v>
      </c>
      <c r="K57" s="10"/>
      <c r="L57" s="10"/>
      <c r="Q57" s="5" t="s">
        <v>11</v>
      </c>
      <c r="R57" s="8">
        <f t="shared" si="11"/>
        <v>4862.1060274632619</v>
      </c>
      <c r="S57" s="8">
        <f t="shared" si="8"/>
        <v>13237.588415435164</v>
      </c>
      <c r="T57" s="8">
        <f t="shared" si="8"/>
        <v>49767.298669551194</v>
      </c>
      <c r="U57" s="8">
        <f t="shared" si="8"/>
        <v>22697.76146639511</v>
      </c>
      <c r="V57" s="8">
        <f t="shared" si="8"/>
        <v>5295.2961846097905</v>
      </c>
      <c r="W57" s="8">
        <f t="shared" si="8"/>
        <v>22988.977457132434</v>
      </c>
      <c r="X57" s="8">
        <f t="shared" si="9"/>
        <v>9387.8371329746351</v>
      </c>
      <c r="Y57" s="8">
        <f t="shared" si="9"/>
        <v>4958.8397384305836</v>
      </c>
      <c r="Z57" s="8">
        <f t="shared" si="9"/>
        <v>15997.517683570326</v>
      </c>
      <c r="AA57" s="10"/>
      <c r="AB57" s="10"/>
    </row>
    <row r="58" spans="1:30" x14ac:dyDescent="0.3">
      <c r="A58" s="5" t="s">
        <v>12</v>
      </c>
      <c r="B58" s="98">
        <f t="shared" si="10"/>
        <v>5048.6565567176185</v>
      </c>
      <c r="C58" s="98">
        <f t="shared" si="10"/>
        <v>11997.802479552651</v>
      </c>
      <c r="D58" s="98">
        <f t="shared" si="10"/>
        <v>42609.084439528531</v>
      </c>
      <c r="E58" s="98">
        <f t="shared" si="10"/>
        <v>20048.613095723016</v>
      </c>
      <c r="F58" s="98">
        <f t="shared" si="10"/>
        <v>4704.961178690708</v>
      </c>
      <c r="G58" s="98">
        <f t="shared" si="10"/>
        <v>19599.230974097041</v>
      </c>
      <c r="H58" s="98">
        <f t="shared" si="10"/>
        <v>8074.5883704842427</v>
      </c>
      <c r="I58" s="98">
        <f t="shared" si="10"/>
        <v>4451.5450905432599</v>
      </c>
      <c r="J58" s="98">
        <f t="shared" si="10"/>
        <v>13896.647047627208</v>
      </c>
      <c r="K58" s="10"/>
      <c r="L58" s="10"/>
      <c r="Q58" s="5" t="s">
        <v>12</v>
      </c>
      <c r="R58" s="8">
        <f t="shared" si="11"/>
        <v>5048.6565567176185</v>
      </c>
      <c r="S58" s="8">
        <f t="shared" si="8"/>
        <v>11997.802479552651</v>
      </c>
      <c r="T58" s="8">
        <f t="shared" si="8"/>
        <v>42609.084439528531</v>
      </c>
      <c r="U58" s="8">
        <f t="shared" si="8"/>
        <v>20048.613095723016</v>
      </c>
      <c r="V58" s="8">
        <f t="shared" si="8"/>
        <v>4704.961178690708</v>
      </c>
      <c r="W58" s="8">
        <f t="shared" si="8"/>
        <v>19599.230974097041</v>
      </c>
      <c r="X58" s="8">
        <f t="shared" si="9"/>
        <v>8074.5883704842427</v>
      </c>
      <c r="Y58" s="8">
        <f t="shared" si="9"/>
        <v>4451.5450905432599</v>
      </c>
      <c r="Z58" s="8">
        <f t="shared" si="9"/>
        <v>13896.647047627208</v>
      </c>
      <c r="AA58" s="10"/>
      <c r="AB58" s="10"/>
    </row>
    <row r="59" spans="1:30" x14ac:dyDescent="0.3">
      <c r="A59" s="5" t="s">
        <v>13</v>
      </c>
      <c r="B59" s="98">
        <f t="shared" si="10"/>
        <v>5728.398278358809</v>
      </c>
      <c r="C59" s="98">
        <f t="shared" si="10"/>
        <v>13435.358872684099</v>
      </c>
      <c r="D59" s="98">
        <f t="shared" si="10"/>
        <v>44678.215346657016</v>
      </c>
      <c r="E59" s="98">
        <f t="shared" si="10"/>
        <v>20285.050610997965</v>
      </c>
      <c r="F59" s="98">
        <f t="shared" si="10"/>
        <v>5163.0066996467103</v>
      </c>
      <c r="G59" s="98">
        <f t="shared" si="10"/>
        <v>19829.725581904411</v>
      </c>
      <c r="H59" s="98">
        <f t="shared" si="10"/>
        <v>8738.2929208301321</v>
      </c>
      <c r="I59" s="98">
        <f t="shared" si="10"/>
        <v>4463.2110663983913</v>
      </c>
      <c r="J59" s="98">
        <f t="shared" si="10"/>
        <v>14443.610709782424</v>
      </c>
      <c r="K59" s="10"/>
      <c r="L59" s="10"/>
      <c r="Q59" s="5" t="s">
        <v>13</v>
      </c>
      <c r="R59" s="8">
        <f t="shared" si="11"/>
        <v>5728.398278358809</v>
      </c>
      <c r="S59" s="8">
        <f t="shared" si="8"/>
        <v>13435.358872684099</v>
      </c>
      <c r="T59" s="8">
        <f t="shared" si="8"/>
        <v>44678.215346657016</v>
      </c>
      <c r="U59" s="8">
        <f t="shared" si="8"/>
        <v>20285.050610997965</v>
      </c>
      <c r="V59" s="8">
        <f t="shared" si="8"/>
        <v>5163.0066996467103</v>
      </c>
      <c r="W59" s="8">
        <f t="shared" si="8"/>
        <v>19829.725581904411</v>
      </c>
      <c r="X59" s="8">
        <f t="shared" si="9"/>
        <v>8738.2929208301321</v>
      </c>
      <c r="Y59" s="8">
        <f t="shared" si="9"/>
        <v>4463.2110663983913</v>
      </c>
      <c r="Z59" s="8">
        <f t="shared" si="9"/>
        <v>14443.610709782424</v>
      </c>
      <c r="AA59" s="10"/>
      <c r="AB59" s="10"/>
    </row>
    <row r="60" spans="1:30" x14ac:dyDescent="0.3">
      <c r="A60" s="5" t="s">
        <v>14</v>
      </c>
      <c r="B60" s="98">
        <f t="shared" si="10"/>
        <v>6044.6931617055507</v>
      </c>
      <c r="C60" s="98">
        <f t="shared" si="10"/>
        <v>14646.635025577509</v>
      </c>
      <c r="D60" s="98">
        <f t="shared" si="10"/>
        <v>47832.678391238689</v>
      </c>
      <c r="E60" s="98">
        <f t="shared" si="10"/>
        <v>22194.049368635438</v>
      </c>
      <c r="F60" s="98">
        <f t="shared" si="10"/>
        <v>5807.9744095831966</v>
      </c>
      <c r="G60" s="98">
        <f t="shared" si="10"/>
        <v>23339.688821597956</v>
      </c>
      <c r="H60" s="98">
        <f t="shared" si="10"/>
        <v>10212.170684089162</v>
      </c>
      <c r="I60" s="98">
        <f t="shared" si="10"/>
        <v>5343.8869416498992</v>
      </c>
      <c r="J60" s="98">
        <f t="shared" si="10"/>
        <v>16928.481238307351</v>
      </c>
      <c r="K60" s="10"/>
      <c r="L60" s="10"/>
      <c r="Q60" s="5" t="s">
        <v>14</v>
      </c>
      <c r="R60" s="8">
        <f t="shared" si="11"/>
        <v>6044.6931617055507</v>
      </c>
      <c r="S60" s="8">
        <f t="shared" si="8"/>
        <v>14646.635025577509</v>
      </c>
      <c r="T60" s="8">
        <f t="shared" si="8"/>
        <v>47832.678391238689</v>
      </c>
      <c r="U60" s="8">
        <f t="shared" si="8"/>
        <v>22194.049368635438</v>
      </c>
      <c r="V60" s="8">
        <f t="shared" si="8"/>
        <v>5807.9744095831966</v>
      </c>
      <c r="W60" s="8">
        <f t="shared" si="8"/>
        <v>23339.688821597956</v>
      </c>
      <c r="X60" s="8">
        <f t="shared" si="9"/>
        <v>10212.170684089162</v>
      </c>
      <c r="Y60" s="8">
        <f t="shared" si="9"/>
        <v>5343.8869416498992</v>
      </c>
      <c r="Z60" s="8">
        <f t="shared" si="9"/>
        <v>16928.481238307351</v>
      </c>
      <c r="AA60" s="10"/>
      <c r="AB60" s="10"/>
    </row>
    <row r="61" spans="1:30" x14ac:dyDescent="0.3">
      <c r="A61" s="5" t="s">
        <v>15</v>
      </c>
      <c r="B61" s="98">
        <f t="shared" si="10"/>
        <v>6258.68</v>
      </c>
      <c r="C61" s="98">
        <f t="shared" si="10"/>
        <v>15366.37</v>
      </c>
      <c r="D61" s="98">
        <f t="shared" si="10"/>
        <v>52274.129114873052</v>
      </c>
      <c r="E61" s="98">
        <f t="shared" si="10"/>
        <v>24075.250468431772</v>
      </c>
      <c r="F61" s="98">
        <f t="shared" si="10"/>
        <v>6327.1080000000002</v>
      </c>
      <c r="G61" s="98">
        <f t="shared" si="10"/>
        <v>25016.74407150675</v>
      </c>
      <c r="H61" s="98">
        <f t="shared" si="10"/>
        <v>10453.604150653344</v>
      </c>
      <c r="I61" s="98">
        <f t="shared" si="10"/>
        <v>5343.8869416498992</v>
      </c>
      <c r="J61" s="98">
        <f t="shared" si="10"/>
        <v>17666.392912283707</v>
      </c>
      <c r="K61" s="10"/>
      <c r="L61" s="10"/>
      <c r="Q61" s="5" t="s">
        <v>15</v>
      </c>
      <c r="R61" s="8">
        <f t="shared" si="11"/>
        <v>6258.68</v>
      </c>
      <c r="S61" s="8">
        <f t="shared" si="8"/>
        <v>15366.37</v>
      </c>
      <c r="T61" s="8">
        <f t="shared" si="8"/>
        <v>52274.129114873052</v>
      </c>
      <c r="U61" s="8">
        <f t="shared" si="8"/>
        <v>24075.250468431772</v>
      </c>
      <c r="V61" s="8">
        <f t="shared" si="8"/>
        <v>6327.1080000000002</v>
      </c>
      <c r="W61" s="8">
        <f t="shared" si="8"/>
        <v>25016.74407150675</v>
      </c>
      <c r="X61" s="8">
        <f t="shared" si="9"/>
        <v>10453.604150653344</v>
      </c>
      <c r="Y61" s="8">
        <f t="shared" si="9"/>
        <v>5343.8869416498992</v>
      </c>
      <c r="Z61" s="8">
        <f t="shared" si="9"/>
        <v>17666.392912283707</v>
      </c>
      <c r="AA61" s="10"/>
      <c r="AB61" s="10"/>
    </row>
    <row r="62" spans="1:30" x14ac:dyDescent="0.3">
      <c r="A62" s="5" t="s">
        <v>16</v>
      </c>
      <c r="B62" s="98">
        <f t="shared" si="10"/>
        <v>6220.9187932421564</v>
      </c>
      <c r="C62" s="98">
        <f t="shared" si="10"/>
        <v>15321.880323126759</v>
      </c>
      <c r="D62" s="98">
        <f t="shared" si="10"/>
        <v>52274.771108322813</v>
      </c>
      <c r="E62" s="98">
        <f t="shared" si="10"/>
        <v>24075.250468431772</v>
      </c>
      <c r="F62" s="98">
        <f t="shared" si="10"/>
        <v>6327.1080000000002</v>
      </c>
      <c r="G62" s="98">
        <f t="shared" si="10"/>
        <v>25016.74407150675</v>
      </c>
      <c r="H62" s="98">
        <f t="shared" si="10"/>
        <v>10453.604150653344</v>
      </c>
      <c r="I62" s="98">
        <f t="shared" si="10"/>
        <v>5343.8869416498992</v>
      </c>
      <c r="J62" s="98">
        <f t="shared" si="10"/>
        <v>17666.392912283707</v>
      </c>
      <c r="K62" s="10"/>
      <c r="L62" s="10"/>
      <c r="Q62" s="5" t="s">
        <v>16</v>
      </c>
      <c r="R62" s="8">
        <f t="shared" si="11"/>
        <v>6220.9187932421564</v>
      </c>
      <c r="S62" s="8">
        <f t="shared" si="8"/>
        <v>15321.880323126759</v>
      </c>
      <c r="T62" s="8">
        <f t="shared" si="8"/>
        <v>52274.771108322813</v>
      </c>
      <c r="U62" s="8">
        <f t="shared" si="8"/>
        <v>24075.250468431772</v>
      </c>
      <c r="V62" s="8">
        <f t="shared" si="8"/>
        <v>6327.1080000000002</v>
      </c>
      <c r="W62" s="8">
        <f t="shared" si="8"/>
        <v>25016.74407150675</v>
      </c>
      <c r="X62" s="8">
        <f t="shared" si="9"/>
        <v>10453.604150653344</v>
      </c>
      <c r="Y62" s="8">
        <f t="shared" si="9"/>
        <v>5343.8869416498992</v>
      </c>
      <c r="Z62" s="8">
        <f t="shared" si="9"/>
        <v>17666.392912283707</v>
      </c>
      <c r="AA62" s="10"/>
      <c r="AB62" s="10"/>
    </row>
    <row r="63" spans="1:30" x14ac:dyDescent="0.3">
      <c r="A63" s="5" t="s">
        <v>17</v>
      </c>
      <c r="B63" s="98">
        <f t="shared" si="10"/>
        <v>5841.6918986323408</v>
      </c>
      <c r="C63" s="98">
        <f t="shared" si="10"/>
        <v>14199.471550114331</v>
      </c>
      <c r="D63" s="98">
        <f t="shared" si="10"/>
        <v>48068.984781029038</v>
      </c>
      <c r="E63" s="98">
        <f t="shared" si="10"/>
        <v>21806.455926680246</v>
      </c>
      <c r="F63" s="98">
        <f t="shared" si="10"/>
        <v>5676.0304831174344</v>
      </c>
      <c r="G63" s="98">
        <f t="shared" si="10"/>
        <v>21825.705698650127</v>
      </c>
      <c r="H63" s="98">
        <f t="shared" si="10"/>
        <v>9404.0173328209057</v>
      </c>
      <c r="I63" s="98">
        <f t="shared" si="10"/>
        <v>4754.9104627766601</v>
      </c>
      <c r="J63" s="98">
        <f t="shared" si="10"/>
        <v>15315.62796505054</v>
      </c>
      <c r="K63" s="10"/>
      <c r="L63" s="10"/>
      <c r="Q63" s="5" t="s">
        <v>17</v>
      </c>
      <c r="R63" s="8">
        <f t="shared" si="11"/>
        <v>5841.6918986323408</v>
      </c>
      <c r="S63" s="8">
        <f t="shared" si="8"/>
        <v>14199.471550114331</v>
      </c>
      <c r="T63" s="8">
        <f t="shared" si="8"/>
        <v>48068.984781029038</v>
      </c>
      <c r="U63" s="8">
        <f t="shared" si="8"/>
        <v>21806.455926680246</v>
      </c>
      <c r="V63" s="8">
        <f t="shared" si="8"/>
        <v>5676.0304831174344</v>
      </c>
      <c r="W63" s="8">
        <f t="shared" si="8"/>
        <v>21825.705698650127</v>
      </c>
      <c r="X63" s="8">
        <f t="shared" si="9"/>
        <v>9404.0173328209057</v>
      </c>
      <c r="Y63" s="8">
        <f t="shared" si="9"/>
        <v>4754.9104627766601</v>
      </c>
      <c r="Z63" s="8">
        <f t="shared" si="9"/>
        <v>15315.62796505054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166</v>
      </c>
      <c r="K65" s="21" t="s">
        <v>30</v>
      </c>
      <c r="Q65" s="1" t="s">
        <v>46</v>
      </c>
      <c r="AA65" s="21" t="s">
        <v>30</v>
      </c>
    </row>
    <row r="66" spans="1:31" x14ac:dyDescent="0.3">
      <c r="A66" s="5" t="s">
        <v>6</v>
      </c>
      <c r="B66" s="8">
        <f>B4-B38</f>
        <v>5136.7693724859209</v>
      </c>
      <c r="C66" s="8">
        <f t="shared" ref="C66:I66" si="12">C4-C38</f>
        <v>12582.734736969396</v>
      </c>
      <c r="D66" s="8">
        <f t="shared" si="12"/>
        <v>42812.450366376877</v>
      </c>
      <c r="E66" s="8">
        <f t="shared" si="12"/>
        <v>19226.231303462326</v>
      </c>
      <c r="F66" s="8">
        <f t="shared" si="12"/>
        <v>4869.8559662348689</v>
      </c>
      <c r="G66" s="8">
        <f t="shared" si="12"/>
        <v>18677.252542867569</v>
      </c>
      <c r="H66" s="8">
        <f t="shared" si="12"/>
        <v>7941.2375019215988</v>
      </c>
      <c r="I66" s="8">
        <f t="shared" si="12"/>
        <v>4043.165935613682</v>
      </c>
      <c r="J66" s="8">
        <f>J4-J38</f>
        <v>12587.213253383588</v>
      </c>
      <c r="K66" s="22">
        <f>SUM($B66:$J66)</f>
        <v>127876.91097931583</v>
      </c>
      <c r="L66" s="10"/>
      <c r="Q66" s="5" t="s">
        <v>6</v>
      </c>
      <c r="R66" s="8">
        <f>R52-R38</f>
        <v>5136.7693724859209</v>
      </c>
      <c r="S66" s="8">
        <f t="shared" ref="S66:Z67" si="13">S52-S38</f>
        <v>12582.734736969396</v>
      </c>
      <c r="T66" s="8">
        <f t="shared" si="13"/>
        <v>42812.450366376877</v>
      </c>
      <c r="U66" s="8">
        <f t="shared" si="13"/>
        <v>19226.231303462326</v>
      </c>
      <c r="V66" s="8">
        <f t="shared" si="13"/>
        <v>4869.8559662348689</v>
      </c>
      <c r="W66" s="8">
        <f t="shared" si="13"/>
        <v>18677.252542867569</v>
      </c>
      <c r="X66" s="8">
        <f t="shared" si="13"/>
        <v>7941.2375019215988</v>
      </c>
      <c r="Y66" s="8">
        <f t="shared" si="13"/>
        <v>4043.165935613682</v>
      </c>
      <c r="Z66" s="23">
        <f t="shared" si="13"/>
        <v>12587.213253383588</v>
      </c>
      <c r="AA66" s="22">
        <f>SUM($R66:$Z66)</f>
        <v>127876.91097931583</v>
      </c>
      <c r="AB66" s="10"/>
    </row>
    <row r="67" spans="1:31" x14ac:dyDescent="0.3">
      <c r="A67" s="5" t="s">
        <v>7</v>
      </c>
      <c r="B67" s="8">
        <f t="shared" ref="B67:J76" si="14">B5-B39</f>
        <v>4608.0824778761062</v>
      </c>
      <c r="C67" s="8">
        <f t="shared" si="14"/>
        <v>11765.592368887781</v>
      </c>
      <c r="D67" s="8">
        <f t="shared" si="14"/>
        <v>41433.532423196593</v>
      </c>
      <c r="E67" s="8">
        <f t="shared" si="14"/>
        <v>19308.463482688392</v>
      </c>
      <c r="F67" s="8">
        <f t="shared" si="14"/>
        <v>4448.449286955346</v>
      </c>
      <c r="G67" s="8">
        <f t="shared" si="14"/>
        <v>18978.289379788399</v>
      </c>
      <c r="H67" s="8">
        <f t="shared" si="14"/>
        <v>7842.2442813220596</v>
      </c>
      <c r="I67" s="8">
        <f t="shared" si="14"/>
        <v>4136.5137424547283</v>
      </c>
      <c r="J67" s="8">
        <f t="shared" si="14"/>
        <v>13165.972918793903</v>
      </c>
      <c r="K67" s="22">
        <f t="shared" ref="K67:K76" si="15">SUM($B67:$J67)</f>
        <v>125687.14036196332</v>
      </c>
      <c r="L67" s="10"/>
      <c r="Q67" s="5" t="s">
        <v>7</v>
      </c>
      <c r="R67" s="8">
        <f>R53-R39</f>
        <v>4608.0824778761062</v>
      </c>
      <c r="S67" s="8">
        <f t="shared" si="13"/>
        <v>11765.592368887781</v>
      </c>
      <c r="T67" s="8">
        <f t="shared" si="13"/>
        <v>41433.532423196593</v>
      </c>
      <c r="U67" s="8">
        <f t="shared" si="13"/>
        <v>19308.463482688392</v>
      </c>
      <c r="V67" s="8">
        <f t="shared" si="13"/>
        <v>4448.449286955346</v>
      </c>
      <c r="W67" s="8">
        <f t="shared" si="13"/>
        <v>18978.289379788399</v>
      </c>
      <c r="X67" s="8">
        <f t="shared" si="13"/>
        <v>7842.2442813220596</v>
      </c>
      <c r="Y67" s="8">
        <f t="shared" si="13"/>
        <v>4136.5137424547283</v>
      </c>
      <c r="Z67" s="23">
        <f t="shared" si="13"/>
        <v>13165.972918793903</v>
      </c>
      <c r="AA67" s="22">
        <f t="shared" ref="AA67:AA76" si="16">SUM($R67:$Z67)</f>
        <v>125687.14036196332</v>
      </c>
      <c r="AB67" s="10"/>
    </row>
    <row r="68" spans="1:31" x14ac:dyDescent="0.3">
      <c r="A68" s="5" t="s">
        <v>8</v>
      </c>
      <c r="B68" s="8">
        <f t="shared" si="14"/>
        <v>4620.6628801287216</v>
      </c>
      <c r="C68" s="8">
        <f t="shared" si="14"/>
        <v>12573.166958401736</v>
      </c>
      <c r="D68" s="8">
        <f t="shared" si="14"/>
        <v>47467.120916422551</v>
      </c>
      <c r="E68" s="8">
        <f t="shared" si="14"/>
        <v>21487.776232179225</v>
      </c>
      <c r="F68" s="8">
        <f t="shared" si="14"/>
        <v>5089.7190162937504</v>
      </c>
      <c r="G68" s="8">
        <f t="shared" si="14"/>
        <v>21846.573400218898</v>
      </c>
      <c r="H68" s="8">
        <f t="shared" si="14"/>
        <v>8731.2234050730203</v>
      </c>
      <c r="I68" s="8">
        <f t="shared" si="14"/>
        <v>4649.8966800804828</v>
      </c>
      <c r="J68" s="8">
        <f t="shared" si="14"/>
        <v>15038.461365256126</v>
      </c>
      <c r="K68" s="22">
        <f t="shared" si="15"/>
        <v>141504.6008540545</v>
      </c>
      <c r="L68" s="10"/>
      <c r="Q68" s="5" t="s">
        <v>8</v>
      </c>
      <c r="R68" s="8">
        <f t="shared" ref="R68:Z77" si="17">R54-R40</f>
        <v>4620.6628801287216</v>
      </c>
      <c r="S68" s="8">
        <f t="shared" si="17"/>
        <v>12573.166958401736</v>
      </c>
      <c r="T68" s="8">
        <f t="shared" si="17"/>
        <v>47467.120916422551</v>
      </c>
      <c r="U68" s="8">
        <f t="shared" si="17"/>
        <v>21487.776232179225</v>
      </c>
      <c r="V68" s="8">
        <f>V54-V40</f>
        <v>5089.7190162937504</v>
      </c>
      <c r="W68" s="8">
        <f>W54-W40</f>
        <v>21846.573400218898</v>
      </c>
      <c r="X68" s="8">
        <f>X54-X40</f>
        <v>8731.2234050730203</v>
      </c>
      <c r="Y68" s="8">
        <f t="shared" si="17"/>
        <v>4649.8966800804828</v>
      </c>
      <c r="Z68" s="23">
        <f t="shared" si="17"/>
        <v>15038.461365256126</v>
      </c>
      <c r="AA68" s="22">
        <f t="shared" si="16"/>
        <v>141504.6008540545</v>
      </c>
      <c r="AB68" s="10"/>
    </row>
    <row r="69" spans="1:31" x14ac:dyDescent="0.3">
      <c r="A69" s="5" t="s">
        <v>9</v>
      </c>
      <c r="B69" s="8">
        <f t="shared" si="14"/>
        <v>5139.1466273187179</v>
      </c>
      <c r="C69" s="8">
        <f t="shared" si="14"/>
        <v>14722.667747708281</v>
      </c>
      <c r="D69" s="8">
        <f t="shared" si="14"/>
        <v>58859.241985807814</v>
      </c>
      <c r="E69" s="8">
        <f t="shared" si="14"/>
        <v>25236.87</v>
      </c>
      <c r="F69" s="8">
        <f t="shared" si="14"/>
        <v>5984.4279999999999</v>
      </c>
      <c r="G69" s="8">
        <f t="shared" si="14"/>
        <v>27232.29</v>
      </c>
      <c r="H69" s="8">
        <f t="shared" si="14"/>
        <v>10514.220000000001</v>
      </c>
      <c r="I69" s="8">
        <f t="shared" si="14"/>
        <v>5798.9299999999994</v>
      </c>
      <c r="J69" s="8">
        <f t="shared" si="14"/>
        <v>18636.653999999999</v>
      </c>
      <c r="K69" s="22">
        <f t="shared" si="15"/>
        <v>172124.44836083482</v>
      </c>
      <c r="L69" s="10"/>
      <c r="Q69" s="5" t="s">
        <v>9</v>
      </c>
      <c r="R69" s="8">
        <f t="shared" si="17"/>
        <v>5139.1466273187179</v>
      </c>
      <c r="S69" s="8">
        <f t="shared" si="17"/>
        <v>14722.667747708281</v>
      </c>
      <c r="T69" s="8">
        <f t="shared" si="17"/>
        <v>58859.241985807814</v>
      </c>
      <c r="U69" s="8">
        <f t="shared" si="17"/>
        <v>25236.87</v>
      </c>
      <c r="V69" s="8">
        <f t="shared" si="17"/>
        <v>5984.4279999999999</v>
      </c>
      <c r="W69" s="8">
        <f t="shared" si="17"/>
        <v>27232.29</v>
      </c>
      <c r="X69" s="8">
        <f t="shared" si="17"/>
        <v>10514.220000000001</v>
      </c>
      <c r="Y69" s="8">
        <f t="shared" si="17"/>
        <v>5798.9299999999994</v>
      </c>
      <c r="Z69" s="23">
        <f t="shared" si="17"/>
        <v>18636.653999999999</v>
      </c>
      <c r="AA69" s="22">
        <f t="shared" si="16"/>
        <v>172124.44836083482</v>
      </c>
      <c r="AB69" s="10"/>
    </row>
    <row r="70" spans="1:31" x14ac:dyDescent="0.3">
      <c r="A70" s="5" t="s">
        <v>10</v>
      </c>
      <c r="B70" s="8">
        <f t="shared" si="14"/>
        <v>5227.29</v>
      </c>
      <c r="C70" s="8">
        <f t="shared" si="14"/>
        <v>15007.958000000001</v>
      </c>
      <c r="D70" s="8">
        <f t="shared" si="14"/>
        <v>58857.856</v>
      </c>
      <c r="E70" s="8">
        <f t="shared" si="14"/>
        <v>25236.87</v>
      </c>
      <c r="F70" s="8">
        <f t="shared" si="14"/>
        <v>5984.4279999999999</v>
      </c>
      <c r="G70" s="8">
        <f t="shared" si="14"/>
        <v>27232.29</v>
      </c>
      <c r="H70" s="8">
        <f t="shared" si="14"/>
        <v>10514.220000000001</v>
      </c>
      <c r="I70" s="8">
        <f t="shared" si="14"/>
        <v>5798.9299999999994</v>
      </c>
      <c r="J70" s="8">
        <f t="shared" si="14"/>
        <v>18636.653999999999</v>
      </c>
      <c r="K70" s="22">
        <f t="shared" si="15"/>
        <v>172496.49599999998</v>
      </c>
      <c r="L70" s="10"/>
      <c r="Q70" s="5" t="s">
        <v>10</v>
      </c>
      <c r="R70" s="8">
        <f t="shared" si="17"/>
        <v>5227.29</v>
      </c>
      <c r="S70" s="8">
        <f t="shared" si="17"/>
        <v>15007.958000000001</v>
      </c>
      <c r="T70" s="8">
        <f t="shared" si="17"/>
        <v>58857.856</v>
      </c>
      <c r="U70" s="8">
        <f t="shared" si="17"/>
        <v>25236.87</v>
      </c>
      <c r="V70" s="8">
        <f t="shared" si="17"/>
        <v>5984.4279999999999</v>
      </c>
      <c r="W70" s="8">
        <f>W56-W42</f>
        <v>27232.29</v>
      </c>
      <c r="X70" s="8">
        <f t="shared" si="17"/>
        <v>10514.220000000001</v>
      </c>
      <c r="Y70" s="8">
        <f t="shared" si="17"/>
        <v>5798.9299999999994</v>
      </c>
      <c r="Z70" s="23">
        <f t="shared" si="17"/>
        <v>18636.653999999999</v>
      </c>
      <c r="AA70" s="22">
        <f t="shared" si="16"/>
        <v>172496.49599999998</v>
      </c>
      <c r="AB70" s="10"/>
    </row>
    <row r="71" spans="1:31" x14ac:dyDescent="0.3">
      <c r="A71" s="5" t="s">
        <v>11</v>
      </c>
      <c r="B71" s="8">
        <f t="shared" si="14"/>
        <v>4862.1060274632619</v>
      </c>
      <c r="C71" s="8">
        <f t="shared" si="14"/>
        <v>13237.588415435164</v>
      </c>
      <c r="D71" s="8">
        <f t="shared" si="14"/>
        <v>49767.298669551194</v>
      </c>
      <c r="E71" s="8">
        <f t="shared" si="14"/>
        <v>22697.76146639511</v>
      </c>
      <c r="F71" s="8">
        <f t="shared" si="14"/>
        <v>5295.2961846097905</v>
      </c>
      <c r="G71" s="8">
        <f t="shared" si="14"/>
        <v>22988.977457132434</v>
      </c>
      <c r="H71" s="8">
        <f t="shared" si="14"/>
        <v>9387.8371329746351</v>
      </c>
      <c r="I71" s="8">
        <f t="shared" si="14"/>
        <v>4958.8397384305836</v>
      </c>
      <c r="J71" s="8">
        <f t="shared" si="14"/>
        <v>15997.517683570326</v>
      </c>
      <c r="K71" s="22">
        <f t="shared" si="15"/>
        <v>149193.22277556249</v>
      </c>
      <c r="L71" s="10"/>
      <c r="Q71" s="5" t="s">
        <v>11</v>
      </c>
      <c r="R71" s="8">
        <f t="shared" si="17"/>
        <v>4862.1060274632619</v>
      </c>
      <c r="S71" s="8">
        <f t="shared" si="17"/>
        <v>13237.588415435164</v>
      </c>
      <c r="T71" s="8">
        <f t="shared" si="17"/>
        <v>49767.298669551194</v>
      </c>
      <c r="U71" s="8">
        <f t="shared" si="17"/>
        <v>22697.76146639511</v>
      </c>
      <c r="V71" s="8">
        <f t="shared" si="17"/>
        <v>5295.2961846097905</v>
      </c>
      <c r="W71" s="8">
        <f t="shared" si="17"/>
        <v>22988.977457132434</v>
      </c>
      <c r="X71" s="8">
        <f t="shared" si="17"/>
        <v>9387.8371329746351</v>
      </c>
      <c r="Y71" s="8">
        <f t="shared" si="17"/>
        <v>4958.8397384305836</v>
      </c>
      <c r="Z71" s="23">
        <f t="shared" si="17"/>
        <v>15997.517683570326</v>
      </c>
      <c r="AA71" s="22">
        <f t="shared" si="16"/>
        <v>149193.22277556249</v>
      </c>
      <c r="AB71" s="10"/>
    </row>
    <row r="72" spans="1:31" x14ac:dyDescent="0.3">
      <c r="A72" s="5" t="s">
        <v>12</v>
      </c>
      <c r="B72" s="8">
        <f t="shared" si="14"/>
        <v>5048.6565567176185</v>
      </c>
      <c r="C72" s="8">
        <f t="shared" si="14"/>
        <v>11997.802479552651</v>
      </c>
      <c r="D72" s="8">
        <f t="shared" si="14"/>
        <v>42609.084439528531</v>
      </c>
      <c r="E72" s="8">
        <f t="shared" si="14"/>
        <v>20048.613095723016</v>
      </c>
      <c r="F72" s="8">
        <f t="shared" si="14"/>
        <v>4704.961178690708</v>
      </c>
      <c r="G72" s="8">
        <f t="shared" si="14"/>
        <v>19599.230974097041</v>
      </c>
      <c r="H72" s="8">
        <f t="shared" si="14"/>
        <v>8074.5883704842427</v>
      </c>
      <c r="I72" s="8">
        <f t="shared" si="14"/>
        <v>4451.5450905432599</v>
      </c>
      <c r="J72" s="8">
        <f t="shared" si="14"/>
        <v>13896.647047627208</v>
      </c>
      <c r="K72" s="22">
        <f t="shared" si="15"/>
        <v>130431.12923296427</v>
      </c>
      <c r="L72" s="10"/>
      <c r="Q72" s="5" t="s">
        <v>12</v>
      </c>
      <c r="R72" s="8">
        <f t="shared" si="17"/>
        <v>5048.6565567176185</v>
      </c>
      <c r="S72" s="8">
        <f t="shared" si="17"/>
        <v>11997.802479552651</v>
      </c>
      <c r="T72" s="8">
        <f t="shared" si="17"/>
        <v>42609.084439528531</v>
      </c>
      <c r="U72" s="8">
        <f t="shared" si="17"/>
        <v>20048.613095723016</v>
      </c>
      <c r="V72" s="8">
        <f t="shared" si="17"/>
        <v>4704.961178690708</v>
      </c>
      <c r="W72" s="8">
        <f t="shared" si="17"/>
        <v>19599.230974097041</v>
      </c>
      <c r="X72" s="8">
        <f t="shared" si="17"/>
        <v>8074.5883704842427</v>
      </c>
      <c r="Y72" s="8">
        <f t="shared" si="17"/>
        <v>4451.5450905432599</v>
      </c>
      <c r="Z72" s="23">
        <f t="shared" si="17"/>
        <v>13896.647047627208</v>
      </c>
      <c r="AA72" s="22">
        <f t="shared" si="16"/>
        <v>130431.12923296427</v>
      </c>
      <c r="AB72" s="10"/>
    </row>
    <row r="73" spans="1:31" x14ac:dyDescent="0.3">
      <c r="A73" s="5" t="s">
        <v>13</v>
      </c>
      <c r="B73" s="8">
        <f t="shared" si="14"/>
        <v>5728.398278358809</v>
      </c>
      <c r="C73" s="8">
        <f t="shared" si="14"/>
        <v>13435.358872684099</v>
      </c>
      <c r="D73" s="8">
        <f t="shared" si="14"/>
        <v>44678.215346657016</v>
      </c>
      <c r="E73" s="8">
        <f t="shared" si="14"/>
        <v>20285.050610997965</v>
      </c>
      <c r="F73" s="8">
        <f t="shared" si="14"/>
        <v>5163.0066996467103</v>
      </c>
      <c r="G73" s="8">
        <f t="shared" si="14"/>
        <v>19829.725581904411</v>
      </c>
      <c r="H73" s="8">
        <f t="shared" si="14"/>
        <v>8738.2929208301321</v>
      </c>
      <c r="I73" s="8">
        <f t="shared" si="14"/>
        <v>4463.2110663983913</v>
      </c>
      <c r="J73" s="8">
        <f t="shared" si="14"/>
        <v>14443.610709782424</v>
      </c>
      <c r="K73" s="22">
        <f t="shared" si="15"/>
        <v>136764.87008725994</v>
      </c>
      <c r="L73" s="10"/>
      <c r="Q73" s="5" t="s">
        <v>13</v>
      </c>
      <c r="R73" s="8">
        <f t="shared" si="17"/>
        <v>5728.398278358809</v>
      </c>
      <c r="S73" s="8">
        <f t="shared" si="17"/>
        <v>13435.358872684099</v>
      </c>
      <c r="T73" s="8">
        <f t="shared" si="17"/>
        <v>44678.215346657016</v>
      </c>
      <c r="U73" s="8">
        <f t="shared" si="17"/>
        <v>20285.050610997965</v>
      </c>
      <c r="V73" s="8">
        <f t="shared" si="17"/>
        <v>5163.0066996467103</v>
      </c>
      <c r="W73" s="8">
        <f t="shared" si="17"/>
        <v>19829.725581904411</v>
      </c>
      <c r="X73" s="8">
        <f t="shared" si="17"/>
        <v>8738.2929208301321</v>
      </c>
      <c r="Y73" s="8">
        <f t="shared" si="17"/>
        <v>4463.2110663983913</v>
      </c>
      <c r="Z73" s="23">
        <f t="shared" si="17"/>
        <v>14443.610709782424</v>
      </c>
      <c r="AA73" s="22">
        <f t="shared" si="16"/>
        <v>136764.87008725994</v>
      </c>
      <c r="AB73" s="10"/>
    </row>
    <row r="74" spans="1:31" x14ac:dyDescent="0.3">
      <c r="A74" s="5" t="s">
        <v>14</v>
      </c>
      <c r="B74" s="8">
        <f t="shared" si="14"/>
        <v>6044.6931617055507</v>
      </c>
      <c r="C74" s="8">
        <f t="shared" si="14"/>
        <v>14646.635025577509</v>
      </c>
      <c r="D74" s="8">
        <f t="shared" si="14"/>
        <v>47832.678391238689</v>
      </c>
      <c r="E74" s="8">
        <f t="shared" si="14"/>
        <v>22194.049368635438</v>
      </c>
      <c r="F74" s="8">
        <f t="shared" si="14"/>
        <v>5807.9744095831966</v>
      </c>
      <c r="G74" s="8">
        <f t="shared" si="14"/>
        <v>23339.688821597956</v>
      </c>
      <c r="H74" s="8">
        <f t="shared" si="14"/>
        <v>10212.170684089162</v>
      </c>
      <c r="I74" s="8">
        <f t="shared" si="14"/>
        <v>5343.8869416498992</v>
      </c>
      <c r="J74" s="8">
        <f t="shared" si="14"/>
        <v>16928.481238307351</v>
      </c>
      <c r="K74" s="22">
        <f t="shared" si="15"/>
        <v>152350.25804238472</v>
      </c>
      <c r="L74" s="10"/>
      <c r="Q74" s="5" t="s">
        <v>14</v>
      </c>
      <c r="R74" s="8">
        <f t="shared" si="17"/>
        <v>6044.6931617055507</v>
      </c>
      <c r="S74" s="8">
        <f t="shared" si="17"/>
        <v>14646.635025577509</v>
      </c>
      <c r="T74" s="8">
        <f t="shared" si="17"/>
        <v>47832.678391238689</v>
      </c>
      <c r="U74" s="8">
        <f t="shared" si="17"/>
        <v>22194.049368635438</v>
      </c>
      <c r="V74" s="8">
        <f t="shared" si="17"/>
        <v>5807.9744095831966</v>
      </c>
      <c r="W74" s="8">
        <f t="shared" si="17"/>
        <v>23339.688821597956</v>
      </c>
      <c r="X74" s="8">
        <f t="shared" si="17"/>
        <v>10212.170684089162</v>
      </c>
      <c r="Y74" s="8">
        <f t="shared" si="17"/>
        <v>5343.8869416498992</v>
      </c>
      <c r="Z74" s="23">
        <f t="shared" si="17"/>
        <v>16928.481238307351</v>
      </c>
      <c r="AA74" s="22">
        <f t="shared" si="16"/>
        <v>152350.25804238472</v>
      </c>
      <c r="AB74" s="10"/>
    </row>
    <row r="75" spans="1:31" x14ac:dyDescent="0.3">
      <c r="A75" s="5" t="s">
        <v>15</v>
      </c>
      <c r="B75" s="8">
        <f t="shared" si="14"/>
        <v>6258.68</v>
      </c>
      <c r="C75" s="8">
        <f t="shared" si="14"/>
        <v>15366.37</v>
      </c>
      <c r="D75" s="8">
        <f t="shared" si="14"/>
        <v>52274.129114873052</v>
      </c>
      <c r="E75" s="8">
        <f t="shared" si="14"/>
        <v>24075.250468431772</v>
      </c>
      <c r="F75" s="8">
        <f t="shared" si="14"/>
        <v>6327.1080000000002</v>
      </c>
      <c r="G75" s="8">
        <f t="shared" si="14"/>
        <v>25016.74407150675</v>
      </c>
      <c r="H75" s="8">
        <f t="shared" si="14"/>
        <v>10453.604150653344</v>
      </c>
      <c r="I75" s="8">
        <f t="shared" si="14"/>
        <v>5343.8869416498992</v>
      </c>
      <c r="J75" s="8">
        <f t="shared" si="14"/>
        <v>17666.392912283707</v>
      </c>
      <c r="K75" s="22">
        <f t="shared" si="15"/>
        <v>162782.16565939854</v>
      </c>
      <c r="L75" s="10"/>
      <c r="Q75" s="5" t="s">
        <v>15</v>
      </c>
      <c r="R75" s="8">
        <f t="shared" si="17"/>
        <v>6258.68</v>
      </c>
      <c r="S75" s="8">
        <f t="shared" si="17"/>
        <v>15366.37</v>
      </c>
      <c r="T75" s="8">
        <f t="shared" si="17"/>
        <v>52274.129114873052</v>
      </c>
      <c r="U75" s="8">
        <f t="shared" si="17"/>
        <v>24075.250468431772</v>
      </c>
      <c r="V75" s="8">
        <f t="shared" si="17"/>
        <v>6327.1080000000002</v>
      </c>
      <c r="W75" s="8">
        <f t="shared" si="17"/>
        <v>25016.74407150675</v>
      </c>
      <c r="X75" s="8">
        <f t="shared" si="17"/>
        <v>10453.604150653344</v>
      </c>
      <c r="Y75" s="8">
        <f t="shared" si="17"/>
        <v>5343.8869416498992</v>
      </c>
      <c r="Z75" s="23">
        <f t="shared" si="17"/>
        <v>17666.392912283707</v>
      </c>
      <c r="AA75" s="22">
        <f t="shared" si="16"/>
        <v>162782.16565939854</v>
      </c>
      <c r="AB75" s="10"/>
    </row>
    <row r="76" spans="1:31" x14ac:dyDescent="0.3">
      <c r="A76" s="5" t="s">
        <v>16</v>
      </c>
      <c r="B76" s="8">
        <f t="shared" si="14"/>
        <v>6220.9187932421564</v>
      </c>
      <c r="C76" s="8">
        <f t="shared" si="14"/>
        <v>15321.880323126759</v>
      </c>
      <c r="D76" s="8">
        <f t="shared" si="14"/>
        <v>52274.771108322813</v>
      </c>
      <c r="E76" s="8">
        <f t="shared" si="14"/>
        <v>24075.250468431772</v>
      </c>
      <c r="F76" s="8">
        <f t="shared" si="14"/>
        <v>6327.1080000000002</v>
      </c>
      <c r="G76" s="8">
        <f t="shared" si="14"/>
        <v>25016.74407150675</v>
      </c>
      <c r="H76" s="8">
        <f t="shared" si="14"/>
        <v>10453.604150653344</v>
      </c>
      <c r="I76" s="8">
        <f t="shared" si="14"/>
        <v>5343.8869416498992</v>
      </c>
      <c r="J76" s="8">
        <f t="shared" si="14"/>
        <v>17666.392912283707</v>
      </c>
      <c r="K76" s="22">
        <f t="shared" si="15"/>
        <v>162700.55676921722</v>
      </c>
      <c r="L76" s="10"/>
      <c r="Q76" s="5" t="s">
        <v>16</v>
      </c>
      <c r="R76" s="8">
        <f t="shared" si="17"/>
        <v>6220.9187932421564</v>
      </c>
      <c r="S76" s="8">
        <f t="shared" si="17"/>
        <v>15321.880323126759</v>
      </c>
      <c r="T76" s="8">
        <f t="shared" si="17"/>
        <v>52274.771108322813</v>
      </c>
      <c r="U76" s="8">
        <f t="shared" si="17"/>
        <v>24075.250468431772</v>
      </c>
      <c r="V76" s="8">
        <f t="shared" si="17"/>
        <v>6327.1080000000002</v>
      </c>
      <c r="W76" s="8">
        <f t="shared" si="17"/>
        <v>25016.74407150675</v>
      </c>
      <c r="X76" s="8">
        <f t="shared" si="17"/>
        <v>10453.604150653344</v>
      </c>
      <c r="Y76" s="8">
        <f t="shared" si="17"/>
        <v>5343.8869416498992</v>
      </c>
      <c r="Z76" s="23">
        <f>Z62-Z48</f>
        <v>17666.392912283707</v>
      </c>
      <c r="AA76" s="22">
        <f t="shared" si="16"/>
        <v>162700.55676921722</v>
      </c>
      <c r="AB76" s="10"/>
    </row>
    <row r="77" spans="1:31" x14ac:dyDescent="0.3">
      <c r="A77" s="5" t="s">
        <v>17</v>
      </c>
      <c r="B77" s="8">
        <f>B15-B49</f>
        <v>5841.6918986323408</v>
      </c>
      <c r="C77" s="8">
        <f t="shared" ref="C77:I77" si="18">C15-C49</f>
        <v>14199.471550114331</v>
      </c>
      <c r="D77" s="8">
        <f t="shared" si="18"/>
        <v>48068.984781029038</v>
      </c>
      <c r="E77" s="8">
        <f t="shared" si="18"/>
        <v>21806.455926680246</v>
      </c>
      <c r="F77" s="8">
        <f t="shared" si="18"/>
        <v>5676.0304831174344</v>
      </c>
      <c r="G77" s="8">
        <f t="shared" si="18"/>
        <v>21825.705698650127</v>
      </c>
      <c r="H77" s="8">
        <f t="shared" si="18"/>
        <v>9404.0173328209057</v>
      </c>
      <c r="I77" s="8">
        <f t="shared" si="18"/>
        <v>4754.9104627766601</v>
      </c>
      <c r="J77" s="8">
        <f>J15-J49</f>
        <v>15315.62796505054</v>
      </c>
      <c r="K77" s="22">
        <f>SUM($B77:$J77)</f>
        <v>146892.89609887163</v>
      </c>
      <c r="L77" s="10"/>
      <c r="Q77" s="5" t="s">
        <v>17</v>
      </c>
      <c r="R77" s="8">
        <f t="shared" si="17"/>
        <v>5841.6918986323408</v>
      </c>
      <c r="S77" s="8">
        <f t="shared" si="17"/>
        <v>14199.471550114331</v>
      </c>
      <c r="T77" s="8">
        <f t="shared" si="17"/>
        <v>48068.984781029038</v>
      </c>
      <c r="U77" s="8">
        <f t="shared" si="17"/>
        <v>21806.455926680246</v>
      </c>
      <c r="V77" s="8">
        <f t="shared" si="17"/>
        <v>5676.0304831174344</v>
      </c>
      <c r="W77" s="8">
        <f t="shared" si="17"/>
        <v>21825.705698650127</v>
      </c>
      <c r="X77" s="8">
        <f t="shared" si="17"/>
        <v>9404.0173328209057</v>
      </c>
      <c r="Y77" s="8">
        <f t="shared" si="17"/>
        <v>4754.9104627766601</v>
      </c>
      <c r="Z77" s="23">
        <f t="shared" si="17"/>
        <v>15315.62796505054</v>
      </c>
      <c r="AA77" s="22">
        <f>SUM($R77:$Z77)</f>
        <v>146892.89609887163</v>
      </c>
      <c r="AB77" s="10"/>
    </row>
    <row r="79" spans="1:31" x14ac:dyDescent="0.3">
      <c r="A79" s="16" t="s">
        <v>41</v>
      </c>
      <c r="B79" s="18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18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31" x14ac:dyDescent="0.3">
      <c r="A82" s="5" t="s">
        <v>6</v>
      </c>
      <c r="B82" s="19">
        <f>$B$79-K66</f>
        <v>48440.385577300724</v>
      </c>
      <c r="C82" s="10"/>
      <c r="L82" s="10"/>
      <c r="M82" s="10"/>
      <c r="O82" s="14"/>
      <c r="Q82" s="5" t="s">
        <v>6</v>
      </c>
      <c r="R82" s="19">
        <f>$R$79-AA66</f>
        <v>48440.385577300724</v>
      </c>
      <c r="S82" s="10"/>
      <c r="AB82" s="10"/>
      <c r="AC82" s="10"/>
      <c r="AE82" s="14"/>
    </row>
    <row r="83" spans="1:31" x14ac:dyDescent="0.3">
      <c r="A83" s="5" t="s">
        <v>7</v>
      </c>
      <c r="B83" s="8">
        <f t="shared" ref="B83:B92" si="19">$B$79-K67</f>
        <v>50630.156194653231</v>
      </c>
      <c r="L83" s="10"/>
      <c r="M83" s="10"/>
      <c r="O83" s="14"/>
      <c r="Q83" s="5" t="s">
        <v>7</v>
      </c>
      <c r="R83" s="19">
        <f>$R$79-AA67</f>
        <v>50630.156194653231</v>
      </c>
      <c r="AB83" s="10"/>
      <c r="AC83" s="10"/>
      <c r="AE83" s="14"/>
    </row>
    <row r="84" spans="1:31" x14ac:dyDescent="0.3">
      <c r="A84" s="5" t="s">
        <v>8</v>
      </c>
      <c r="B84" s="8">
        <f t="shared" si="19"/>
        <v>34812.69570256205</v>
      </c>
      <c r="L84" s="10"/>
      <c r="M84" s="10"/>
      <c r="O84" s="14"/>
      <c r="Q84" s="5" t="s">
        <v>8</v>
      </c>
      <c r="R84" s="19">
        <f>$R$79-AA68</f>
        <v>34812.69570256205</v>
      </c>
      <c r="AB84" s="10"/>
      <c r="AC84" s="10"/>
      <c r="AE84" s="14"/>
    </row>
    <row r="85" spans="1:31" x14ac:dyDescent="0.3">
      <c r="A85" s="5" t="s">
        <v>9</v>
      </c>
      <c r="B85" s="8">
        <f t="shared" si="19"/>
        <v>4192.8481957817276</v>
      </c>
      <c r="L85" s="10"/>
      <c r="M85" s="10"/>
      <c r="O85" s="14"/>
      <c r="Q85" s="5" t="s">
        <v>9</v>
      </c>
      <c r="R85" s="19">
        <f>$R$79-AA69</f>
        <v>4192.8481957817276</v>
      </c>
      <c r="AB85" s="10"/>
      <c r="AC85" s="10"/>
      <c r="AE85" s="14"/>
    </row>
    <row r="86" spans="1:31" x14ac:dyDescent="0.3">
      <c r="A86" s="5" t="s">
        <v>10</v>
      </c>
      <c r="B86" s="8">
        <f t="shared" si="19"/>
        <v>3820.8005566165666</v>
      </c>
      <c r="L86" s="10"/>
      <c r="M86" s="10"/>
      <c r="O86" s="14"/>
      <c r="Q86" s="5" t="s">
        <v>10</v>
      </c>
      <c r="R86" s="19">
        <f t="shared" ref="R86:R92" si="20">$R$79-AA70</f>
        <v>3820.8005566165666</v>
      </c>
      <c r="AB86" s="10"/>
      <c r="AC86" s="10"/>
      <c r="AE86" s="14"/>
    </row>
    <row r="87" spans="1:31" x14ac:dyDescent="0.3">
      <c r="A87" s="5" t="s">
        <v>11</v>
      </c>
      <c r="B87" s="8">
        <f t="shared" si="19"/>
        <v>27124.07378105406</v>
      </c>
      <c r="L87" s="10"/>
      <c r="M87" s="10"/>
      <c r="O87" s="14"/>
      <c r="Q87" s="5" t="s">
        <v>11</v>
      </c>
      <c r="R87" s="19">
        <f t="shared" si="20"/>
        <v>27124.07378105406</v>
      </c>
      <c r="AB87" s="10"/>
      <c r="AC87" s="10"/>
      <c r="AE87" s="14"/>
    </row>
    <row r="88" spans="1:31" x14ac:dyDescent="0.3">
      <c r="A88" s="5" t="s">
        <v>12</v>
      </c>
      <c r="B88" s="8">
        <f t="shared" si="19"/>
        <v>45886.167323652277</v>
      </c>
      <c r="L88" s="10"/>
      <c r="M88" s="10"/>
      <c r="O88" s="14"/>
      <c r="Q88" s="5" t="s">
        <v>12</v>
      </c>
      <c r="R88" s="19">
        <f t="shared" si="20"/>
        <v>45886.167323652277</v>
      </c>
      <c r="AB88" s="10"/>
      <c r="AC88" s="10"/>
      <c r="AE88" s="14"/>
    </row>
    <row r="89" spans="1:31" x14ac:dyDescent="0.3">
      <c r="A89" s="5" t="s">
        <v>13</v>
      </c>
      <c r="B89" s="8">
        <f t="shared" si="19"/>
        <v>39552.426469356607</v>
      </c>
      <c r="L89" s="10"/>
      <c r="M89" s="10"/>
      <c r="O89" s="14"/>
      <c r="Q89" s="5" t="s">
        <v>13</v>
      </c>
      <c r="R89" s="19">
        <f t="shared" si="20"/>
        <v>39552.426469356607</v>
      </c>
      <c r="AB89" s="10"/>
      <c r="AC89" s="10"/>
      <c r="AE89" s="14"/>
    </row>
    <row r="90" spans="1:31" x14ac:dyDescent="0.3">
      <c r="A90" s="5" t="s">
        <v>14</v>
      </c>
      <c r="B90" s="8">
        <f>$B$79-K74</f>
        <v>23967.038514231826</v>
      </c>
      <c r="L90" s="10"/>
      <c r="M90" s="10"/>
      <c r="O90" s="14"/>
      <c r="Q90" s="5" t="s">
        <v>14</v>
      </c>
      <c r="R90" s="19">
        <f>$R$79-AA74</f>
        <v>23967.038514231826</v>
      </c>
      <c r="AB90" s="10"/>
      <c r="AC90" s="10"/>
      <c r="AE90" s="14"/>
    </row>
    <row r="91" spans="1:31" x14ac:dyDescent="0.3">
      <c r="A91" s="5" t="s">
        <v>15</v>
      </c>
      <c r="B91" s="8">
        <f t="shared" si="19"/>
        <v>13535.130897218012</v>
      </c>
      <c r="L91" s="10"/>
      <c r="M91" s="10"/>
      <c r="O91" s="14"/>
      <c r="Q91" s="5" t="s">
        <v>15</v>
      </c>
      <c r="R91" s="19">
        <f t="shared" si="20"/>
        <v>13535.130897218012</v>
      </c>
      <c r="AB91" s="10"/>
      <c r="AC91" s="10"/>
      <c r="AE91" s="14"/>
    </row>
    <row r="92" spans="1:31" x14ac:dyDescent="0.3">
      <c r="A92" s="5" t="s">
        <v>16</v>
      </c>
      <c r="B92" s="8">
        <f t="shared" si="19"/>
        <v>13616.739787399332</v>
      </c>
      <c r="L92" s="10"/>
      <c r="M92" s="10"/>
      <c r="O92" s="14"/>
      <c r="Q92" s="5" t="s">
        <v>16</v>
      </c>
      <c r="R92" s="19">
        <f t="shared" si="20"/>
        <v>13616.739787399332</v>
      </c>
      <c r="AB92" s="10"/>
      <c r="AC92" s="10"/>
      <c r="AE92" s="14"/>
    </row>
    <row r="93" spans="1:31" x14ac:dyDescent="0.3">
      <c r="A93" s="5" t="s">
        <v>17</v>
      </c>
      <c r="B93" s="8">
        <f>$B$79-K77</f>
        <v>29424.400457744923</v>
      </c>
      <c r="L93" s="10"/>
      <c r="M93" s="10"/>
      <c r="O93" s="14"/>
      <c r="Q93" s="5" t="s">
        <v>17</v>
      </c>
      <c r="R93" s="19">
        <f>$R$79-AA77</f>
        <v>29424.400457744923</v>
      </c>
      <c r="AB93" s="10"/>
      <c r="AC93" s="10"/>
      <c r="AE93" s="14"/>
    </row>
    <row r="94" spans="1:31" x14ac:dyDescent="0.3">
      <c r="A94" s="9" t="s">
        <v>31</v>
      </c>
      <c r="B94" s="12">
        <f>SUM($B$82:$B$93)/$B$79</f>
        <v>1.8999999999999995</v>
      </c>
      <c r="Q94" s="9" t="s">
        <v>31</v>
      </c>
      <c r="R94" s="12">
        <f>SUM($R$82:$R$93)/$R$79</f>
        <v>1.8999999999999995</v>
      </c>
    </row>
    <row r="96" spans="1:31" x14ac:dyDescent="0.3">
      <c r="A96" s="1" t="s">
        <v>48</v>
      </c>
      <c r="B96" s="33">
        <f>(SUM($B$82:$B$93)-$D$97*$B$79)/(12-$D$97)</f>
        <v>-5.7631347439076644E-12</v>
      </c>
      <c r="D96" s="1" t="s">
        <v>33</v>
      </c>
      <c r="Q96" s="1" t="s">
        <v>48</v>
      </c>
      <c r="R96" s="33">
        <f>(SUM($R$82:$R$93)-$T$97*$R$79)/(12-$T$97)</f>
        <v>-5.7631347439076644E-12</v>
      </c>
      <c r="T96" s="1" t="s">
        <v>33</v>
      </c>
    </row>
    <row r="97" spans="1:22" x14ac:dyDescent="0.3">
      <c r="A97" s="1" t="s">
        <v>32</v>
      </c>
      <c r="D97" s="11"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-5.7631347439076642E-9</v>
      </c>
      <c r="F99" s="10"/>
      <c r="Q99" s="1" t="s">
        <v>49</v>
      </c>
      <c r="R99" s="40">
        <f>(MIN($AA$38:$AA$49)+$R$96)*1000</f>
        <v>-5.7631347439076642E-9</v>
      </c>
      <c r="V99" s="10"/>
    </row>
    <row r="100" spans="1:22" ht="15.6" thickBot="1" x14ac:dyDescent="0.35"/>
    <row r="101" spans="1:22" ht="15.6" thickBot="1" x14ac:dyDescent="0.35">
      <c r="A101" s="1" t="s">
        <v>50</v>
      </c>
      <c r="B101" s="97" t="e">
        <f>B99/'入力欄(差替情報)'!D11</f>
        <v>#DIV/0!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4214-A53E-4832-915F-AD46B2969270}">
  <sheetPr codeName="Sheet27">
    <tabColor rgb="FF0070C0"/>
  </sheetPr>
  <dimension ref="A1:AD101"/>
  <sheetViews>
    <sheetView zoomScale="70" zoomScaleNormal="70" workbookViewId="0">
      <selection activeCell="B24" sqref="B24:J35"/>
    </sheetView>
  </sheetViews>
  <sheetFormatPr defaultColWidth="9" defaultRowHeight="15" x14ac:dyDescent="0.3"/>
  <cols>
    <col min="1" max="1" width="29.109375" style="1" customWidth="1"/>
    <col min="2" max="2" width="12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0.44140625" style="1" bestFit="1" customWidth="1"/>
    <col min="19" max="22" width="9" style="1"/>
    <col min="23" max="23" width="9.44140625" style="1" bestFit="1" customWidth="1"/>
    <col min="24" max="26" width="9" style="1"/>
    <col min="27" max="27" width="10.218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29</v>
      </c>
      <c r="L1" s="3"/>
      <c r="M1" s="4" t="s">
        <v>54</v>
      </c>
    </row>
    <row r="2" spans="1:13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3">
      <c r="A3" s="1" t="s">
        <v>165</v>
      </c>
    </row>
    <row r="4" spans="1:13" x14ac:dyDescent="0.3">
      <c r="A4" s="5" t="s">
        <v>6</v>
      </c>
      <c r="B4" s="13">
        <f>'計算用(太陽光-差替先差替可能容量)'!B4</f>
        <v>5136.7693724859209</v>
      </c>
      <c r="C4" s="13">
        <f>'計算用(太陽光-差替先差替可能容量)'!C4</f>
        <v>12582.734736969396</v>
      </c>
      <c r="D4" s="13">
        <f>'計算用(太陽光-差替先差替可能容量)'!D4</f>
        <v>42812.450366376877</v>
      </c>
      <c r="E4" s="13">
        <f>'計算用(太陽光-差替先差替可能容量)'!E4</f>
        <v>19226.231303462326</v>
      </c>
      <c r="F4" s="13">
        <f>'計算用(太陽光-差替先差替可能容量)'!F4</f>
        <v>4869.8559662348689</v>
      </c>
      <c r="G4" s="13">
        <f>'計算用(太陽光-差替先差替可能容量)'!G4</f>
        <v>18677.252542867569</v>
      </c>
      <c r="H4" s="13">
        <f>'計算用(太陽光-差替先差替可能容量)'!H4</f>
        <v>7941.2375019215988</v>
      </c>
      <c r="I4" s="13">
        <f>'計算用(太陽光-差替先差替可能容量)'!I4</f>
        <v>4043.165935613682</v>
      </c>
      <c r="J4" s="13">
        <f>'計算用(太陽光-差替先差替可能容量)'!J4</f>
        <v>12587.213253383588</v>
      </c>
    </row>
    <row r="5" spans="1:13" x14ac:dyDescent="0.3">
      <c r="A5" s="5" t="s">
        <v>7</v>
      </c>
      <c r="B5" s="13">
        <f>'計算用(太陽光-差替先差替可能容量)'!B5</f>
        <v>4608.0824778761062</v>
      </c>
      <c r="C5" s="13">
        <f>'計算用(太陽光-差替先差替可能容量)'!C5</f>
        <v>11765.592368887781</v>
      </c>
      <c r="D5" s="13">
        <f>'計算用(太陽光-差替先差替可能容量)'!D5</f>
        <v>41433.532423196593</v>
      </c>
      <c r="E5" s="13">
        <f>'計算用(太陽光-差替先差替可能容量)'!E5</f>
        <v>19308.463482688392</v>
      </c>
      <c r="F5" s="13">
        <f>'計算用(太陽光-差替先差替可能容量)'!F5</f>
        <v>4448.449286955346</v>
      </c>
      <c r="G5" s="13">
        <f>'計算用(太陽光-差替先差替可能容量)'!G5</f>
        <v>18978.289379788399</v>
      </c>
      <c r="H5" s="13">
        <f>'計算用(太陽光-差替先差替可能容量)'!H5</f>
        <v>7842.2442813220596</v>
      </c>
      <c r="I5" s="13">
        <f>'計算用(太陽光-差替先差替可能容量)'!I5</f>
        <v>4136.5137424547283</v>
      </c>
      <c r="J5" s="13">
        <f>'計算用(太陽光-差替先差替可能容量)'!J5</f>
        <v>13165.972918793903</v>
      </c>
    </row>
    <row r="6" spans="1:13" x14ac:dyDescent="0.3">
      <c r="A6" s="5" t="s">
        <v>8</v>
      </c>
      <c r="B6" s="13">
        <f>'計算用(太陽光-差替先差替可能容量)'!B6</f>
        <v>4620.6628801287216</v>
      </c>
      <c r="C6" s="13">
        <f>'計算用(太陽光-差替先差替可能容量)'!C6</f>
        <v>12573.166958401736</v>
      </c>
      <c r="D6" s="13">
        <f>'計算用(太陽光-差替先差替可能容量)'!D6</f>
        <v>47467.120916422551</v>
      </c>
      <c r="E6" s="13">
        <f>'計算用(太陽光-差替先差替可能容量)'!E6</f>
        <v>21487.776232179225</v>
      </c>
      <c r="F6" s="13">
        <f>'計算用(太陽光-差替先差替可能容量)'!F6</f>
        <v>5089.7190162937504</v>
      </c>
      <c r="G6" s="13">
        <f>'計算用(太陽光-差替先差替可能容量)'!G6</f>
        <v>21846.573400218898</v>
      </c>
      <c r="H6" s="13">
        <f>'計算用(太陽光-差替先差替可能容量)'!H6</f>
        <v>8731.2234050730203</v>
      </c>
      <c r="I6" s="13">
        <f>'計算用(太陽光-差替先差替可能容量)'!I6</f>
        <v>4649.8966800804828</v>
      </c>
      <c r="J6" s="13">
        <f>'計算用(太陽光-差替先差替可能容量)'!J6</f>
        <v>15038.461365256126</v>
      </c>
    </row>
    <row r="7" spans="1:13" x14ac:dyDescent="0.3">
      <c r="A7" s="5" t="s">
        <v>9</v>
      </c>
      <c r="B7" s="13">
        <f>'計算用(太陽光-差替先差替可能容量)'!B7</f>
        <v>5139.1466273187179</v>
      </c>
      <c r="C7" s="13">
        <f>'計算用(太陽光-差替先差替可能容量)'!C7</f>
        <v>14722.667747708281</v>
      </c>
      <c r="D7" s="13">
        <f>'計算用(太陽光-差替先差替可能容量)'!D7</f>
        <v>58859.241985807814</v>
      </c>
      <c r="E7" s="13">
        <f>'計算用(太陽光-差替先差替可能容量)'!E7</f>
        <v>25236.87</v>
      </c>
      <c r="F7" s="13">
        <f>'計算用(太陽光-差替先差替可能容量)'!F7</f>
        <v>5984.4279999999999</v>
      </c>
      <c r="G7" s="13">
        <f>'計算用(太陽光-差替先差替可能容量)'!G7</f>
        <v>27232.29</v>
      </c>
      <c r="H7" s="13">
        <f>'計算用(太陽光-差替先差替可能容量)'!H7</f>
        <v>10514.220000000001</v>
      </c>
      <c r="I7" s="13">
        <f>'計算用(太陽光-差替先差替可能容量)'!I7</f>
        <v>5798.9299999999994</v>
      </c>
      <c r="J7" s="13">
        <f>'計算用(太陽光-差替先差替可能容量)'!J7</f>
        <v>18636.653999999999</v>
      </c>
    </row>
    <row r="8" spans="1:13" x14ac:dyDescent="0.3">
      <c r="A8" s="5" t="s">
        <v>10</v>
      </c>
      <c r="B8" s="13">
        <f>'計算用(太陽光-差替先差替可能容量)'!B8</f>
        <v>5227.29</v>
      </c>
      <c r="C8" s="13">
        <f>'計算用(太陽光-差替先差替可能容量)'!C8</f>
        <v>15007.958000000001</v>
      </c>
      <c r="D8" s="13">
        <f>'計算用(太陽光-差替先差替可能容量)'!D8</f>
        <v>58857.856</v>
      </c>
      <c r="E8" s="13">
        <f>'計算用(太陽光-差替先差替可能容量)'!E8</f>
        <v>25236.87</v>
      </c>
      <c r="F8" s="13">
        <f>'計算用(太陽光-差替先差替可能容量)'!F8</f>
        <v>5984.4279999999999</v>
      </c>
      <c r="G8" s="13">
        <f>'計算用(太陽光-差替先差替可能容量)'!G8</f>
        <v>27232.29</v>
      </c>
      <c r="H8" s="13">
        <f>'計算用(太陽光-差替先差替可能容量)'!H8</f>
        <v>10514.220000000001</v>
      </c>
      <c r="I8" s="13">
        <f>'計算用(太陽光-差替先差替可能容量)'!I8</f>
        <v>5798.9299999999994</v>
      </c>
      <c r="J8" s="13">
        <f>'計算用(太陽光-差替先差替可能容量)'!J8</f>
        <v>18636.653999999999</v>
      </c>
    </row>
    <row r="9" spans="1:13" x14ac:dyDescent="0.3">
      <c r="A9" s="5" t="s">
        <v>11</v>
      </c>
      <c r="B9" s="13">
        <f>'計算用(太陽光-差替先差替可能容量)'!B9</f>
        <v>4862.1060274632619</v>
      </c>
      <c r="C9" s="13">
        <f>'計算用(太陽光-差替先差替可能容量)'!C9</f>
        <v>13237.588415435164</v>
      </c>
      <c r="D9" s="13">
        <f>'計算用(太陽光-差替先差替可能容量)'!D9</f>
        <v>49767.298669551194</v>
      </c>
      <c r="E9" s="13">
        <f>'計算用(太陽光-差替先差替可能容量)'!E9</f>
        <v>22697.76146639511</v>
      </c>
      <c r="F9" s="13">
        <f>'計算用(太陽光-差替先差替可能容量)'!F9</f>
        <v>5295.2961846097905</v>
      </c>
      <c r="G9" s="13">
        <f>'計算用(太陽光-差替先差替可能容量)'!G9</f>
        <v>22988.977457132434</v>
      </c>
      <c r="H9" s="13">
        <f>'計算用(太陽光-差替先差替可能容量)'!H9</f>
        <v>9387.8371329746351</v>
      </c>
      <c r="I9" s="13">
        <f>'計算用(太陽光-差替先差替可能容量)'!I9</f>
        <v>4958.8397384305836</v>
      </c>
      <c r="J9" s="13">
        <f>'計算用(太陽光-差替先差替可能容量)'!J9</f>
        <v>15997.517683570326</v>
      </c>
    </row>
    <row r="10" spans="1:13" x14ac:dyDescent="0.3">
      <c r="A10" s="5" t="s">
        <v>12</v>
      </c>
      <c r="B10" s="13">
        <f>'計算用(太陽光-差替先差替可能容量)'!B10</f>
        <v>5048.6565567176185</v>
      </c>
      <c r="C10" s="13">
        <f>'計算用(太陽光-差替先差替可能容量)'!C10</f>
        <v>11997.802479552651</v>
      </c>
      <c r="D10" s="13">
        <f>'計算用(太陽光-差替先差替可能容量)'!D10</f>
        <v>42609.084439528531</v>
      </c>
      <c r="E10" s="13">
        <f>'計算用(太陽光-差替先差替可能容量)'!E10</f>
        <v>20048.613095723016</v>
      </c>
      <c r="F10" s="13">
        <f>'計算用(太陽光-差替先差替可能容量)'!F10</f>
        <v>4704.961178690708</v>
      </c>
      <c r="G10" s="13">
        <f>'計算用(太陽光-差替先差替可能容量)'!G10</f>
        <v>19599.230974097041</v>
      </c>
      <c r="H10" s="13">
        <f>'計算用(太陽光-差替先差替可能容量)'!H10</f>
        <v>8074.5883704842427</v>
      </c>
      <c r="I10" s="13">
        <f>'計算用(太陽光-差替先差替可能容量)'!I10</f>
        <v>4451.5450905432599</v>
      </c>
      <c r="J10" s="13">
        <f>'計算用(太陽光-差替先差替可能容量)'!J10</f>
        <v>13896.647047627208</v>
      </c>
    </row>
    <row r="11" spans="1:13" x14ac:dyDescent="0.3">
      <c r="A11" s="5" t="s">
        <v>13</v>
      </c>
      <c r="B11" s="13">
        <f>'計算用(太陽光-差替先差替可能容量)'!B11</f>
        <v>5728.398278358809</v>
      </c>
      <c r="C11" s="13">
        <f>'計算用(太陽光-差替先差替可能容量)'!C11</f>
        <v>13435.358872684099</v>
      </c>
      <c r="D11" s="13">
        <f>'計算用(太陽光-差替先差替可能容量)'!D11</f>
        <v>44678.215346657016</v>
      </c>
      <c r="E11" s="13">
        <f>'計算用(太陽光-差替先差替可能容量)'!E11</f>
        <v>20285.050610997965</v>
      </c>
      <c r="F11" s="13">
        <f>'計算用(太陽光-差替先差替可能容量)'!F11</f>
        <v>5163.0066996467103</v>
      </c>
      <c r="G11" s="13">
        <f>'計算用(太陽光-差替先差替可能容量)'!G11</f>
        <v>19829.725581904411</v>
      </c>
      <c r="H11" s="13">
        <f>'計算用(太陽光-差替先差替可能容量)'!H11</f>
        <v>8738.2929208301321</v>
      </c>
      <c r="I11" s="13">
        <f>'計算用(太陽光-差替先差替可能容量)'!I11</f>
        <v>4463.2110663983913</v>
      </c>
      <c r="J11" s="13">
        <f>'計算用(太陽光-差替先差替可能容量)'!J11</f>
        <v>14443.610709782424</v>
      </c>
    </row>
    <row r="12" spans="1:13" x14ac:dyDescent="0.3">
      <c r="A12" s="5" t="s">
        <v>14</v>
      </c>
      <c r="B12" s="13">
        <f>'計算用(太陽光-差替先差替可能容量)'!B12</f>
        <v>6044.6931617055507</v>
      </c>
      <c r="C12" s="13">
        <f>'計算用(太陽光-差替先差替可能容量)'!C12</f>
        <v>14646.635025577509</v>
      </c>
      <c r="D12" s="13">
        <f>'計算用(太陽光-差替先差替可能容量)'!D12</f>
        <v>47832.678391238689</v>
      </c>
      <c r="E12" s="13">
        <f>'計算用(太陽光-差替先差替可能容量)'!E12</f>
        <v>22194.049368635438</v>
      </c>
      <c r="F12" s="13">
        <f>'計算用(太陽光-差替先差替可能容量)'!F12</f>
        <v>5807.9744095831966</v>
      </c>
      <c r="G12" s="13">
        <f>'計算用(太陽光-差替先差替可能容量)'!G12</f>
        <v>23339.688821597956</v>
      </c>
      <c r="H12" s="13">
        <f>'計算用(太陽光-差替先差替可能容量)'!H12</f>
        <v>10212.170684089162</v>
      </c>
      <c r="I12" s="13">
        <f>'計算用(太陽光-差替先差替可能容量)'!I12</f>
        <v>5343.8869416498992</v>
      </c>
      <c r="J12" s="13">
        <f>'計算用(太陽光-差替先差替可能容量)'!J12</f>
        <v>16928.481238307351</v>
      </c>
    </row>
    <row r="13" spans="1:13" x14ac:dyDescent="0.3">
      <c r="A13" s="5" t="s">
        <v>15</v>
      </c>
      <c r="B13" s="13">
        <f>'計算用(太陽光-差替先差替可能容量)'!B13</f>
        <v>6258.68</v>
      </c>
      <c r="C13" s="13">
        <f>'計算用(太陽光-差替先差替可能容量)'!C13</f>
        <v>15366.37</v>
      </c>
      <c r="D13" s="13">
        <f>'計算用(太陽光-差替先差替可能容量)'!D13</f>
        <v>52274.129114873052</v>
      </c>
      <c r="E13" s="13">
        <f>'計算用(太陽光-差替先差替可能容量)'!E13</f>
        <v>24075.250468431772</v>
      </c>
      <c r="F13" s="13">
        <f>'計算用(太陽光-差替先差替可能容量)'!F13</f>
        <v>6327.1080000000002</v>
      </c>
      <c r="G13" s="13">
        <f>'計算用(太陽光-差替先差替可能容量)'!G13</f>
        <v>25016.74407150675</v>
      </c>
      <c r="H13" s="13">
        <f>'計算用(太陽光-差替先差替可能容量)'!H13</f>
        <v>10453.604150653344</v>
      </c>
      <c r="I13" s="13">
        <f>'計算用(太陽光-差替先差替可能容量)'!I13</f>
        <v>5343.8869416498992</v>
      </c>
      <c r="J13" s="13">
        <f>'計算用(太陽光-差替先差替可能容量)'!J13</f>
        <v>17666.392912283707</v>
      </c>
    </row>
    <row r="14" spans="1:13" x14ac:dyDescent="0.3">
      <c r="A14" s="5" t="s">
        <v>16</v>
      </c>
      <c r="B14" s="13">
        <f>'計算用(太陽光-差替先差替可能容量)'!B14</f>
        <v>6220.9187932421564</v>
      </c>
      <c r="C14" s="13">
        <f>'計算用(太陽光-差替先差替可能容量)'!C14</f>
        <v>15321.880323126759</v>
      </c>
      <c r="D14" s="13">
        <f>'計算用(太陽光-差替先差替可能容量)'!D14</f>
        <v>52274.771108322813</v>
      </c>
      <c r="E14" s="13">
        <f>'計算用(太陽光-差替先差替可能容量)'!E14</f>
        <v>24075.250468431772</v>
      </c>
      <c r="F14" s="13">
        <f>'計算用(太陽光-差替先差替可能容量)'!F14</f>
        <v>6327.1080000000002</v>
      </c>
      <c r="G14" s="13">
        <f>'計算用(太陽光-差替先差替可能容量)'!G14</f>
        <v>25016.74407150675</v>
      </c>
      <c r="H14" s="13">
        <f>'計算用(太陽光-差替先差替可能容量)'!H14</f>
        <v>10453.604150653344</v>
      </c>
      <c r="I14" s="13">
        <f>'計算用(太陽光-差替先差替可能容量)'!I14</f>
        <v>5343.8869416498992</v>
      </c>
      <c r="J14" s="13">
        <f>'計算用(太陽光-差替先差替可能容量)'!J14</f>
        <v>17666.392912283707</v>
      </c>
    </row>
    <row r="15" spans="1:13" x14ac:dyDescent="0.3">
      <c r="A15" s="5" t="s">
        <v>17</v>
      </c>
      <c r="B15" s="13">
        <f>'計算用(太陽光-差替先差替可能容量)'!B15</f>
        <v>5841.6918986323408</v>
      </c>
      <c r="C15" s="13">
        <f>'計算用(太陽光-差替先差替可能容量)'!C15</f>
        <v>14199.471550114331</v>
      </c>
      <c r="D15" s="13">
        <f>'計算用(太陽光-差替先差替可能容量)'!D15</f>
        <v>48068.984781029038</v>
      </c>
      <c r="E15" s="13">
        <f>'計算用(太陽光-差替先差替可能容量)'!E15</f>
        <v>21806.455926680246</v>
      </c>
      <c r="F15" s="13">
        <f>'計算用(太陽光-差替先差替可能容量)'!F15</f>
        <v>5676.0304831174344</v>
      </c>
      <c r="G15" s="13">
        <f>'計算用(太陽光-差替先差替可能容量)'!G15</f>
        <v>21825.705698650127</v>
      </c>
      <c r="H15" s="13">
        <f>'計算用(太陽光-差替先差替可能容量)'!H15</f>
        <v>9404.0173328209057</v>
      </c>
      <c r="I15" s="13">
        <f>'計算用(太陽光-差替先差替可能容量)'!I15</f>
        <v>4754.9104627766601</v>
      </c>
      <c r="J15" s="13">
        <f>'計算用(太陽光-差替先差替可能容量)'!J15</f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35</v>
      </c>
      <c r="B17" s="25">
        <f>'計算用(太陽光-差替先差替可能容量)'!B17</f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42</v>
      </c>
      <c r="B19" s="94">
        <f>'計算用(太陽光-差替先差替可能容量)'!B19</f>
        <v>0</v>
      </c>
      <c r="C19" s="94">
        <f>'計算用(太陽光-差替先差替可能容量)'!C19</f>
        <v>0</v>
      </c>
      <c r="D19" s="94">
        <f>'計算用(太陽光-差替先差替可能容量)'!D19</f>
        <v>0</v>
      </c>
      <c r="E19" s="94">
        <f>'計算用(太陽光-差替先差替可能容量)'!E19</f>
        <v>0</v>
      </c>
      <c r="F19" s="94">
        <f>'計算用(太陽光-差替先差替可能容量)'!F19</f>
        <v>0</v>
      </c>
      <c r="G19" s="94">
        <f>'計算用(太陽光-差替先差替可能容量)'!G19</f>
        <v>0</v>
      </c>
      <c r="H19" s="94">
        <f>'計算用(太陽光-差替先差替可能容量)'!H19</f>
        <v>0</v>
      </c>
      <c r="I19" s="94">
        <f>'計算用(太陽光-差替先差替可能容量)'!I19</f>
        <v>0</v>
      </c>
      <c r="J19" s="94">
        <f>'計算用(太陽光-差替先差替可能容量)'!J19</f>
        <v>0</v>
      </c>
    </row>
    <row r="21" spans="1:14" x14ac:dyDescent="0.3">
      <c r="A21" s="1" t="s">
        <v>43</v>
      </c>
      <c r="B21" s="94">
        <f>'計算用(太陽光-差替先差替可能容量)'!B21</f>
        <v>0</v>
      </c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44</v>
      </c>
      <c r="B23" s="16" t="s">
        <v>37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6</v>
      </c>
      <c r="B24" s="96">
        <v>0.20045104256411247</v>
      </c>
      <c r="C24" s="96">
        <v>0.32058385807397122</v>
      </c>
      <c r="D24" s="96">
        <v>0.35758899311912723</v>
      </c>
      <c r="E24" s="96">
        <v>0.29016236932728906</v>
      </c>
      <c r="F24" s="96">
        <v>0.18314644708108277</v>
      </c>
      <c r="G24" s="96">
        <v>0.28258147714906612</v>
      </c>
      <c r="H24" s="96">
        <v>0.25143950824158035</v>
      </c>
      <c r="I24" s="96">
        <v>0.31338553865422925</v>
      </c>
      <c r="J24" s="96">
        <v>0.18422496985790715</v>
      </c>
      <c r="N24" s="26" t="e">
        <f>HLOOKUP('入力欄(差替情報)'!D9,$B$2:$J$35,23,0)</f>
        <v>#N/A</v>
      </c>
    </row>
    <row r="25" spans="1:14" x14ac:dyDescent="0.3">
      <c r="A25" s="5" t="s">
        <v>7</v>
      </c>
      <c r="B25" s="96">
        <v>0.14811769014686563</v>
      </c>
      <c r="C25" s="96">
        <v>0.16597411078243987</v>
      </c>
      <c r="D25" s="96">
        <v>0.11104445109944529</v>
      </c>
      <c r="E25" s="96">
        <v>0.11864435323517457</v>
      </c>
      <c r="F25" s="96">
        <v>0.10107708818027274</v>
      </c>
      <c r="G25" s="96">
        <v>0.16134193626985591</v>
      </c>
      <c r="H25" s="96">
        <v>0.11176174128077956</v>
      </c>
      <c r="I25" s="96">
        <v>0.18272250741544604</v>
      </c>
      <c r="J25" s="96">
        <v>8.7198017397461372E-2</v>
      </c>
      <c r="N25" s="26" t="e">
        <f>HLOOKUP('入力欄(差替情報)'!D9,$B$2:$J$35,24,0)</f>
        <v>#N/A</v>
      </c>
    </row>
    <row r="26" spans="1:14" x14ac:dyDescent="0.3">
      <c r="A26" s="5" t="s">
        <v>8</v>
      </c>
      <c r="B26" s="96">
        <v>0.13941440704660479</v>
      </c>
      <c r="C26" s="96">
        <v>0.10608484776514966</v>
      </c>
      <c r="D26" s="96">
        <v>0.12068392069721519</v>
      </c>
      <c r="E26" s="96">
        <v>0.11315123851765303</v>
      </c>
      <c r="F26" s="96">
        <v>5.6047060078688794E-2</v>
      </c>
      <c r="G26" s="96">
        <v>0.18197718981419528</v>
      </c>
      <c r="H26" s="96">
        <v>0.1006917926202251</v>
      </c>
      <c r="I26" s="96">
        <v>0.17367252367481933</v>
      </c>
      <c r="J26" s="96">
        <v>0.11194287842350774</v>
      </c>
      <c r="N26" s="26" t="e">
        <f>HLOOKUP('入力欄(差替情報)'!D9,$B$2:$J$35,25,0)</f>
        <v>#N/A</v>
      </c>
    </row>
    <row r="27" spans="1:14" x14ac:dyDescent="0.3">
      <c r="A27" s="5" t="s">
        <v>9</v>
      </c>
      <c r="B27" s="96">
        <v>0.12213037894293161</v>
      </c>
      <c r="C27" s="96">
        <v>9.4986551515666234E-2</v>
      </c>
      <c r="D27" s="96">
        <v>0.15233745489672793</v>
      </c>
      <c r="E27" s="96">
        <v>0.1318125019379309</v>
      </c>
      <c r="F27" s="96">
        <v>9.0043635173953016E-2</v>
      </c>
      <c r="G27" s="96">
        <v>8.8663130681407673E-2</v>
      </c>
      <c r="H27" s="96">
        <v>8.2337262045040771E-2</v>
      </c>
      <c r="I27" s="96">
        <v>9.3121744319437455E-2</v>
      </c>
      <c r="J27" s="96">
        <v>5.8891367011705782E-2</v>
      </c>
      <c r="N27" s="26" t="e">
        <f>HLOOKUP('入力欄(差替情報)'!D9,$B$2:$J$35,26,0)</f>
        <v>#N/A</v>
      </c>
    </row>
    <row r="28" spans="1:14" x14ac:dyDescent="0.3">
      <c r="A28" s="5" t="s">
        <v>10</v>
      </c>
      <c r="B28" s="96">
        <v>8.5363024165036425E-2</v>
      </c>
      <c r="C28" s="96">
        <v>0.10999028083921833</v>
      </c>
      <c r="D28" s="96">
        <v>6.0293383498538765E-2</v>
      </c>
      <c r="E28" s="96">
        <v>0.12076739321282814</v>
      </c>
      <c r="F28" s="96">
        <v>7.9695497381985309E-2</v>
      </c>
      <c r="G28" s="96">
        <v>0.11484994829327316</v>
      </c>
      <c r="H28" s="96">
        <v>9.2291555930938796E-2</v>
      </c>
      <c r="I28" s="96">
        <v>0.13501049291938472</v>
      </c>
      <c r="J28" s="96">
        <v>7.1114797880406797E-2</v>
      </c>
      <c r="N28" s="26" t="e">
        <f>HLOOKUP('入力欄(差替情報)'!D9,$B$2:$J$35,27,0)</f>
        <v>#N/A</v>
      </c>
    </row>
    <row r="29" spans="1:14" x14ac:dyDescent="0.3">
      <c r="A29" s="5" t="s">
        <v>11</v>
      </c>
      <c r="B29" s="96">
        <v>0.12612748764895435</v>
      </c>
      <c r="C29" s="96">
        <v>0.14120206164933632</v>
      </c>
      <c r="D29" s="96">
        <v>0.17724848844805494</v>
      </c>
      <c r="E29" s="96">
        <v>0.10831520694523838</v>
      </c>
      <c r="F29" s="96">
        <v>9.4099781144720979E-2</v>
      </c>
      <c r="G29" s="96">
        <v>0.14417777999568263</v>
      </c>
      <c r="H29" s="96">
        <v>9.377749464434558E-2</v>
      </c>
      <c r="I29" s="96">
        <v>0.16077240291033246</v>
      </c>
      <c r="J29" s="96">
        <v>5.9887475842572854E-2</v>
      </c>
      <c r="N29" s="26" t="e">
        <f>HLOOKUP('入力欄(差替情報)'!D9,$B$2:$J$35,28,0)</f>
        <v>#N/A</v>
      </c>
    </row>
    <row r="30" spans="1:14" x14ac:dyDescent="0.3">
      <c r="A30" s="5" t="s">
        <v>12</v>
      </c>
      <c r="B30" s="96">
        <v>0.15971585711063768</v>
      </c>
      <c r="C30" s="96">
        <v>0.2151809310725665</v>
      </c>
      <c r="D30" s="96">
        <v>0.2514596190498497</v>
      </c>
      <c r="E30" s="96">
        <v>0.16967661523379801</v>
      </c>
      <c r="F30" s="96">
        <v>0.14761141772741171</v>
      </c>
      <c r="G30" s="96">
        <v>0.15369528999353269</v>
      </c>
      <c r="H30" s="96">
        <v>0.12972543729409153</v>
      </c>
      <c r="I30" s="96">
        <v>0.19443839142807998</v>
      </c>
      <c r="J30" s="96">
        <v>0.1231626193899195</v>
      </c>
      <c r="N30" s="26" t="e">
        <f>HLOOKUP('入力欄(差替情報)'!D9,$B$2:$J$35,29,0)</f>
        <v>#N/A</v>
      </c>
    </row>
    <row r="31" spans="1:14" x14ac:dyDescent="0.3">
      <c r="A31" s="5" t="s">
        <v>13</v>
      </c>
      <c r="B31" s="96">
        <v>0.23201721075532208</v>
      </c>
      <c r="C31" s="96">
        <v>0.32455783873495442</v>
      </c>
      <c r="D31" s="96">
        <v>0.18494581328662271</v>
      </c>
      <c r="E31" s="96">
        <v>0.28874030971706988</v>
      </c>
      <c r="F31" s="96">
        <v>0.27331193357884148</v>
      </c>
      <c r="G31" s="96">
        <v>0.27426448557983196</v>
      </c>
      <c r="H31" s="96">
        <v>0.19336748742747109</v>
      </c>
      <c r="I31" s="96">
        <v>0.36512376697160209</v>
      </c>
      <c r="J31" s="96">
        <v>0.18845509503180849</v>
      </c>
      <c r="N31" s="26" t="e">
        <f>HLOOKUP('入力欄(差替情報)'!D9,$B$2:$J$35,30,0)</f>
        <v>#N/A</v>
      </c>
    </row>
    <row r="32" spans="1:14" x14ac:dyDescent="0.3">
      <c r="A32" s="5" t="s">
        <v>14</v>
      </c>
      <c r="B32" s="96">
        <v>0.27015393976733587</v>
      </c>
      <c r="C32" s="96">
        <v>0.47575253071159757</v>
      </c>
      <c r="D32" s="96">
        <v>0.25134870904092449</v>
      </c>
      <c r="E32" s="96">
        <v>0.22642181123122068</v>
      </c>
      <c r="F32" s="96">
        <v>0.28119036327265373</v>
      </c>
      <c r="G32" s="96">
        <v>0.2759296929937271</v>
      </c>
      <c r="H32" s="96">
        <v>0.23519607315869975</v>
      </c>
      <c r="I32" s="96">
        <v>0.35630602833681607</v>
      </c>
      <c r="J32" s="96">
        <v>0.21746307755109009</v>
      </c>
      <c r="N32" s="26" t="e">
        <f>HLOOKUP('入力欄(差替情報)'!D9,$B$2:$J$35,31,0)</f>
        <v>#N/A</v>
      </c>
    </row>
    <row r="33" spans="1:30" x14ac:dyDescent="0.3">
      <c r="A33" s="5" t="s">
        <v>15</v>
      </c>
      <c r="B33" s="96">
        <v>0.20236899715675213</v>
      </c>
      <c r="C33" s="96">
        <v>0.42504085612993225</v>
      </c>
      <c r="D33" s="96">
        <v>0.22592414624906682</v>
      </c>
      <c r="E33" s="96">
        <v>0.32596110809189272</v>
      </c>
      <c r="F33" s="96">
        <v>0.24604335339166689</v>
      </c>
      <c r="G33" s="96">
        <v>0.36200598616887619</v>
      </c>
      <c r="H33" s="96">
        <v>0.26851544759846785</v>
      </c>
      <c r="I33" s="96">
        <v>0.4487768292581808</v>
      </c>
      <c r="J33" s="96">
        <v>0.21694405396337257</v>
      </c>
      <c r="N33" s="26" t="e">
        <f>HLOOKUP('入力欄(差替情報)'!D9,$B$2:$J$35,32,0)</f>
        <v>#N/A</v>
      </c>
    </row>
    <row r="34" spans="1:30" x14ac:dyDescent="0.3">
      <c r="A34" s="5" t="s">
        <v>16</v>
      </c>
      <c r="B34" s="96">
        <v>0.24290214559560022</v>
      </c>
      <c r="C34" s="96">
        <v>0.52675239072976354</v>
      </c>
      <c r="D34" s="96">
        <v>0.2613143456185999</v>
      </c>
      <c r="E34" s="96">
        <v>0.42640462713930011</v>
      </c>
      <c r="F34" s="96">
        <v>0.2713385602953311</v>
      </c>
      <c r="G34" s="96">
        <v>0.3836537812951954</v>
      </c>
      <c r="H34" s="96">
        <v>0.26731788146165258</v>
      </c>
      <c r="I34" s="96">
        <v>0.45117410398788804</v>
      </c>
      <c r="J34" s="96">
        <v>0.2493771029067669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6">
        <v>0.20857804571958219</v>
      </c>
      <c r="C35" s="96">
        <v>0.34804889194494348</v>
      </c>
      <c r="D35" s="96">
        <v>0.30292625809760659</v>
      </c>
      <c r="E35" s="96">
        <v>0.41983312879158646</v>
      </c>
      <c r="F35" s="96">
        <v>0.23472652695572846</v>
      </c>
      <c r="G35" s="96">
        <v>0.29396281211428799</v>
      </c>
      <c r="H35" s="96">
        <v>0.25555467865639303</v>
      </c>
      <c r="I35" s="96">
        <v>0.44030366029716295</v>
      </c>
      <c r="J35" s="96">
        <v>0.24910138869451168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52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29">
        <f>IF('入力欄(差替情報)'!$D$9=B$2,B24*'入力欄(差替情報)'!$D$22/1000,0)</f>
        <v>0</v>
      </c>
      <c r="C38" s="29">
        <f>IF('入力欄(差替情報)'!$D$9=C$2,C24*'入力欄(差替情報)'!$D$22/1000,0)</f>
        <v>0</v>
      </c>
      <c r="D38" s="29">
        <f>IF('入力欄(差替情報)'!$D$9=D$2,D24*'入力欄(差替情報)'!$D$22/1000,0)</f>
        <v>0</v>
      </c>
      <c r="E38" s="29">
        <f>IF('入力欄(差替情報)'!$D$9=E$2,E24*'入力欄(差替情報)'!$D$22/1000,0)</f>
        <v>0</v>
      </c>
      <c r="F38" s="29">
        <f>IF('入力欄(差替情報)'!$D$9=F$2,F24*'入力欄(差替情報)'!$D$22/1000,0)</f>
        <v>0</v>
      </c>
      <c r="G38" s="29">
        <f>IF('入力欄(差替情報)'!$D$9=G$2,G24*'入力欄(差替情報)'!$D$22/1000,0)</f>
        <v>0</v>
      </c>
      <c r="H38" s="29">
        <f>IF('入力欄(差替情報)'!$D$9=H$2,H24*'入力欄(差替情報)'!$D$22/1000,0)</f>
        <v>0</v>
      </c>
      <c r="I38" s="29">
        <f>IF('入力欄(差替情報)'!$D$9=I$2,I24*'入力欄(差替情報)'!$D$22/1000,0)</f>
        <v>0</v>
      </c>
      <c r="J38" s="29">
        <f>IF('入力欄(差替情報)'!$D$9=J$2,J24*'入力欄(差替情報)'!$D$22/1000,0)</f>
        <v>0</v>
      </c>
      <c r="K38" s="30">
        <f>SUM(B38:J38)</f>
        <v>0</v>
      </c>
      <c r="L38" s="31">
        <f>MIN($K$38:$K$49)</f>
        <v>0</v>
      </c>
      <c r="N38" s="28">
        <f t="shared" ref="N38:N49" si="1">K38*1000</f>
        <v>0</v>
      </c>
      <c r="Q38" s="5" t="s">
        <v>6</v>
      </c>
      <c r="R38" s="29">
        <f>IF('入力欄(差替情報)'!$D$9=B$2,B24*'入力欄(差替情報)'!$D$22/1000,0)</f>
        <v>0</v>
      </c>
      <c r="S38" s="29">
        <f>IF('入力欄(差替情報)'!$D$9=C$2,C24*'入力欄(差替情報)'!$D$22/1000,0)</f>
        <v>0</v>
      </c>
      <c r="T38" s="29">
        <f>IF('入力欄(差替情報)'!$D$9=D$2,D24*'入力欄(差替情報)'!$D$22/1000,0)</f>
        <v>0</v>
      </c>
      <c r="U38" s="29">
        <f>IF('入力欄(差替情報)'!$D$9=E$2,E24*'入力欄(差替情報)'!$D$22/1000,0)</f>
        <v>0</v>
      </c>
      <c r="V38" s="29">
        <f>IF('入力欄(差替情報)'!$D$9=F$2,F24*'入力欄(差替情報)'!$D$22/1000,0)</f>
        <v>0</v>
      </c>
      <c r="W38" s="29">
        <f>IF('入力欄(差替情報)'!$D$9=G$2,G24*'入力欄(差替情報)'!$D$22/1000,0)</f>
        <v>0</v>
      </c>
      <c r="X38" s="29">
        <f>IF('入力欄(差替情報)'!$D$9=H$2,H24*'入力欄(差替情報)'!$D$22/1000,0)</f>
        <v>0</v>
      </c>
      <c r="Y38" s="29">
        <f>IF('入力欄(差替情報)'!$D$9=I$2,I24*'入力欄(差替情報)'!$D$22/1000,0)</f>
        <v>0</v>
      </c>
      <c r="Z38" s="29">
        <f>IF('入力欄(差替情報)'!$D$9=J$2,J24*'入力欄(差替情報)'!$D$22/1000,0)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29">
        <f>IF('入力欄(差替情報)'!$D$9=B$2,B25*'入力欄(差替情報)'!$E$22/1000,0)</f>
        <v>0</v>
      </c>
      <c r="C39" s="29">
        <f>IF('入力欄(差替情報)'!$D$9=C$2,C25*'入力欄(差替情報)'!$E$22/1000,0)</f>
        <v>0</v>
      </c>
      <c r="D39" s="29">
        <f>IF('入力欄(差替情報)'!$D$9=D$2,D25*'入力欄(差替情報)'!$E$22/1000,0)</f>
        <v>0</v>
      </c>
      <c r="E39" s="29">
        <f>IF('入力欄(差替情報)'!$D$9=E$2,E25*'入力欄(差替情報)'!$E$22/1000,0)</f>
        <v>0</v>
      </c>
      <c r="F39" s="29">
        <f>IF('入力欄(差替情報)'!$D$9=F$2,F25*'入力欄(差替情報)'!$E$22/1000,0)</f>
        <v>0</v>
      </c>
      <c r="G39" s="29">
        <f>IF('入力欄(差替情報)'!$D$9=G$2,G25*'入力欄(差替情報)'!$E$22/1000,0)</f>
        <v>0</v>
      </c>
      <c r="H39" s="29">
        <f>IF('入力欄(差替情報)'!$D$9=H$2,H25*'入力欄(差替情報)'!$E$22/1000,0)</f>
        <v>0</v>
      </c>
      <c r="I39" s="29">
        <f>IF('入力欄(差替情報)'!$D$9=I$2,I25*'入力欄(差替情報)'!$E$22/1000,0)</f>
        <v>0</v>
      </c>
      <c r="J39" s="29">
        <f>IF('入力欄(差替情報)'!$D$9=J$2,J25*'入力欄(差替情報)'!$E$22/1000,0)</f>
        <v>0</v>
      </c>
      <c r="K39" s="30">
        <f t="shared" ref="K39:K48" si="2">SUM(B39:J39)</f>
        <v>0</v>
      </c>
      <c r="L39" s="31">
        <f t="shared" ref="L39:L49" si="3">MIN($K$38:$K$49)</f>
        <v>0</v>
      </c>
      <c r="N39" s="28">
        <f t="shared" si="1"/>
        <v>0</v>
      </c>
      <c r="Q39" s="5" t="s">
        <v>7</v>
      </c>
      <c r="R39" s="29">
        <f>IF('入力欄(差替情報)'!$D$9=B$2,B25*'入力欄(差替情報)'!$E$22/1000,0)</f>
        <v>0</v>
      </c>
      <c r="S39" s="29">
        <f>IF('入力欄(差替情報)'!$D$9=C$2,C25*'入力欄(差替情報)'!$E$22/1000,0)</f>
        <v>0</v>
      </c>
      <c r="T39" s="29">
        <f>IF('入力欄(差替情報)'!$D$9=D$2,D25*'入力欄(差替情報)'!$E$22/1000,0)</f>
        <v>0</v>
      </c>
      <c r="U39" s="29">
        <f>IF('入力欄(差替情報)'!$D$9=E$2,E25*'入力欄(差替情報)'!$E$22/1000,0)</f>
        <v>0</v>
      </c>
      <c r="V39" s="29">
        <f>IF('入力欄(差替情報)'!$D$9=F$2,F25*'入力欄(差替情報)'!$E$22/1000,0)</f>
        <v>0</v>
      </c>
      <c r="W39" s="29">
        <f>IF('入力欄(差替情報)'!$D$9=G$2,G25*'入力欄(差替情報)'!$E$22/1000,0)</f>
        <v>0</v>
      </c>
      <c r="X39" s="29">
        <f>IF('入力欄(差替情報)'!$D$9=H$2,H25*'入力欄(差替情報)'!$E$22/1000,0)</f>
        <v>0</v>
      </c>
      <c r="Y39" s="29">
        <f>IF('入力欄(差替情報)'!$D$9=I$2,I25*'入力欄(差替情報)'!$E$22/1000,0)</f>
        <v>0</v>
      </c>
      <c r="Z39" s="29">
        <f>IF('入力欄(差替情報)'!$D$9=J$2,J25*'入力欄(差替情報)'!$E$22/1000,0)</f>
        <v>0</v>
      </c>
      <c r="AA39" s="30">
        <f t="shared" ref="AA39:AA48" si="4">SUM(R39:Z39)</f>
        <v>0</v>
      </c>
      <c r="AB39" s="31">
        <f t="shared" ref="AB39:AB49" si="5">MIN($AA$38:$AA$49)</f>
        <v>0</v>
      </c>
      <c r="AD39" s="28">
        <f t="shared" ref="AD39:AD48" si="6">AA39*1000</f>
        <v>0</v>
      </c>
    </row>
    <row r="40" spans="1:30" x14ac:dyDescent="0.3">
      <c r="A40" s="5" t="s">
        <v>8</v>
      </c>
      <c r="B40" s="29">
        <f>IF('入力欄(差替情報)'!$D$9=B$2,B26*'入力欄(差替情報)'!$F$22/1000,0)</f>
        <v>0</v>
      </c>
      <c r="C40" s="29">
        <f>IF('入力欄(差替情報)'!$D$9=C$2,C26*'入力欄(差替情報)'!$F$22/1000,0)</f>
        <v>0</v>
      </c>
      <c r="D40" s="29">
        <f>IF('入力欄(差替情報)'!$D$9=D$2,D26*'入力欄(差替情報)'!$F$22/1000,0)</f>
        <v>0</v>
      </c>
      <c r="E40" s="29">
        <f>IF('入力欄(差替情報)'!$D$9=E$2,E26*'入力欄(差替情報)'!$F$22/1000,0)</f>
        <v>0</v>
      </c>
      <c r="F40" s="29">
        <f>IF('入力欄(差替情報)'!$D$9=F$2,F26*'入力欄(差替情報)'!$F$22/1000,0)</f>
        <v>0</v>
      </c>
      <c r="G40" s="29">
        <f>IF('入力欄(差替情報)'!$D$9=G$2,G26*'入力欄(差替情報)'!$F$22/1000,0)</f>
        <v>0</v>
      </c>
      <c r="H40" s="29">
        <f>IF('入力欄(差替情報)'!$D$9=H$2,H26*'入力欄(差替情報)'!$F$22/1000,0)</f>
        <v>0</v>
      </c>
      <c r="I40" s="29">
        <f>IF('入力欄(差替情報)'!$D$9=I$2,I26*'入力欄(差替情報)'!$F$22/1000,0)</f>
        <v>0</v>
      </c>
      <c r="J40" s="29">
        <f>IF('入力欄(差替情報)'!$D$9=J$2,J26*'入力欄(差替情報)'!$F$22/1000,0)</f>
        <v>0</v>
      </c>
      <c r="K40" s="30">
        <f t="shared" si="2"/>
        <v>0</v>
      </c>
      <c r="L40" s="31">
        <f t="shared" si="3"/>
        <v>0</v>
      </c>
      <c r="N40" s="28">
        <f t="shared" si="1"/>
        <v>0</v>
      </c>
      <c r="Q40" s="5" t="s">
        <v>8</v>
      </c>
      <c r="R40" s="29">
        <f>IF('入力欄(差替情報)'!$D$9=B$2,B26*'入力欄(差替情報)'!$F$22/1000,0)</f>
        <v>0</v>
      </c>
      <c r="S40" s="29">
        <f>IF('入力欄(差替情報)'!$D$9=C$2,C26*'入力欄(差替情報)'!$F$22/1000,0)</f>
        <v>0</v>
      </c>
      <c r="T40" s="29">
        <f>IF('入力欄(差替情報)'!$D$9=D$2,D26*'入力欄(差替情報)'!$F$22/1000,0)</f>
        <v>0</v>
      </c>
      <c r="U40" s="29">
        <f>IF('入力欄(差替情報)'!$D$9=E$2,E26*'入力欄(差替情報)'!$F$22/1000,0)</f>
        <v>0</v>
      </c>
      <c r="V40" s="29">
        <f>IF('入力欄(差替情報)'!$D$9=F$2,F26*'入力欄(差替情報)'!$F$22/1000,0)</f>
        <v>0</v>
      </c>
      <c r="W40" s="29">
        <f>IF('入力欄(差替情報)'!$D$9=G$2,G26*'入力欄(差替情報)'!$F$22/1000,0)</f>
        <v>0</v>
      </c>
      <c r="X40" s="29">
        <f>IF('入力欄(差替情報)'!$D$9=H$2,H26*'入力欄(差替情報)'!$F$22/1000,0)</f>
        <v>0</v>
      </c>
      <c r="Y40" s="29">
        <f>IF('入力欄(差替情報)'!$D$9=I$2,I26*'入力欄(差替情報)'!$F$22/1000,0)</f>
        <v>0</v>
      </c>
      <c r="Z40" s="29">
        <f>IF('入力欄(差替情報)'!$D$9=J$2,J26*'入力欄(差替情報)'!$F$22/1000,0)</f>
        <v>0</v>
      </c>
      <c r="AA40" s="30">
        <f t="shared" si="4"/>
        <v>0</v>
      </c>
      <c r="AB40" s="31">
        <f t="shared" si="5"/>
        <v>0</v>
      </c>
      <c r="AD40" s="28">
        <f t="shared" si="6"/>
        <v>0</v>
      </c>
    </row>
    <row r="41" spans="1:30" x14ac:dyDescent="0.3">
      <c r="A41" s="5" t="s">
        <v>9</v>
      </c>
      <c r="B41" s="29">
        <f>IF('入力欄(差替情報)'!$D$9=B$2,B27*'入力欄(差替情報)'!$G$22/1000,0)</f>
        <v>0</v>
      </c>
      <c r="C41" s="29">
        <f>IF('入力欄(差替情報)'!$D$9=C$2,C27*'入力欄(差替情報)'!$G$22/1000,0)</f>
        <v>0</v>
      </c>
      <c r="D41" s="29">
        <f>IF('入力欄(差替情報)'!$D$9=D$2,D27*'入力欄(差替情報)'!$G$22/1000,0)</f>
        <v>0</v>
      </c>
      <c r="E41" s="29">
        <f>IF('入力欄(差替情報)'!$D$9=E$2,E27*'入力欄(差替情報)'!$G$22/1000,0)</f>
        <v>0</v>
      </c>
      <c r="F41" s="29">
        <f>IF('入力欄(差替情報)'!$D$9=F$2,F27*'入力欄(差替情報)'!$G$22/1000,0)</f>
        <v>0</v>
      </c>
      <c r="G41" s="29">
        <f>IF('入力欄(差替情報)'!$D$9=G$2,G27*'入力欄(差替情報)'!$G$22/1000,0)</f>
        <v>0</v>
      </c>
      <c r="H41" s="29">
        <f>IF('入力欄(差替情報)'!$D$9=H$2,H27*'入力欄(差替情報)'!$G$22/1000,0)</f>
        <v>0</v>
      </c>
      <c r="I41" s="29">
        <f>IF('入力欄(差替情報)'!$D$9=I$2,I27*'入力欄(差替情報)'!$G$22/1000,0)</f>
        <v>0</v>
      </c>
      <c r="J41" s="29">
        <f>IF('入力欄(差替情報)'!$D$9=J$2,J27*'入力欄(差替情報)'!$G$22/1000,0)</f>
        <v>0</v>
      </c>
      <c r="K41" s="30">
        <f t="shared" si="2"/>
        <v>0</v>
      </c>
      <c r="L41" s="31">
        <f t="shared" si="3"/>
        <v>0</v>
      </c>
      <c r="N41" s="28">
        <f t="shared" si="1"/>
        <v>0</v>
      </c>
      <c r="Q41" s="5" t="s">
        <v>9</v>
      </c>
      <c r="R41" s="29">
        <f>IF('入力欄(差替情報)'!$D$9=B$2,B27*'入力欄(差替情報)'!$G$22/1000,0)</f>
        <v>0</v>
      </c>
      <c r="S41" s="29">
        <f>IF('入力欄(差替情報)'!$D$9=C$2,C27*'入力欄(差替情報)'!$G$22/1000,0)</f>
        <v>0</v>
      </c>
      <c r="T41" s="29">
        <f>IF('入力欄(差替情報)'!$D$9=D$2,D27*'入力欄(差替情報)'!$G$22/1000,0)</f>
        <v>0</v>
      </c>
      <c r="U41" s="29">
        <f>IF('入力欄(差替情報)'!$D$9=E$2,E27*'入力欄(差替情報)'!$G$22/1000,0)</f>
        <v>0</v>
      </c>
      <c r="V41" s="29">
        <f>IF('入力欄(差替情報)'!$D$9=F$2,F27*'入力欄(差替情報)'!$G$22/1000,0)</f>
        <v>0</v>
      </c>
      <c r="W41" s="29">
        <f>IF('入力欄(差替情報)'!$D$9=G$2,G27*'入力欄(差替情報)'!$G$22/1000,0)</f>
        <v>0</v>
      </c>
      <c r="X41" s="29">
        <f>IF('入力欄(差替情報)'!$D$9=H$2,H27*'入力欄(差替情報)'!$G$22/1000,0)</f>
        <v>0</v>
      </c>
      <c r="Y41" s="29">
        <f>IF('入力欄(差替情報)'!$D$9=I$2,I27*'入力欄(差替情報)'!$G$22/1000,0)</f>
        <v>0</v>
      </c>
      <c r="Z41" s="29">
        <f>IF('入力欄(差替情報)'!$D$9=J$2,J27*'入力欄(差替情報)'!$G$22/1000,0)</f>
        <v>0</v>
      </c>
      <c r="AA41" s="30">
        <f t="shared" si="4"/>
        <v>0</v>
      </c>
      <c r="AB41" s="31">
        <f t="shared" si="5"/>
        <v>0</v>
      </c>
      <c r="AD41" s="28">
        <f t="shared" si="6"/>
        <v>0</v>
      </c>
    </row>
    <row r="42" spans="1:30" x14ac:dyDescent="0.3">
      <c r="A42" s="5" t="s">
        <v>10</v>
      </c>
      <c r="B42" s="29">
        <f>IF('入力欄(差替情報)'!$D$9=B$2,B28*'入力欄(差替情報)'!$H$22/1000,0)</f>
        <v>0</v>
      </c>
      <c r="C42" s="29">
        <f>IF('入力欄(差替情報)'!$D$9=C$2,C28*'入力欄(差替情報)'!$H$22/1000,0)</f>
        <v>0</v>
      </c>
      <c r="D42" s="29">
        <f>IF('入力欄(差替情報)'!$D$9=D$2,D28*'入力欄(差替情報)'!$H$22/1000,0)</f>
        <v>0</v>
      </c>
      <c r="E42" s="29">
        <f>IF('入力欄(差替情報)'!$D$9=E$2,E28*'入力欄(差替情報)'!$H$22/1000,0)</f>
        <v>0</v>
      </c>
      <c r="F42" s="29">
        <f>IF('入力欄(差替情報)'!$D$9=F$2,F28*'入力欄(差替情報)'!$H$22/1000,0)</f>
        <v>0</v>
      </c>
      <c r="G42" s="29">
        <f>IF('入力欄(差替情報)'!$D$9=G$2,G28*'入力欄(差替情報)'!$H$22/1000,0)</f>
        <v>0</v>
      </c>
      <c r="H42" s="29">
        <f>IF('入力欄(差替情報)'!$D$9=H$2,H28*'入力欄(差替情報)'!$H$22/1000,0)</f>
        <v>0</v>
      </c>
      <c r="I42" s="29">
        <f>IF('入力欄(差替情報)'!$D$9=I$2,I28*'入力欄(差替情報)'!$H$22/1000,0)</f>
        <v>0</v>
      </c>
      <c r="J42" s="29">
        <f>IF('入力欄(差替情報)'!$D$9=J$2,J28*'入力欄(差替情報)'!$H$22/1000,0)</f>
        <v>0</v>
      </c>
      <c r="K42" s="30">
        <f t="shared" si="2"/>
        <v>0</v>
      </c>
      <c r="L42" s="31">
        <f t="shared" si="3"/>
        <v>0</v>
      </c>
      <c r="N42" s="28">
        <f t="shared" si="1"/>
        <v>0</v>
      </c>
      <c r="Q42" s="5" t="s">
        <v>10</v>
      </c>
      <c r="R42" s="29">
        <f>IF('入力欄(差替情報)'!$D$9=B$2,B28*'入力欄(差替情報)'!$H$22/1000,0)</f>
        <v>0</v>
      </c>
      <c r="S42" s="29">
        <f>IF('入力欄(差替情報)'!$D$9=C$2,C28*'入力欄(差替情報)'!$H$22/1000,0)</f>
        <v>0</v>
      </c>
      <c r="T42" s="29">
        <f>IF('入力欄(差替情報)'!$D$9=D$2,D28*'入力欄(差替情報)'!$H$22/1000,0)</f>
        <v>0</v>
      </c>
      <c r="U42" s="29">
        <f>IF('入力欄(差替情報)'!$D$9=E$2,E28*'入力欄(差替情報)'!$H$22/1000,0)</f>
        <v>0</v>
      </c>
      <c r="V42" s="29">
        <f>IF('入力欄(差替情報)'!$D$9=F$2,F28*'入力欄(差替情報)'!$H$22/1000,0)</f>
        <v>0</v>
      </c>
      <c r="W42" s="29">
        <f>IF('入力欄(差替情報)'!$D$9=G$2,G28*'入力欄(差替情報)'!$H$22/1000,0)</f>
        <v>0</v>
      </c>
      <c r="X42" s="29">
        <f>IF('入力欄(差替情報)'!$D$9=H$2,H28*'入力欄(差替情報)'!$H$22/1000,0)</f>
        <v>0</v>
      </c>
      <c r="Y42" s="29">
        <f>IF('入力欄(差替情報)'!$D$9=I$2,I28*'入力欄(差替情報)'!$H$22/1000,0)</f>
        <v>0</v>
      </c>
      <c r="Z42" s="29">
        <f>IF('入力欄(差替情報)'!$D$9=J$2,J28*'入力欄(差替情報)'!$H$22/1000,0)</f>
        <v>0</v>
      </c>
      <c r="AA42" s="30">
        <f t="shared" si="4"/>
        <v>0</v>
      </c>
      <c r="AB42" s="31">
        <f t="shared" si="5"/>
        <v>0</v>
      </c>
      <c r="AD42" s="28">
        <f t="shared" si="6"/>
        <v>0</v>
      </c>
    </row>
    <row r="43" spans="1:30" x14ac:dyDescent="0.3">
      <c r="A43" s="5" t="s">
        <v>11</v>
      </c>
      <c r="B43" s="29">
        <f>IF('入力欄(差替情報)'!$D$9=B$2,B29*'入力欄(差替情報)'!$I$22/1000,0)</f>
        <v>0</v>
      </c>
      <c r="C43" s="29">
        <f>IF('入力欄(差替情報)'!$D$9=C$2,C29*'入力欄(差替情報)'!$I$22/1000,0)</f>
        <v>0</v>
      </c>
      <c r="D43" s="29">
        <f>IF('入力欄(差替情報)'!$D$9=D$2,D29*'入力欄(差替情報)'!$I$22/1000,0)</f>
        <v>0</v>
      </c>
      <c r="E43" s="29">
        <f>IF('入力欄(差替情報)'!$D$9=E$2,E29*'入力欄(差替情報)'!$I$22/1000,0)</f>
        <v>0</v>
      </c>
      <c r="F43" s="29">
        <f>IF('入力欄(差替情報)'!$D$9=F$2,F29*'入力欄(差替情報)'!$I$22/1000,0)</f>
        <v>0</v>
      </c>
      <c r="G43" s="29">
        <f>IF('入力欄(差替情報)'!$D$9=G$2,G29*'入力欄(差替情報)'!$I$22/1000,0)</f>
        <v>0</v>
      </c>
      <c r="H43" s="29">
        <f>IF('入力欄(差替情報)'!$D$9=H$2,H29*'入力欄(差替情報)'!$I$22/1000,0)</f>
        <v>0</v>
      </c>
      <c r="I43" s="29">
        <f>IF('入力欄(差替情報)'!$D$9=I$2,I29*'入力欄(差替情報)'!$I$22/1000,0)</f>
        <v>0</v>
      </c>
      <c r="J43" s="29">
        <f>IF('入力欄(差替情報)'!$D$9=J$2,J29*'入力欄(差替情報)'!$I$22/1000,0)</f>
        <v>0</v>
      </c>
      <c r="K43" s="30">
        <f t="shared" si="2"/>
        <v>0</v>
      </c>
      <c r="L43" s="31">
        <f t="shared" si="3"/>
        <v>0</v>
      </c>
      <c r="N43" s="28">
        <f t="shared" si="1"/>
        <v>0</v>
      </c>
      <c r="Q43" s="5" t="s">
        <v>11</v>
      </c>
      <c r="R43" s="29">
        <f>IF('入力欄(差替情報)'!$D$9=B$2,B29*'入力欄(差替情報)'!$I$22/1000,0)</f>
        <v>0</v>
      </c>
      <c r="S43" s="29">
        <f>IF('入力欄(差替情報)'!$D$9=C$2,C29*'入力欄(差替情報)'!$I$22/1000,0)</f>
        <v>0</v>
      </c>
      <c r="T43" s="29">
        <f>IF('入力欄(差替情報)'!$D$9=D$2,D29*'入力欄(差替情報)'!$I$22/1000,0)</f>
        <v>0</v>
      </c>
      <c r="U43" s="29">
        <f>IF('入力欄(差替情報)'!$D$9=E$2,E29*'入力欄(差替情報)'!$I$22/1000,0)</f>
        <v>0</v>
      </c>
      <c r="V43" s="29">
        <f>IF('入力欄(差替情報)'!$D$9=F$2,F29*'入力欄(差替情報)'!$I$22/1000,0)</f>
        <v>0</v>
      </c>
      <c r="W43" s="29">
        <f>IF('入力欄(差替情報)'!$D$9=G$2,G29*'入力欄(差替情報)'!$I$22/1000,0)</f>
        <v>0</v>
      </c>
      <c r="X43" s="29">
        <f>IF('入力欄(差替情報)'!$D$9=H$2,H29*'入力欄(差替情報)'!$I$22/1000,0)</f>
        <v>0</v>
      </c>
      <c r="Y43" s="29">
        <f>IF('入力欄(差替情報)'!$D$9=I$2,I29*'入力欄(差替情報)'!$I$22/1000,0)</f>
        <v>0</v>
      </c>
      <c r="Z43" s="29">
        <f>IF('入力欄(差替情報)'!$D$9=J$2,J29*'入力欄(差替情報)'!$I$22/1000,0)</f>
        <v>0</v>
      </c>
      <c r="AA43" s="30">
        <f t="shared" si="4"/>
        <v>0</v>
      </c>
      <c r="AB43" s="31">
        <f t="shared" si="5"/>
        <v>0</v>
      </c>
      <c r="AD43" s="28">
        <f t="shared" si="6"/>
        <v>0</v>
      </c>
    </row>
    <row r="44" spans="1:30" x14ac:dyDescent="0.3">
      <c r="A44" s="5" t="s">
        <v>12</v>
      </c>
      <c r="B44" s="29">
        <f>IF('入力欄(差替情報)'!$D$9=B$2,B30*'入力欄(差替情報)'!$J$22/1000,0)</f>
        <v>0</v>
      </c>
      <c r="C44" s="29">
        <f>IF('入力欄(差替情報)'!$D$9=C$2,C30*'入力欄(差替情報)'!$J$22/1000,0)</f>
        <v>0</v>
      </c>
      <c r="D44" s="29">
        <f>IF('入力欄(差替情報)'!$D$9=D$2,D30*'入力欄(差替情報)'!$J$22/1000,0)</f>
        <v>0</v>
      </c>
      <c r="E44" s="29">
        <f>IF('入力欄(差替情報)'!$D$9=E$2,E30*'入力欄(差替情報)'!$J$22/1000,0)</f>
        <v>0</v>
      </c>
      <c r="F44" s="29">
        <f>IF('入力欄(差替情報)'!$D$9=F$2,F30*'入力欄(差替情報)'!$J$22/1000,0)</f>
        <v>0</v>
      </c>
      <c r="G44" s="29">
        <f>IF('入力欄(差替情報)'!$D$9=G$2,G30*'入力欄(差替情報)'!$J$22/1000,0)</f>
        <v>0</v>
      </c>
      <c r="H44" s="29">
        <f>IF('入力欄(差替情報)'!$D$9=H$2,H30*'入力欄(差替情報)'!$J$22/1000,0)</f>
        <v>0</v>
      </c>
      <c r="I44" s="29">
        <f>IF('入力欄(差替情報)'!$D$9=I$2,I30*'入力欄(差替情報)'!$J$22/1000,0)</f>
        <v>0</v>
      </c>
      <c r="J44" s="29">
        <f>IF('入力欄(差替情報)'!$D$9=J$2,J30*'入力欄(差替情報)'!$J$22/1000,0)</f>
        <v>0</v>
      </c>
      <c r="K44" s="30">
        <f t="shared" si="2"/>
        <v>0</v>
      </c>
      <c r="L44" s="31">
        <f t="shared" si="3"/>
        <v>0</v>
      </c>
      <c r="N44" s="28">
        <f t="shared" si="1"/>
        <v>0</v>
      </c>
      <c r="Q44" s="5" t="s">
        <v>12</v>
      </c>
      <c r="R44" s="29">
        <f>IF('入力欄(差替情報)'!$D$9=B$2,B30*'入力欄(差替情報)'!$J$22/1000,0)</f>
        <v>0</v>
      </c>
      <c r="S44" s="29">
        <f>IF('入力欄(差替情報)'!$D$9=C$2,C30*'入力欄(差替情報)'!$J$22/1000,0)</f>
        <v>0</v>
      </c>
      <c r="T44" s="29">
        <f>IF('入力欄(差替情報)'!$D$9=D$2,D30*'入力欄(差替情報)'!$J$22/1000,0)</f>
        <v>0</v>
      </c>
      <c r="U44" s="29">
        <f>IF('入力欄(差替情報)'!$D$9=E$2,E30*'入力欄(差替情報)'!$J$22/1000,0)</f>
        <v>0</v>
      </c>
      <c r="V44" s="29">
        <f>IF('入力欄(差替情報)'!$D$9=F$2,F30*'入力欄(差替情報)'!$J$22/1000,0)</f>
        <v>0</v>
      </c>
      <c r="W44" s="29">
        <f>IF('入力欄(差替情報)'!$D$9=G$2,G30*'入力欄(差替情報)'!$J$22/1000,0)</f>
        <v>0</v>
      </c>
      <c r="X44" s="29">
        <f>IF('入力欄(差替情報)'!$D$9=H$2,H30*'入力欄(差替情報)'!$J$22/1000,0)</f>
        <v>0</v>
      </c>
      <c r="Y44" s="29">
        <f>IF('入力欄(差替情報)'!$D$9=I$2,I30*'入力欄(差替情報)'!$J$22/1000,0)</f>
        <v>0</v>
      </c>
      <c r="Z44" s="29">
        <f>IF('入力欄(差替情報)'!$D$9=J$2,J30*'入力欄(差替情報)'!$J$22/1000,0)</f>
        <v>0</v>
      </c>
      <c r="AA44" s="30">
        <f t="shared" si="4"/>
        <v>0</v>
      </c>
      <c r="AB44" s="31">
        <f t="shared" si="5"/>
        <v>0</v>
      </c>
      <c r="AD44" s="28">
        <f t="shared" si="6"/>
        <v>0</v>
      </c>
    </row>
    <row r="45" spans="1:30" x14ac:dyDescent="0.3">
      <c r="A45" s="5" t="s">
        <v>13</v>
      </c>
      <c r="B45" s="29">
        <f>IF('入力欄(差替情報)'!$D$9=B$2,B31*'入力欄(差替情報)'!$K$22/1000,0)</f>
        <v>0</v>
      </c>
      <c r="C45" s="29">
        <f>IF('入力欄(差替情報)'!$D$9=C$2,C31*'入力欄(差替情報)'!$K$22/1000,0)</f>
        <v>0</v>
      </c>
      <c r="D45" s="29">
        <f>IF('入力欄(差替情報)'!$D$9=D$2,D31*'入力欄(差替情報)'!$K$22/1000,0)</f>
        <v>0</v>
      </c>
      <c r="E45" s="29">
        <f>IF('入力欄(差替情報)'!$D$9=E$2,E31*'入力欄(差替情報)'!$K$22/1000,0)</f>
        <v>0</v>
      </c>
      <c r="F45" s="29">
        <f>IF('入力欄(差替情報)'!$D$9=F$2,F31*'入力欄(差替情報)'!$K$22/1000,0)</f>
        <v>0</v>
      </c>
      <c r="G45" s="29">
        <f>IF('入力欄(差替情報)'!$D$9=G$2,G31*'入力欄(差替情報)'!$K$22/1000,0)</f>
        <v>0</v>
      </c>
      <c r="H45" s="29">
        <f>IF('入力欄(差替情報)'!$D$9=H$2,H31*'入力欄(差替情報)'!$K$22/1000,0)</f>
        <v>0</v>
      </c>
      <c r="I45" s="29">
        <f>IF('入力欄(差替情報)'!$D$9=I$2,I31*'入力欄(差替情報)'!$K$22/1000,0)</f>
        <v>0</v>
      </c>
      <c r="J45" s="29">
        <f>IF('入力欄(差替情報)'!$D$9=J$2,J31*'入力欄(差替情報)'!$K$22/1000,0)</f>
        <v>0</v>
      </c>
      <c r="K45" s="30">
        <f t="shared" si="2"/>
        <v>0</v>
      </c>
      <c r="L45" s="31">
        <f t="shared" si="3"/>
        <v>0</v>
      </c>
      <c r="N45" s="28">
        <f t="shared" si="1"/>
        <v>0</v>
      </c>
      <c r="Q45" s="5" t="s">
        <v>13</v>
      </c>
      <c r="R45" s="29">
        <f>IF('入力欄(差替情報)'!$D$9=B$2,B31*'入力欄(差替情報)'!$K$22/1000,0)</f>
        <v>0</v>
      </c>
      <c r="S45" s="29">
        <f>IF('入力欄(差替情報)'!$D$9=C$2,C31*'入力欄(差替情報)'!$K$22/1000,0)</f>
        <v>0</v>
      </c>
      <c r="T45" s="29">
        <f>IF('入力欄(差替情報)'!$D$9=D$2,D31*'入力欄(差替情報)'!$K$22/1000,0)</f>
        <v>0</v>
      </c>
      <c r="U45" s="29">
        <f>IF('入力欄(差替情報)'!$D$9=E$2,E31*'入力欄(差替情報)'!$K$22/1000,0)</f>
        <v>0</v>
      </c>
      <c r="V45" s="29">
        <f>IF('入力欄(差替情報)'!$D$9=F$2,F31*'入力欄(差替情報)'!$K$22/1000,0)</f>
        <v>0</v>
      </c>
      <c r="W45" s="29">
        <f>IF('入力欄(差替情報)'!$D$9=G$2,G31*'入力欄(差替情報)'!$K$22/1000,0)</f>
        <v>0</v>
      </c>
      <c r="X45" s="29">
        <f>IF('入力欄(差替情報)'!$D$9=H$2,H31*'入力欄(差替情報)'!$K$22/1000,0)</f>
        <v>0</v>
      </c>
      <c r="Y45" s="29">
        <f>IF('入力欄(差替情報)'!$D$9=I$2,I31*'入力欄(差替情報)'!$K$22/1000,0)</f>
        <v>0</v>
      </c>
      <c r="Z45" s="29">
        <f>IF('入力欄(差替情報)'!$D$9=J$2,J31*'入力欄(差替情報)'!$K$22/1000,0)</f>
        <v>0</v>
      </c>
      <c r="AA45" s="30">
        <f t="shared" si="4"/>
        <v>0</v>
      </c>
      <c r="AB45" s="31">
        <f t="shared" si="5"/>
        <v>0</v>
      </c>
      <c r="AD45" s="28">
        <f t="shared" si="6"/>
        <v>0</v>
      </c>
    </row>
    <row r="46" spans="1:30" x14ac:dyDescent="0.3">
      <c r="A46" s="5" t="s">
        <v>14</v>
      </c>
      <c r="B46" s="29">
        <f>IF('入力欄(差替情報)'!$D$9=B$2,B32*'入力欄(差替情報)'!$L$22/1000,0)</f>
        <v>0</v>
      </c>
      <c r="C46" s="29">
        <f>IF('入力欄(差替情報)'!$D$9=C$2,C32*'入力欄(差替情報)'!$L$22/1000,0)</f>
        <v>0</v>
      </c>
      <c r="D46" s="29">
        <f>IF('入力欄(差替情報)'!$D$9=D$2,D32*'入力欄(差替情報)'!$L$22/1000,0)</f>
        <v>0</v>
      </c>
      <c r="E46" s="29">
        <f>IF('入力欄(差替情報)'!$D$9=E$2,E32*'入力欄(差替情報)'!$L$22/1000,0)</f>
        <v>0</v>
      </c>
      <c r="F46" s="29">
        <f>IF('入力欄(差替情報)'!$D$9=F$2,F32*'入力欄(差替情報)'!$L$22/1000,0)</f>
        <v>0</v>
      </c>
      <c r="G46" s="29">
        <f>IF('入力欄(差替情報)'!$D$9=G$2,G32*'入力欄(差替情報)'!$L$22/1000,0)</f>
        <v>0</v>
      </c>
      <c r="H46" s="29">
        <f>IF('入力欄(差替情報)'!$D$9=H$2,H32*'入力欄(差替情報)'!$L$22/1000,0)</f>
        <v>0</v>
      </c>
      <c r="I46" s="29">
        <f>IF('入力欄(差替情報)'!$D$9=I$2,I32*'入力欄(差替情報)'!$L$22/1000,0)</f>
        <v>0</v>
      </c>
      <c r="J46" s="29">
        <f>IF('入力欄(差替情報)'!$D$9=J$2,J32*'入力欄(差替情報)'!$L$22/1000,0)</f>
        <v>0</v>
      </c>
      <c r="K46" s="30">
        <f t="shared" si="2"/>
        <v>0</v>
      </c>
      <c r="L46" s="31">
        <f t="shared" si="3"/>
        <v>0</v>
      </c>
      <c r="N46" s="28">
        <f t="shared" si="1"/>
        <v>0</v>
      </c>
      <c r="Q46" s="5" t="s">
        <v>14</v>
      </c>
      <c r="R46" s="29">
        <f>IF('入力欄(差替情報)'!$D$9=B$2,B32*'入力欄(差替情報)'!$L$22/1000,0)</f>
        <v>0</v>
      </c>
      <c r="S46" s="29">
        <f>IF('入力欄(差替情報)'!$D$9=C$2,C32*'入力欄(差替情報)'!$L$22/1000,0)</f>
        <v>0</v>
      </c>
      <c r="T46" s="29">
        <f>IF('入力欄(差替情報)'!$D$9=D$2,D32*'入力欄(差替情報)'!$L$22/1000,0)</f>
        <v>0</v>
      </c>
      <c r="U46" s="29">
        <f>IF('入力欄(差替情報)'!$D$9=E$2,E32*'入力欄(差替情報)'!$L$22/1000,0)</f>
        <v>0</v>
      </c>
      <c r="V46" s="29">
        <f>IF('入力欄(差替情報)'!$D$9=F$2,F32*'入力欄(差替情報)'!$L$22/1000,0)</f>
        <v>0</v>
      </c>
      <c r="W46" s="29">
        <f>IF('入力欄(差替情報)'!$D$9=G$2,G32*'入力欄(差替情報)'!$L$22/1000,0)</f>
        <v>0</v>
      </c>
      <c r="X46" s="29">
        <f>IF('入力欄(差替情報)'!$D$9=H$2,H32*'入力欄(差替情報)'!$L$22/1000,0)</f>
        <v>0</v>
      </c>
      <c r="Y46" s="29">
        <f>IF('入力欄(差替情報)'!$D$9=I$2,I32*'入力欄(差替情報)'!$L$22/1000,0)</f>
        <v>0</v>
      </c>
      <c r="Z46" s="29">
        <f>IF('入力欄(差替情報)'!$D$9=J$2,J32*'入力欄(差替情報)'!$L$22/1000,0)</f>
        <v>0</v>
      </c>
      <c r="AA46" s="30">
        <f t="shared" si="4"/>
        <v>0</v>
      </c>
      <c r="AB46" s="31">
        <f t="shared" si="5"/>
        <v>0</v>
      </c>
      <c r="AD46" s="28">
        <f t="shared" si="6"/>
        <v>0</v>
      </c>
    </row>
    <row r="47" spans="1:30" x14ac:dyDescent="0.3">
      <c r="A47" s="5" t="s">
        <v>15</v>
      </c>
      <c r="B47" s="29">
        <f>IF('入力欄(差替情報)'!$D$9=B$2,B33*'入力欄(差替情報)'!$M$22/1000,0)</f>
        <v>0</v>
      </c>
      <c r="C47" s="29">
        <f>IF('入力欄(差替情報)'!$D$9=C$2,C33*'入力欄(差替情報)'!$M$22/1000,0)</f>
        <v>0</v>
      </c>
      <c r="D47" s="29">
        <f>IF('入力欄(差替情報)'!$D$9=D$2,D33*'入力欄(差替情報)'!$M$22/1000,0)</f>
        <v>0</v>
      </c>
      <c r="E47" s="29">
        <f>IF('入力欄(差替情報)'!$D$9=E$2,E33*'入力欄(差替情報)'!$M$22/1000,0)</f>
        <v>0</v>
      </c>
      <c r="F47" s="29">
        <f>IF('入力欄(差替情報)'!$D$9=F$2,F33*'入力欄(差替情報)'!$M$22/1000,0)</f>
        <v>0</v>
      </c>
      <c r="G47" s="29">
        <f>IF('入力欄(差替情報)'!$D$9=G$2,G33*'入力欄(差替情報)'!$M$22/1000,0)</f>
        <v>0</v>
      </c>
      <c r="H47" s="29">
        <f>IF('入力欄(差替情報)'!$D$9=H$2,H33*'入力欄(差替情報)'!$M$22/1000,0)</f>
        <v>0</v>
      </c>
      <c r="I47" s="29">
        <f>IF('入力欄(差替情報)'!$D$9=I$2,I33*'入力欄(差替情報)'!$M$22/1000,0)</f>
        <v>0</v>
      </c>
      <c r="J47" s="29">
        <f>IF('入力欄(差替情報)'!$D$9=J$2,J33*'入力欄(差替情報)'!$M$22/1000,0)</f>
        <v>0</v>
      </c>
      <c r="K47" s="30">
        <f t="shared" si="2"/>
        <v>0</v>
      </c>
      <c r="L47" s="31">
        <f t="shared" si="3"/>
        <v>0</v>
      </c>
      <c r="N47" s="28">
        <f t="shared" si="1"/>
        <v>0</v>
      </c>
      <c r="Q47" s="5" t="s">
        <v>15</v>
      </c>
      <c r="R47" s="29">
        <f>IF('入力欄(差替情報)'!$D$9=B$2,B33*'入力欄(差替情報)'!$M$22/1000,0)</f>
        <v>0</v>
      </c>
      <c r="S47" s="29">
        <f>IF('入力欄(差替情報)'!$D$9=C$2,C33*'入力欄(差替情報)'!$M$22/1000,0)</f>
        <v>0</v>
      </c>
      <c r="T47" s="29">
        <f>IF('入力欄(差替情報)'!$D$9=D$2,D33*'入力欄(差替情報)'!$M$22/1000,0)</f>
        <v>0</v>
      </c>
      <c r="U47" s="29">
        <f>IF('入力欄(差替情報)'!$D$9=E$2,E33*'入力欄(差替情報)'!$M$22/1000,0)</f>
        <v>0</v>
      </c>
      <c r="V47" s="29">
        <f>IF('入力欄(差替情報)'!$D$9=F$2,F33*'入力欄(差替情報)'!$M$22/1000,0)</f>
        <v>0</v>
      </c>
      <c r="W47" s="29">
        <f>IF('入力欄(差替情報)'!$D$9=G$2,G33*'入力欄(差替情報)'!$M$22/1000,0)</f>
        <v>0</v>
      </c>
      <c r="X47" s="29">
        <f>IF('入力欄(差替情報)'!$D$9=H$2,H33*'入力欄(差替情報)'!$M$22/1000,0)</f>
        <v>0</v>
      </c>
      <c r="Y47" s="29">
        <f>IF('入力欄(差替情報)'!$D$9=I$2,I33*'入力欄(差替情報)'!$M$22/1000,0)</f>
        <v>0</v>
      </c>
      <c r="Z47" s="29">
        <f>IF('入力欄(差替情報)'!$D$9=J$2,J33*'入力欄(差替情報)'!$M$22/1000,0)</f>
        <v>0</v>
      </c>
      <c r="AA47" s="30">
        <f t="shared" si="4"/>
        <v>0</v>
      </c>
      <c r="AB47" s="31">
        <f t="shared" si="5"/>
        <v>0</v>
      </c>
      <c r="AD47" s="28">
        <f t="shared" si="6"/>
        <v>0</v>
      </c>
    </row>
    <row r="48" spans="1:30" x14ac:dyDescent="0.3">
      <c r="A48" s="5" t="s">
        <v>16</v>
      </c>
      <c r="B48" s="29">
        <f>IF('入力欄(差替情報)'!$D$9=B$2,B34*'入力欄(差替情報)'!$N$22/1000,0)</f>
        <v>0</v>
      </c>
      <c r="C48" s="29">
        <f>IF('入力欄(差替情報)'!$D$9=C$2,C34*'入力欄(差替情報)'!$N$22/1000,0)</f>
        <v>0</v>
      </c>
      <c r="D48" s="29">
        <f>IF('入力欄(差替情報)'!$D$9=D$2,D34*'入力欄(差替情報)'!$N$22/1000,0)</f>
        <v>0</v>
      </c>
      <c r="E48" s="29">
        <f>IF('入力欄(差替情報)'!$D$9=E$2,E34*'入力欄(差替情報)'!$N$22/1000,0)</f>
        <v>0</v>
      </c>
      <c r="F48" s="29">
        <f>IF('入力欄(差替情報)'!$D$9=F$2,F34*'入力欄(差替情報)'!$N$22/1000,0)</f>
        <v>0</v>
      </c>
      <c r="G48" s="29">
        <f>IF('入力欄(差替情報)'!$D$9=G$2,G34*'入力欄(差替情報)'!$N$22/1000,0)</f>
        <v>0</v>
      </c>
      <c r="H48" s="29">
        <f>IF('入力欄(差替情報)'!$D$9=H$2,H34*'入力欄(差替情報)'!$N$22/1000,0)</f>
        <v>0</v>
      </c>
      <c r="I48" s="29">
        <f>IF('入力欄(差替情報)'!$D$9=I$2,I34*'入力欄(差替情報)'!$N$22/1000,0)</f>
        <v>0</v>
      </c>
      <c r="J48" s="29">
        <f>IF('入力欄(差替情報)'!$D$9=J$2,J34*'入力欄(差替情報)'!$N$22/1000,0)</f>
        <v>0</v>
      </c>
      <c r="K48" s="30">
        <f t="shared" si="2"/>
        <v>0</v>
      </c>
      <c r="L48" s="31">
        <f t="shared" si="3"/>
        <v>0</v>
      </c>
      <c r="N48" s="28">
        <f t="shared" si="1"/>
        <v>0</v>
      </c>
      <c r="Q48" s="5" t="s">
        <v>16</v>
      </c>
      <c r="R48" s="29">
        <f>IF('入力欄(差替情報)'!$D$9=B$2,B34*'入力欄(差替情報)'!$N$22/1000,0)</f>
        <v>0</v>
      </c>
      <c r="S48" s="29">
        <f>IF('入力欄(差替情報)'!$D$9=C$2,C34*'入力欄(差替情報)'!$N$22/1000,0)</f>
        <v>0</v>
      </c>
      <c r="T48" s="29">
        <f>IF('入力欄(差替情報)'!$D$9=D$2,D34*'入力欄(差替情報)'!$N$22/1000,0)</f>
        <v>0</v>
      </c>
      <c r="U48" s="29">
        <f>IF('入力欄(差替情報)'!$D$9=E$2,E34*'入力欄(差替情報)'!$N$22/1000,0)</f>
        <v>0</v>
      </c>
      <c r="V48" s="29">
        <f>IF('入力欄(差替情報)'!$D$9=F$2,F34*'入力欄(差替情報)'!$N$22/1000,0)</f>
        <v>0</v>
      </c>
      <c r="W48" s="29">
        <f>IF('入力欄(差替情報)'!$D$9=G$2,G34*'入力欄(差替情報)'!$N$22/1000,0)</f>
        <v>0</v>
      </c>
      <c r="X48" s="29">
        <f>IF('入力欄(差替情報)'!$D$9=H$2,H34*'入力欄(差替情報)'!$N$22/1000,0)</f>
        <v>0</v>
      </c>
      <c r="Y48" s="29">
        <f>IF('入力欄(差替情報)'!$D$9=I$2,I34*'入力欄(差替情報)'!$N$22/1000,0)</f>
        <v>0</v>
      </c>
      <c r="Z48" s="29">
        <f>IF('入力欄(差替情報)'!$D$9=J$2,J34*'入力欄(差替情報)'!$N$22/1000,0)</f>
        <v>0</v>
      </c>
      <c r="AA48" s="30">
        <f t="shared" si="4"/>
        <v>0</v>
      </c>
      <c r="AB48" s="31">
        <f t="shared" si="5"/>
        <v>0</v>
      </c>
      <c r="AD48" s="28">
        <f t="shared" si="6"/>
        <v>0</v>
      </c>
    </row>
    <row r="49" spans="1:30" x14ac:dyDescent="0.3">
      <c r="A49" s="5" t="s">
        <v>17</v>
      </c>
      <c r="B49" s="29">
        <f>IF('入力欄(差替情報)'!$D$9=B$2,B35*'入力欄(差替情報)'!$O$22/1000,0)</f>
        <v>0</v>
      </c>
      <c r="C49" s="29">
        <f>IF('入力欄(差替情報)'!$D$9=C$2,C35*'入力欄(差替情報)'!$O$22/1000,0)</f>
        <v>0</v>
      </c>
      <c r="D49" s="29">
        <f>IF('入力欄(差替情報)'!$D$9=D$2,D35*'入力欄(差替情報)'!$O$22/1000,0)</f>
        <v>0</v>
      </c>
      <c r="E49" s="29">
        <f>IF('入力欄(差替情報)'!$D$9=E$2,E35*'入力欄(差替情報)'!$O$22/1000,0)</f>
        <v>0</v>
      </c>
      <c r="F49" s="29">
        <f>IF('入力欄(差替情報)'!$D$9=F$2,F35*'入力欄(差替情報)'!$O$22/1000,0)</f>
        <v>0</v>
      </c>
      <c r="G49" s="29">
        <f>IF('入力欄(差替情報)'!$D$9=G$2,G35*'入力欄(差替情報)'!$O$22/1000,0)</f>
        <v>0</v>
      </c>
      <c r="H49" s="29">
        <f>IF('入力欄(差替情報)'!$D$9=H$2,H35*'入力欄(差替情報)'!$O$22/1000,0)</f>
        <v>0</v>
      </c>
      <c r="I49" s="29">
        <f>IF('入力欄(差替情報)'!$D$9=I$2,I35*'入力欄(差替情報)'!$O$22/1000,0)</f>
        <v>0</v>
      </c>
      <c r="J49" s="29">
        <f>IF('入力欄(差替情報)'!$D$9=J$2,J35*'入力欄(差替情報)'!$O$22/1000,0)</f>
        <v>0</v>
      </c>
      <c r="K49" s="30">
        <f>SUM(B49:J49)</f>
        <v>0</v>
      </c>
      <c r="L49" s="31">
        <f t="shared" si="3"/>
        <v>0</v>
      </c>
      <c r="N49" s="28">
        <f t="shared" si="1"/>
        <v>0</v>
      </c>
      <c r="Q49" s="5" t="s">
        <v>17</v>
      </c>
      <c r="R49" s="29">
        <f>IF('入力欄(差替情報)'!$D$9=B$2,B35*'入力欄(差替情報)'!$O$22/1000,0)</f>
        <v>0</v>
      </c>
      <c r="S49" s="29">
        <f>IF('入力欄(差替情報)'!$D$9=C$2,C35*'入力欄(差替情報)'!$O$22/1000,0)</f>
        <v>0</v>
      </c>
      <c r="T49" s="29">
        <f>IF('入力欄(差替情報)'!$D$9=D$2,D35*'入力欄(差替情報)'!$O$22/1000,0)</f>
        <v>0</v>
      </c>
      <c r="U49" s="29">
        <f>IF('入力欄(差替情報)'!$D$9=E$2,E35*'入力欄(差替情報)'!$O$22/1000,0)</f>
        <v>0</v>
      </c>
      <c r="V49" s="29">
        <f>IF('入力欄(差替情報)'!$D$9=F$2,F35*'入力欄(差替情報)'!$O$22/1000,0)</f>
        <v>0</v>
      </c>
      <c r="W49" s="29">
        <f>IF('入力欄(差替情報)'!$D$9=G$2,G35*'入力欄(差替情報)'!$O$22/1000,0)</f>
        <v>0</v>
      </c>
      <c r="X49" s="29">
        <f>IF('入力欄(差替情報)'!$D$9=H$2,H35*'入力欄(差替情報)'!$O$22/1000,0)</f>
        <v>0</v>
      </c>
      <c r="Y49" s="29">
        <f>IF('入力欄(差替情報)'!$D$9=I$2,I35*'入力欄(差替情報)'!$O$22/1000,0)</f>
        <v>0</v>
      </c>
      <c r="Z49" s="29">
        <f>IF('入力欄(差替情報)'!$D$9=J$2,J35*'入力欄(差替情報)'!$O$22/1000,0)</f>
        <v>0</v>
      </c>
      <c r="AA49" s="30">
        <f>SUM(R49:Z49)</f>
        <v>0</v>
      </c>
      <c r="AB49" s="31">
        <f t="shared" si="5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4"/>
      <c r="C52" s="94"/>
      <c r="D52" s="94"/>
      <c r="E52" s="94"/>
      <c r="F52" s="94"/>
      <c r="G52" s="94"/>
      <c r="H52" s="94"/>
      <c r="I52" s="94"/>
      <c r="J52" s="94"/>
      <c r="K52" s="10"/>
      <c r="L52" s="10"/>
      <c r="Q52" s="5" t="s">
        <v>6</v>
      </c>
      <c r="R52" s="8">
        <f>B52</f>
        <v>0</v>
      </c>
      <c r="S52" s="8">
        <f t="shared" ref="S52:Z63" si="7">C52</f>
        <v>0</v>
      </c>
      <c r="T52" s="8">
        <f t="shared" si="7"/>
        <v>0</v>
      </c>
      <c r="U52" s="8">
        <f t="shared" si="7"/>
        <v>0</v>
      </c>
      <c r="V52" s="8">
        <f t="shared" si="7"/>
        <v>0</v>
      </c>
      <c r="W52" s="8">
        <f t="shared" si="7"/>
        <v>0</v>
      </c>
      <c r="X52" s="8">
        <f t="shared" si="7"/>
        <v>0</v>
      </c>
      <c r="Y52" s="8">
        <f t="shared" si="7"/>
        <v>0</v>
      </c>
      <c r="Z52" s="8">
        <f t="shared" si="7"/>
        <v>0</v>
      </c>
      <c r="AA52" s="10"/>
      <c r="AB52" s="10"/>
    </row>
    <row r="53" spans="1:30" x14ac:dyDescent="0.3">
      <c r="A53" s="5" t="s">
        <v>7</v>
      </c>
      <c r="B53" s="94"/>
      <c r="C53" s="94"/>
      <c r="D53" s="94"/>
      <c r="E53" s="94"/>
      <c r="F53" s="94"/>
      <c r="G53" s="94"/>
      <c r="H53" s="94"/>
      <c r="I53" s="94"/>
      <c r="J53" s="94"/>
      <c r="K53" s="10"/>
      <c r="L53" s="10"/>
      <c r="Q53" s="5" t="s">
        <v>7</v>
      </c>
      <c r="R53" s="8">
        <f t="shared" ref="R53:R63" si="8">B53</f>
        <v>0</v>
      </c>
      <c r="S53" s="8">
        <f t="shared" si="7"/>
        <v>0</v>
      </c>
      <c r="T53" s="8">
        <f t="shared" si="7"/>
        <v>0</v>
      </c>
      <c r="U53" s="8">
        <f t="shared" si="7"/>
        <v>0</v>
      </c>
      <c r="V53" s="8">
        <f t="shared" si="7"/>
        <v>0</v>
      </c>
      <c r="W53" s="8">
        <f t="shared" si="7"/>
        <v>0</v>
      </c>
      <c r="X53" s="8">
        <f t="shared" si="7"/>
        <v>0</v>
      </c>
      <c r="Y53" s="8">
        <f t="shared" si="7"/>
        <v>0</v>
      </c>
      <c r="Z53" s="8">
        <f t="shared" si="7"/>
        <v>0</v>
      </c>
      <c r="AA53" s="10"/>
      <c r="AB53" s="10"/>
    </row>
    <row r="54" spans="1:30" x14ac:dyDescent="0.3">
      <c r="A54" s="5" t="s">
        <v>8</v>
      </c>
      <c r="B54" s="94"/>
      <c r="C54" s="94"/>
      <c r="D54" s="94"/>
      <c r="E54" s="94"/>
      <c r="F54" s="94"/>
      <c r="G54" s="94"/>
      <c r="H54" s="94"/>
      <c r="I54" s="94"/>
      <c r="J54" s="94"/>
      <c r="K54" s="10"/>
      <c r="L54" s="10"/>
      <c r="Q54" s="5" t="s">
        <v>8</v>
      </c>
      <c r="R54" s="8">
        <f t="shared" si="8"/>
        <v>0</v>
      </c>
      <c r="S54" s="8">
        <f t="shared" si="7"/>
        <v>0</v>
      </c>
      <c r="T54" s="8">
        <f t="shared" si="7"/>
        <v>0</v>
      </c>
      <c r="U54" s="8">
        <f t="shared" si="7"/>
        <v>0</v>
      </c>
      <c r="V54" s="8">
        <f t="shared" si="7"/>
        <v>0</v>
      </c>
      <c r="W54" s="8">
        <f t="shared" si="7"/>
        <v>0</v>
      </c>
      <c r="X54" s="8">
        <f t="shared" si="7"/>
        <v>0</v>
      </c>
      <c r="Y54" s="8">
        <f t="shared" si="7"/>
        <v>0</v>
      </c>
      <c r="Z54" s="8">
        <f t="shared" si="7"/>
        <v>0</v>
      </c>
      <c r="AA54" s="10"/>
      <c r="AB54" s="10"/>
    </row>
    <row r="55" spans="1:30" x14ac:dyDescent="0.3">
      <c r="A55" s="5" t="s">
        <v>9</v>
      </c>
      <c r="B55" s="94"/>
      <c r="C55" s="94"/>
      <c r="D55" s="94"/>
      <c r="E55" s="94"/>
      <c r="F55" s="94"/>
      <c r="G55" s="94"/>
      <c r="H55" s="94"/>
      <c r="I55" s="94"/>
      <c r="J55" s="94"/>
      <c r="K55" s="10"/>
      <c r="L55" s="10"/>
      <c r="Q55" s="5" t="s">
        <v>9</v>
      </c>
      <c r="R55" s="8">
        <f t="shared" si="8"/>
        <v>0</v>
      </c>
      <c r="S55" s="8">
        <f t="shared" si="7"/>
        <v>0</v>
      </c>
      <c r="T55" s="8">
        <f t="shared" si="7"/>
        <v>0</v>
      </c>
      <c r="U55" s="8">
        <f t="shared" si="7"/>
        <v>0</v>
      </c>
      <c r="V55" s="8">
        <f>F55</f>
        <v>0</v>
      </c>
      <c r="W55" s="8">
        <f>G55</f>
        <v>0</v>
      </c>
      <c r="X55" s="8">
        <f t="shared" si="7"/>
        <v>0</v>
      </c>
      <c r="Y55" s="8">
        <f t="shared" si="7"/>
        <v>0</v>
      </c>
      <c r="Z55" s="8">
        <f t="shared" si="7"/>
        <v>0</v>
      </c>
      <c r="AA55" s="10"/>
      <c r="AB55" s="10"/>
    </row>
    <row r="56" spans="1:30" x14ac:dyDescent="0.3">
      <c r="A56" s="5" t="s">
        <v>10</v>
      </c>
      <c r="B56" s="94"/>
      <c r="C56" s="94"/>
      <c r="D56" s="94"/>
      <c r="E56" s="94"/>
      <c r="F56" s="94"/>
      <c r="G56" s="94"/>
      <c r="H56" s="94"/>
      <c r="I56" s="94"/>
      <c r="J56" s="94"/>
      <c r="K56" s="10"/>
      <c r="L56" s="10"/>
      <c r="Q56" s="5" t="s">
        <v>10</v>
      </c>
      <c r="R56" s="8">
        <f t="shared" si="8"/>
        <v>0</v>
      </c>
      <c r="S56" s="8">
        <f t="shared" si="7"/>
        <v>0</v>
      </c>
      <c r="T56" s="8">
        <f t="shared" si="7"/>
        <v>0</v>
      </c>
      <c r="U56" s="8">
        <f t="shared" si="7"/>
        <v>0</v>
      </c>
      <c r="V56" s="8">
        <f t="shared" si="7"/>
        <v>0</v>
      </c>
      <c r="W56" s="8">
        <f t="shared" si="7"/>
        <v>0</v>
      </c>
      <c r="X56" s="8">
        <f t="shared" si="7"/>
        <v>0</v>
      </c>
      <c r="Y56" s="8">
        <f t="shared" si="7"/>
        <v>0</v>
      </c>
      <c r="Z56" s="8">
        <f t="shared" si="7"/>
        <v>0</v>
      </c>
      <c r="AA56" s="10"/>
      <c r="AB56" s="10"/>
    </row>
    <row r="57" spans="1:30" x14ac:dyDescent="0.3">
      <c r="A57" s="5" t="s">
        <v>11</v>
      </c>
      <c r="B57" s="94"/>
      <c r="C57" s="94"/>
      <c r="D57" s="94"/>
      <c r="E57" s="94"/>
      <c r="F57" s="94"/>
      <c r="G57" s="94"/>
      <c r="H57" s="94"/>
      <c r="I57" s="94"/>
      <c r="J57" s="94"/>
      <c r="K57" s="10"/>
      <c r="L57" s="10"/>
      <c r="Q57" s="5" t="s">
        <v>11</v>
      </c>
      <c r="R57" s="8">
        <f t="shared" si="8"/>
        <v>0</v>
      </c>
      <c r="S57" s="8">
        <f t="shared" si="7"/>
        <v>0</v>
      </c>
      <c r="T57" s="8">
        <f t="shared" si="7"/>
        <v>0</v>
      </c>
      <c r="U57" s="8">
        <f t="shared" si="7"/>
        <v>0</v>
      </c>
      <c r="V57" s="8">
        <f t="shared" si="7"/>
        <v>0</v>
      </c>
      <c r="W57" s="8">
        <f t="shared" si="7"/>
        <v>0</v>
      </c>
      <c r="X57" s="8">
        <f t="shared" si="7"/>
        <v>0</v>
      </c>
      <c r="Y57" s="8">
        <f t="shared" si="7"/>
        <v>0</v>
      </c>
      <c r="Z57" s="8">
        <f t="shared" si="7"/>
        <v>0</v>
      </c>
      <c r="AA57" s="10"/>
      <c r="AB57" s="10"/>
    </row>
    <row r="58" spans="1:30" x14ac:dyDescent="0.3">
      <c r="A58" s="5" t="s">
        <v>12</v>
      </c>
      <c r="B58" s="94"/>
      <c r="C58" s="94"/>
      <c r="D58" s="94"/>
      <c r="E58" s="94"/>
      <c r="F58" s="94"/>
      <c r="G58" s="94"/>
      <c r="H58" s="94"/>
      <c r="I58" s="94"/>
      <c r="J58" s="94"/>
      <c r="K58" s="10"/>
      <c r="L58" s="10"/>
      <c r="Q58" s="5" t="s">
        <v>12</v>
      </c>
      <c r="R58" s="8">
        <f t="shared" si="8"/>
        <v>0</v>
      </c>
      <c r="S58" s="8">
        <f t="shared" si="7"/>
        <v>0</v>
      </c>
      <c r="T58" s="8">
        <f t="shared" si="7"/>
        <v>0</v>
      </c>
      <c r="U58" s="8">
        <f t="shared" si="7"/>
        <v>0</v>
      </c>
      <c r="V58" s="8">
        <f t="shared" si="7"/>
        <v>0</v>
      </c>
      <c r="W58" s="8">
        <f t="shared" si="7"/>
        <v>0</v>
      </c>
      <c r="X58" s="8">
        <f t="shared" si="7"/>
        <v>0</v>
      </c>
      <c r="Y58" s="8">
        <f t="shared" si="7"/>
        <v>0</v>
      </c>
      <c r="Z58" s="8">
        <f t="shared" si="7"/>
        <v>0</v>
      </c>
      <c r="AA58" s="10"/>
      <c r="AB58" s="10"/>
    </row>
    <row r="59" spans="1:30" x14ac:dyDescent="0.3">
      <c r="A59" s="5" t="s">
        <v>13</v>
      </c>
      <c r="B59" s="94"/>
      <c r="C59" s="94"/>
      <c r="D59" s="94"/>
      <c r="E59" s="94"/>
      <c r="F59" s="94"/>
      <c r="G59" s="94"/>
      <c r="H59" s="94"/>
      <c r="I59" s="94"/>
      <c r="J59" s="94"/>
      <c r="K59" s="10"/>
      <c r="L59" s="10"/>
      <c r="Q59" s="5" t="s">
        <v>13</v>
      </c>
      <c r="R59" s="8">
        <f t="shared" si="8"/>
        <v>0</v>
      </c>
      <c r="S59" s="8">
        <f t="shared" si="7"/>
        <v>0</v>
      </c>
      <c r="T59" s="8">
        <f t="shared" si="7"/>
        <v>0</v>
      </c>
      <c r="U59" s="8">
        <f t="shared" si="7"/>
        <v>0</v>
      </c>
      <c r="V59" s="8">
        <f t="shared" si="7"/>
        <v>0</v>
      </c>
      <c r="W59" s="8">
        <f t="shared" si="7"/>
        <v>0</v>
      </c>
      <c r="X59" s="8">
        <f t="shared" si="7"/>
        <v>0</v>
      </c>
      <c r="Y59" s="8">
        <f t="shared" si="7"/>
        <v>0</v>
      </c>
      <c r="Z59" s="8">
        <f t="shared" si="7"/>
        <v>0</v>
      </c>
      <c r="AA59" s="10"/>
      <c r="AB59" s="10"/>
    </row>
    <row r="60" spans="1:30" x14ac:dyDescent="0.3">
      <c r="A60" s="5" t="s">
        <v>14</v>
      </c>
      <c r="B60" s="94"/>
      <c r="C60" s="94"/>
      <c r="D60" s="94"/>
      <c r="E60" s="94"/>
      <c r="F60" s="94"/>
      <c r="G60" s="94"/>
      <c r="H60" s="94"/>
      <c r="I60" s="94"/>
      <c r="J60" s="94"/>
      <c r="K60" s="10"/>
      <c r="L60" s="10"/>
      <c r="Q60" s="5" t="s">
        <v>14</v>
      </c>
      <c r="R60" s="8">
        <f t="shared" si="8"/>
        <v>0</v>
      </c>
      <c r="S60" s="8">
        <f t="shared" si="7"/>
        <v>0</v>
      </c>
      <c r="T60" s="8">
        <f t="shared" si="7"/>
        <v>0</v>
      </c>
      <c r="U60" s="8">
        <f t="shared" si="7"/>
        <v>0</v>
      </c>
      <c r="V60" s="8">
        <f t="shared" si="7"/>
        <v>0</v>
      </c>
      <c r="W60" s="8">
        <f t="shared" si="7"/>
        <v>0</v>
      </c>
      <c r="X60" s="8">
        <f t="shared" si="7"/>
        <v>0</v>
      </c>
      <c r="Y60" s="8">
        <f t="shared" si="7"/>
        <v>0</v>
      </c>
      <c r="Z60" s="8">
        <f t="shared" si="7"/>
        <v>0</v>
      </c>
      <c r="AA60" s="10"/>
      <c r="AB60" s="10"/>
    </row>
    <row r="61" spans="1:30" x14ac:dyDescent="0.3">
      <c r="A61" s="5" t="s">
        <v>15</v>
      </c>
      <c r="B61" s="94"/>
      <c r="C61" s="94"/>
      <c r="D61" s="94"/>
      <c r="E61" s="94"/>
      <c r="F61" s="94"/>
      <c r="G61" s="94"/>
      <c r="H61" s="94"/>
      <c r="I61" s="94"/>
      <c r="J61" s="94"/>
      <c r="K61" s="10"/>
      <c r="L61" s="10"/>
      <c r="Q61" s="5" t="s">
        <v>15</v>
      </c>
      <c r="R61" s="8">
        <f t="shared" si="8"/>
        <v>0</v>
      </c>
      <c r="S61" s="8">
        <f t="shared" si="7"/>
        <v>0</v>
      </c>
      <c r="T61" s="8">
        <f t="shared" si="7"/>
        <v>0</v>
      </c>
      <c r="U61" s="8">
        <f t="shared" si="7"/>
        <v>0</v>
      </c>
      <c r="V61" s="8">
        <f t="shared" si="7"/>
        <v>0</v>
      </c>
      <c r="W61" s="8">
        <f t="shared" si="7"/>
        <v>0</v>
      </c>
      <c r="X61" s="8">
        <f t="shared" si="7"/>
        <v>0</v>
      </c>
      <c r="Y61" s="8">
        <f t="shared" si="7"/>
        <v>0</v>
      </c>
      <c r="Z61" s="8">
        <f t="shared" si="7"/>
        <v>0</v>
      </c>
      <c r="AA61" s="10"/>
      <c r="AB61" s="10"/>
    </row>
    <row r="62" spans="1:30" x14ac:dyDescent="0.3">
      <c r="A62" s="5" t="s">
        <v>16</v>
      </c>
      <c r="B62" s="94"/>
      <c r="C62" s="94"/>
      <c r="D62" s="94"/>
      <c r="E62" s="94"/>
      <c r="F62" s="94"/>
      <c r="G62" s="94"/>
      <c r="H62" s="94"/>
      <c r="I62" s="94"/>
      <c r="J62" s="94"/>
      <c r="K62" s="10"/>
      <c r="L62" s="10"/>
      <c r="Q62" s="5" t="s">
        <v>16</v>
      </c>
      <c r="R62" s="8">
        <f t="shared" si="8"/>
        <v>0</v>
      </c>
      <c r="S62" s="8">
        <f t="shared" si="7"/>
        <v>0</v>
      </c>
      <c r="T62" s="8">
        <f t="shared" si="7"/>
        <v>0</v>
      </c>
      <c r="U62" s="8">
        <f t="shared" si="7"/>
        <v>0</v>
      </c>
      <c r="V62" s="8">
        <f t="shared" si="7"/>
        <v>0</v>
      </c>
      <c r="W62" s="8">
        <f t="shared" si="7"/>
        <v>0</v>
      </c>
      <c r="X62" s="8">
        <f t="shared" si="7"/>
        <v>0</v>
      </c>
      <c r="Y62" s="8">
        <f t="shared" si="7"/>
        <v>0</v>
      </c>
      <c r="Z62" s="8">
        <f t="shared" si="7"/>
        <v>0</v>
      </c>
      <c r="AA62" s="10"/>
      <c r="AB62" s="10"/>
    </row>
    <row r="63" spans="1:30" x14ac:dyDescent="0.3">
      <c r="A63" s="5" t="s">
        <v>17</v>
      </c>
      <c r="B63" s="94"/>
      <c r="C63" s="94"/>
      <c r="D63" s="94"/>
      <c r="E63" s="94"/>
      <c r="F63" s="94"/>
      <c r="G63" s="94"/>
      <c r="H63" s="94"/>
      <c r="I63" s="94"/>
      <c r="J63" s="94"/>
      <c r="K63" s="10"/>
      <c r="L63" s="10"/>
      <c r="Q63" s="5" t="s">
        <v>17</v>
      </c>
      <c r="R63" s="8">
        <f t="shared" si="8"/>
        <v>0</v>
      </c>
      <c r="S63" s="8">
        <f t="shared" si="7"/>
        <v>0</v>
      </c>
      <c r="T63" s="8">
        <f t="shared" si="7"/>
        <v>0</v>
      </c>
      <c r="U63" s="8">
        <f t="shared" si="7"/>
        <v>0</v>
      </c>
      <c r="V63" s="8">
        <f t="shared" si="7"/>
        <v>0</v>
      </c>
      <c r="W63" s="8">
        <f t="shared" si="7"/>
        <v>0</v>
      </c>
      <c r="X63" s="8">
        <f t="shared" si="7"/>
        <v>0</v>
      </c>
      <c r="Y63" s="8">
        <f t="shared" si="7"/>
        <v>0</v>
      </c>
      <c r="Z63" s="8">
        <f t="shared" si="7"/>
        <v>0</v>
      </c>
      <c r="AA63" s="10"/>
      <c r="AB63" s="10"/>
    </row>
    <row r="64" spans="1:30" x14ac:dyDescent="0.3">
      <c r="L64" s="10"/>
      <c r="AB64" s="10"/>
    </row>
    <row r="65" spans="1:29" x14ac:dyDescent="0.3">
      <c r="A65" s="1" t="s">
        <v>167</v>
      </c>
      <c r="K65" s="21" t="s">
        <v>30</v>
      </c>
      <c r="Q65" s="1" t="s">
        <v>46</v>
      </c>
      <c r="AA65" s="21" t="s">
        <v>30</v>
      </c>
    </row>
    <row r="66" spans="1:29" x14ac:dyDescent="0.3">
      <c r="A66" s="5" t="s">
        <v>6</v>
      </c>
      <c r="B66" s="8">
        <f>B4-B38</f>
        <v>5136.7693724859209</v>
      </c>
      <c r="C66" s="8">
        <f t="shared" ref="C66:J66" si="9">C4-C38</f>
        <v>12582.734736969396</v>
      </c>
      <c r="D66" s="8">
        <f t="shared" si="9"/>
        <v>42812.450366376877</v>
      </c>
      <c r="E66" s="8">
        <f t="shared" si="9"/>
        <v>19226.231303462326</v>
      </c>
      <c r="F66" s="8">
        <f t="shared" si="9"/>
        <v>4869.8559662348689</v>
      </c>
      <c r="G66" s="8">
        <f t="shared" si="9"/>
        <v>18677.252542867569</v>
      </c>
      <c r="H66" s="8">
        <f t="shared" si="9"/>
        <v>7941.2375019215988</v>
      </c>
      <c r="I66" s="8">
        <f t="shared" si="9"/>
        <v>4043.165935613682</v>
      </c>
      <c r="J66" s="8">
        <f t="shared" si="9"/>
        <v>12587.213253383588</v>
      </c>
      <c r="K66" s="22">
        <f>SUM($B66:$J66)</f>
        <v>127876.91097931583</v>
      </c>
      <c r="L66" s="10"/>
      <c r="Q66" s="5" t="s">
        <v>6</v>
      </c>
      <c r="R66" s="8">
        <f>R52-R38</f>
        <v>0</v>
      </c>
      <c r="S66" s="8">
        <f t="shared" ref="S66:Z66" si="10">S52-S38</f>
        <v>0</v>
      </c>
      <c r="T66" s="8">
        <f t="shared" si="10"/>
        <v>0</v>
      </c>
      <c r="U66" s="8">
        <f t="shared" si="10"/>
        <v>0</v>
      </c>
      <c r="V66" s="8">
        <f>V52-V38</f>
        <v>0</v>
      </c>
      <c r="W66" s="8">
        <f>W52-W38</f>
        <v>0</v>
      </c>
      <c r="X66" s="8">
        <f t="shared" si="10"/>
        <v>0</v>
      </c>
      <c r="Y66" s="8">
        <f t="shared" si="10"/>
        <v>0</v>
      </c>
      <c r="Z66" s="23">
        <f t="shared" si="10"/>
        <v>0</v>
      </c>
      <c r="AA66" s="22">
        <f>SUM($R66:$Z66)</f>
        <v>0</v>
      </c>
      <c r="AB66" s="10"/>
    </row>
    <row r="67" spans="1:29" x14ac:dyDescent="0.3">
      <c r="A67" s="5" t="s">
        <v>7</v>
      </c>
      <c r="B67" s="8">
        <f t="shared" ref="B67:J77" si="11">B5-B39</f>
        <v>4608.0824778761062</v>
      </c>
      <c r="C67" s="8">
        <f t="shared" si="11"/>
        <v>11765.592368887781</v>
      </c>
      <c r="D67" s="8">
        <f t="shared" si="11"/>
        <v>41433.532423196593</v>
      </c>
      <c r="E67" s="8">
        <f t="shared" si="11"/>
        <v>19308.463482688392</v>
      </c>
      <c r="F67" s="8">
        <f t="shared" si="11"/>
        <v>4448.449286955346</v>
      </c>
      <c r="G67" s="8">
        <f t="shared" si="11"/>
        <v>18978.289379788399</v>
      </c>
      <c r="H67" s="8">
        <f t="shared" si="11"/>
        <v>7842.2442813220596</v>
      </c>
      <c r="I67" s="8">
        <f t="shared" si="11"/>
        <v>4136.5137424547283</v>
      </c>
      <c r="J67" s="8">
        <f t="shared" si="11"/>
        <v>13165.972918793903</v>
      </c>
      <c r="K67" s="22">
        <f t="shared" ref="K67:K77" si="12">SUM($B67:$J67)</f>
        <v>125687.14036196332</v>
      </c>
      <c r="L67" s="10"/>
      <c r="Q67" s="5" t="s">
        <v>7</v>
      </c>
      <c r="R67" s="8">
        <f t="shared" ref="R67:Z77" si="13">R53-R39</f>
        <v>0</v>
      </c>
      <c r="S67" s="8">
        <f t="shared" si="13"/>
        <v>0</v>
      </c>
      <c r="T67" s="8">
        <f t="shared" si="13"/>
        <v>0</v>
      </c>
      <c r="U67" s="8">
        <f t="shared" si="13"/>
        <v>0</v>
      </c>
      <c r="V67" s="8">
        <f t="shared" si="13"/>
        <v>0</v>
      </c>
      <c r="W67" s="8">
        <f>W53-W39</f>
        <v>0</v>
      </c>
      <c r="X67" s="8">
        <f t="shared" si="13"/>
        <v>0</v>
      </c>
      <c r="Y67" s="8">
        <f t="shared" si="13"/>
        <v>0</v>
      </c>
      <c r="Z67" s="23">
        <f t="shared" si="13"/>
        <v>0</v>
      </c>
      <c r="AA67" s="22">
        <f t="shared" ref="AA67:AA75" si="14">SUM($R67:$Z67)</f>
        <v>0</v>
      </c>
      <c r="AB67" s="10"/>
    </row>
    <row r="68" spans="1:29" x14ac:dyDescent="0.3">
      <c r="A68" s="5" t="s">
        <v>8</v>
      </c>
      <c r="B68" s="8">
        <f t="shared" si="11"/>
        <v>4620.6628801287216</v>
      </c>
      <c r="C68" s="8">
        <f t="shared" si="11"/>
        <v>12573.166958401736</v>
      </c>
      <c r="D68" s="8">
        <f t="shared" si="11"/>
        <v>47467.120916422551</v>
      </c>
      <c r="E68" s="8">
        <f t="shared" si="11"/>
        <v>21487.776232179225</v>
      </c>
      <c r="F68" s="8">
        <f t="shared" si="11"/>
        <v>5089.7190162937504</v>
      </c>
      <c r="G68" s="8">
        <f t="shared" si="11"/>
        <v>21846.573400218898</v>
      </c>
      <c r="H68" s="8">
        <f t="shared" si="11"/>
        <v>8731.2234050730203</v>
      </c>
      <c r="I68" s="8">
        <f t="shared" si="11"/>
        <v>4649.8966800804828</v>
      </c>
      <c r="J68" s="8">
        <f t="shared" si="11"/>
        <v>15038.461365256126</v>
      </c>
      <c r="K68" s="22">
        <f t="shared" si="12"/>
        <v>141504.6008540545</v>
      </c>
      <c r="L68" s="10"/>
      <c r="Q68" s="5" t="s">
        <v>8</v>
      </c>
      <c r="R68" s="8">
        <f t="shared" si="13"/>
        <v>0</v>
      </c>
      <c r="S68" s="8">
        <f t="shared" si="13"/>
        <v>0</v>
      </c>
      <c r="T68" s="8">
        <f t="shared" si="13"/>
        <v>0</v>
      </c>
      <c r="U68" s="8">
        <f t="shared" si="13"/>
        <v>0</v>
      </c>
      <c r="V68" s="8">
        <f t="shared" si="13"/>
        <v>0</v>
      </c>
      <c r="W68" s="8">
        <f>W54-W40</f>
        <v>0</v>
      </c>
      <c r="X68" s="8">
        <f t="shared" si="13"/>
        <v>0</v>
      </c>
      <c r="Y68" s="8">
        <f t="shared" si="13"/>
        <v>0</v>
      </c>
      <c r="Z68" s="23">
        <f t="shared" si="13"/>
        <v>0</v>
      </c>
      <c r="AA68" s="22">
        <f t="shared" si="14"/>
        <v>0</v>
      </c>
      <c r="AB68" s="10"/>
    </row>
    <row r="69" spans="1:29" x14ac:dyDescent="0.3">
      <c r="A69" s="5" t="s">
        <v>9</v>
      </c>
      <c r="B69" s="8">
        <f t="shared" si="11"/>
        <v>5139.1466273187179</v>
      </c>
      <c r="C69" s="8">
        <f t="shared" si="11"/>
        <v>14722.667747708281</v>
      </c>
      <c r="D69" s="8">
        <f t="shared" si="11"/>
        <v>58859.241985807814</v>
      </c>
      <c r="E69" s="8">
        <f t="shared" si="11"/>
        <v>25236.87</v>
      </c>
      <c r="F69" s="8">
        <f t="shared" si="11"/>
        <v>5984.4279999999999</v>
      </c>
      <c r="G69" s="8">
        <f t="shared" si="11"/>
        <v>27232.29</v>
      </c>
      <c r="H69" s="8">
        <f t="shared" si="11"/>
        <v>10514.220000000001</v>
      </c>
      <c r="I69" s="8">
        <f t="shared" si="11"/>
        <v>5798.9299999999994</v>
      </c>
      <c r="J69" s="8">
        <f t="shared" si="11"/>
        <v>18636.653999999999</v>
      </c>
      <c r="K69" s="22">
        <f t="shared" si="12"/>
        <v>172124.44836083482</v>
      </c>
      <c r="L69" s="10"/>
      <c r="Q69" s="5" t="s">
        <v>9</v>
      </c>
      <c r="R69" s="8">
        <f t="shared" si="13"/>
        <v>0</v>
      </c>
      <c r="S69" s="8">
        <f t="shared" si="13"/>
        <v>0</v>
      </c>
      <c r="T69" s="8">
        <f t="shared" si="13"/>
        <v>0</v>
      </c>
      <c r="U69" s="8">
        <f t="shared" si="13"/>
        <v>0</v>
      </c>
      <c r="V69" s="8">
        <f t="shared" si="13"/>
        <v>0</v>
      </c>
      <c r="W69" s="8">
        <f t="shared" si="13"/>
        <v>0</v>
      </c>
      <c r="X69" s="8">
        <f t="shared" si="13"/>
        <v>0</v>
      </c>
      <c r="Y69" s="8">
        <f t="shared" si="13"/>
        <v>0</v>
      </c>
      <c r="Z69" s="23">
        <f t="shared" si="13"/>
        <v>0</v>
      </c>
      <c r="AA69" s="22">
        <f t="shared" si="14"/>
        <v>0</v>
      </c>
      <c r="AB69" s="10"/>
    </row>
    <row r="70" spans="1:29" x14ac:dyDescent="0.3">
      <c r="A70" s="5" t="s">
        <v>10</v>
      </c>
      <c r="B70" s="8">
        <f t="shared" si="11"/>
        <v>5227.29</v>
      </c>
      <c r="C70" s="8">
        <f t="shared" si="11"/>
        <v>15007.958000000001</v>
      </c>
      <c r="D70" s="8">
        <f t="shared" si="11"/>
        <v>58857.856</v>
      </c>
      <c r="E70" s="8">
        <f t="shared" si="11"/>
        <v>25236.87</v>
      </c>
      <c r="F70" s="8">
        <f t="shared" si="11"/>
        <v>5984.4279999999999</v>
      </c>
      <c r="G70" s="8">
        <f t="shared" si="11"/>
        <v>27232.29</v>
      </c>
      <c r="H70" s="8">
        <f t="shared" si="11"/>
        <v>10514.220000000001</v>
      </c>
      <c r="I70" s="8">
        <f t="shared" si="11"/>
        <v>5798.9299999999994</v>
      </c>
      <c r="J70" s="8">
        <f t="shared" si="11"/>
        <v>18636.653999999999</v>
      </c>
      <c r="K70" s="22">
        <f t="shared" si="12"/>
        <v>172496.49599999998</v>
      </c>
      <c r="L70" s="10"/>
      <c r="Q70" s="5" t="s">
        <v>10</v>
      </c>
      <c r="R70" s="8">
        <f t="shared" si="13"/>
        <v>0</v>
      </c>
      <c r="S70" s="8">
        <f t="shared" si="13"/>
        <v>0</v>
      </c>
      <c r="T70" s="8">
        <f t="shared" si="13"/>
        <v>0</v>
      </c>
      <c r="U70" s="8">
        <f t="shared" si="13"/>
        <v>0</v>
      </c>
      <c r="V70" s="8">
        <f>V56-V42</f>
        <v>0</v>
      </c>
      <c r="W70" s="8">
        <f t="shared" si="13"/>
        <v>0</v>
      </c>
      <c r="X70" s="8">
        <f t="shared" si="13"/>
        <v>0</v>
      </c>
      <c r="Y70" s="8">
        <f t="shared" si="13"/>
        <v>0</v>
      </c>
      <c r="Z70" s="23">
        <f t="shared" si="13"/>
        <v>0</v>
      </c>
      <c r="AA70" s="22">
        <f t="shared" si="14"/>
        <v>0</v>
      </c>
      <c r="AB70" s="10"/>
    </row>
    <row r="71" spans="1:29" x14ac:dyDescent="0.3">
      <c r="A71" s="5" t="s">
        <v>11</v>
      </c>
      <c r="B71" s="8">
        <f t="shared" si="11"/>
        <v>4862.1060274632619</v>
      </c>
      <c r="C71" s="8">
        <f t="shared" si="11"/>
        <v>13237.588415435164</v>
      </c>
      <c r="D71" s="8">
        <f t="shared" si="11"/>
        <v>49767.298669551194</v>
      </c>
      <c r="E71" s="8">
        <f t="shared" si="11"/>
        <v>22697.76146639511</v>
      </c>
      <c r="F71" s="8">
        <f t="shared" si="11"/>
        <v>5295.2961846097905</v>
      </c>
      <c r="G71" s="8">
        <f t="shared" si="11"/>
        <v>22988.977457132434</v>
      </c>
      <c r="H71" s="8">
        <f t="shared" si="11"/>
        <v>9387.8371329746351</v>
      </c>
      <c r="I71" s="8">
        <f t="shared" si="11"/>
        <v>4958.8397384305836</v>
      </c>
      <c r="J71" s="8">
        <f t="shared" si="11"/>
        <v>15997.517683570326</v>
      </c>
      <c r="K71" s="22">
        <f t="shared" si="12"/>
        <v>149193.22277556249</v>
      </c>
      <c r="L71" s="10"/>
      <c r="Q71" s="5" t="s">
        <v>11</v>
      </c>
      <c r="R71" s="8">
        <f t="shared" si="13"/>
        <v>0</v>
      </c>
      <c r="S71" s="8">
        <f t="shared" si="13"/>
        <v>0</v>
      </c>
      <c r="T71" s="8">
        <f t="shared" si="13"/>
        <v>0</v>
      </c>
      <c r="U71" s="8">
        <f t="shared" si="13"/>
        <v>0</v>
      </c>
      <c r="V71" s="8">
        <f t="shared" si="13"/>
        <v>0</v>
      </c>
      <c r="W71" s="8">
        <f t="shared" si="13"/>
        <v>0</v>
      </c>
      <c r="X71" s="8">
        <f t="shared" si="13"/>
        <v>0</v>
      </c>
      <c r="Y71" s="8">
        <f t="shared" si="13"/>
        <v>0</v>
      </c>
      <c r="Z71" s="23">
        <f t="shared" si="13"/>
        <v>0</v>
      </c>
      <c r="AA71" s="22">
        <f t="shared" si="14"/>
        <v>0</v>
      </c>
      <c r="AB71" s="10"/>
    </row>
    <row r="72" spans="1:29" x14ac:dyDescent="0.3">
      <c r="A72" s="5" t="s">
        <v>12</v>
      </c>
      <c r="B72" s="8">
        <f t="shared" si="11"/>
        <v>5048.6565567176185</v>
      </c>
      <c r="C72" s="8">
        <f t="shared" si="11"/>
        <v>11997.802479552651</v>
      </c>
      <c r="D72" s="8">
        <f t="shared" si="11"/>
        <v>42609.084439528531</v>
      </c>
      <c r="E72" s="8">
        <f t="shared" si="11"/>
        <v>20048.613095723016</v>
      </c>
      <c r="F72" s="8">
        <f t="shared" si="11"/>
        <v>4704.961178690708</v>
      </c>
      <c r="G72" s="8">
        <f t="shared" si="11"/>
        <v>19599.230974097041</v>
      </c>
      <c r="H72" s="8">
        <f t="shared" si="11"/>
        <v>8074.5883704842427</v>
      </c>
      <c r="I72" s="8">
        <f t="shared" si="11"/>
        <v>4451.5450905432599</v>
      </c>
      <c r="J72" s="8">
        <f t="shared" si="11"/>
        <v>13896.647047627208</v>
      </c>
      <c r="K72" s="22">
        <f t="shared" si="12"/>
        <v>130431.12923296427</v>
      </c>
      <c r="L72" s="10"/>
      <c r="Q72" s="5" t="s">
        <v>12</v>
      </c>
      <c r="R72" s="8">
        <f t="shared" si="13"/>
        <v>0</v>
      </c>
      <c r="S72" s="8">
        <f t="shared" si="13"/>
        <v>0</v>
      </c>
      <c r="T72" s="8">
        <f t="shared" si="13"/>
        <v>0</v>
      </c>
      <c r="U72" s="8">
        <f t="shared" si="13"/>
        <v>0</v>
      </c>
      <c r="V72" s="8">
        <f t="shared" si="13"/>
        <v>0</v>
      </c>
      <c r="W72" s="8">
        <f t="shared" si="13"/>
        <v>0</v>
      </c>
      <c r="X72" s="8">
        <f t="shared" si="13"/>
        <v>0</v>
      </c>
      <c r="Y72" s="8">
        <f t="shared" si="13"/>
        <v>0</v>
      </c>
      <c r="Z72" s="23">
        <f t="shared" si="13"/>
        <v>0</v>
      </c>
      <c r="AA72" s="22">
        <f t="shared" si="14"/>
        <v>0</v>
      </c>
      <c r="AB72" s="10"/>
    </row>
    <row r="73" spans="1:29" x14ac:dyDescent="0.3">
      <c r="A73" s="5" t="s">
        <v>13</v>
      </c>
      <c r="B73" s="8">
        <f t="shared" si="11"/>
        <v>5728.398278358809</v>
      </c>
      <c r="C73" s="8">
        <f t="shared" si="11"/>
        <v>13435.358872684099</v>
      </c>
      <c r="D73" s="8">
        <f t="shared" si="11"/>
        <v>44678.215346657016</v>
      </c>
      <c r="E73" s="8">
        <f t="shared" si="11"/>
        <v>20285.050610997965</v>
      </c>
      <c r="F73" s="8">
        <f t="shared" si="11"/>
        <v>5163.0066996467103</v>
      </c>
      <c r="G73" s="8">
        <f t="shared" si="11"/>
        <v>19829.725581904411</v>
      </c>
      <c r="H73" s="8">
        <f t="shared" si="11"/>
        <v>8738.2929208301321</v>
      </c>
      <c r="I73" s="8">
        <f t="shared" si="11"/>
        <v>4463.2110663983913</v>
      </c>
      <c r="J73" s="8">
        <f t="shared" si="11"/>
        <v>14443.610709782424</v>
      </c>
      <c r="K73" s="22">
        <f t="shared" si="12"/>
        <v>136764.87008725994</v>
      </c>
      <c r="L73" s="10"/>
      <c r="Q73" s="5" t="s">
        <v>13</v>
      </c>
      <c r="R73" s="8">
        <f t="shared" si="13"/>
        <v>0</v>
      </c>
      <c r="S73" s="8">
        <f t="shared" si="13"/>
        <v>0</v>
      </c>
      <c r="T73" s="8">
        <f t="shared" si="13"/>
        <v>0</v>
      </c>
      <c r="U73" s="8">
        <f t="shared" si="13"/>
        <v>0</v>
      </c>
      <c r="V73" s="8">
        <f t="shared" si="13"/>
        <v>0</v>
      </c>
      <c r="W73" s="8">
        <f t="shared" si="13"/>
        <v>0</v>
      </c>
      <c r="X73" s="8">
        <f t="shared" si="13"/>
        <v>0</v>
      </c>
      <c r="Y73" s="8">
        <f t="shared" si="13"/>
        <v>0</v>
      </c>
      <c r="Z73" s="23">
        <f t="shared" si="13"/>
        <v>0</v>
      </c>
      <c r="AA73" s="22">
        <f t="shared" si="14"/>
        <v>0</v>
      </c>
      <c r="AB73" s="10"/>
    </row>
    <row r="74" spans="1:29" x14ac:dyDescent="0.3">
      <c r="A74" s="5" t="s">
        <v>14</v>
      </c>
      <c r="B74" s="8">
        <f t="shared" si="11"/>
        <v>6044.6931617055507</v>
      </c>
      <c r="C74" s="8">
        <f t="shared" si="11"/>
        <v>14646.635025577509</v>
      </c>
      <c r="D74" s="8">
        <f t="shared" si="11"/>
        <v>47832.678391238689</v>
      </c>
      <c r="E74" s="8">
        <f t="shared" si="11"/>
        <v>22194.049368635438</v>
      </c>
      <c r="F74" s="8">
        <f t="shared" si="11"/>
        <v>5807.9744095831966</v>
      </c>
      <c r="G74" s="8">
        <f t="shared" si="11"/>
        <v>23339.688821597956</v>
      </c>
      <c r="H74" s="8">
        <f t="shared" si="11"/>
        <v>10212.170684089162</v>
      </c>
      <c r="I74" s="8">
        <f t="shared" si="11"/>
        <v>5343.8869416498992</v>
      </c>
      <c r="J74" s="8">
        <f t="shared" si="11"/>
        <v>16928.481238307351</v>
      </c>
      <c r="K74" s="22">
        <f t="shared" si="12"/>
        <v>152350.25804238472</v>
      </c>
      <c r="L74" s="10"/>
      <c r="Q74" s="5" t="s">
        <v>14</v>
      </c>
      <c r="R74" s="8">
        <f t="shared" si="13"/>
        <v>0</v>
      </c>
      <c r="S74" s="8">
        <f t="shared" si="13"/>
        <v>0</v>
      </c>
      <c r="T74" s="8">
        <f t="shared" si="13"/>
        <v>0</v>
      </c>
      <c r="U74" s="8">
        <f t="shared" si="13"/>
        <v>0</v>
      </c>
      <c r="V74" s="8">
        <f t="shared" si="13"/>
        <v>0</v>
      </c>
      <c r="W74" s="8">
        <f t="shared" si="13"/>
        <v>0</v>
      </c>
      <c r="X74" s="8">
        <f t="shared" si="13"/>
        <v>0</v>
      </c>
      <c r="Y74" s="8">
        <f t="shared" si="13"/>
        <v>0</v>
      </c>
      <c r="Z74" s="23">
        <f t="shared" si="13"/>
        <v>0</v>
      </c>
      <c r="AA74" s="22">
        <f t="shared" si="14"/>
        <v>0</v>
      </c>
      <c r="AB74" s="10"/>
    </row>
    <row r="75" spans="1:29" x14ac:dyDescent="0.3">
      <c r="A75" s="5" t="s">
        <v>15</v>
      </c>
      <c r="B75" s="8">
        <f t="shared" si="11"/>
        <v>6258.68</v>
      </c>
      <c r="C75" s="8">
        <f t="shared" si="11"/>
        <v>15366.37</v>
      </c>
      <c r="D75" s="8">
        <f t="shared" si="11"/>
        <v>52274.129114873052</v>
      </c>
      <c r="E75" s="8">
        <f t="shared" si="11"/>
        <v>24075.250468431772</v>
      </c>
      <c r="F75" s="8">
        <f t="shared" si="11"/>
        <v>6327.1080000000002</v>
      </c>
      <c r="G75" s="8">
        <f t="shared" si="11"/>
        <v>25016.74407150675</v>
      </c>
      <c r="H75" s="8">
        <f t="shared" si="11"/>
        <v>10453.604150653344</v>
      </c>
      <c r="I75" s="8">
        <f t="shared" si="11"/>
        <v>5343.8869416498992</v>
      </c>
      <c r="J75" s="8">
        <f t="shared" si="11"/>
        <v>17666.392912283707</v>
      </c>
      <c r="K75" s="22">
        <f t="shared" si="12"/>
        <v>162782.16565939854</v>
      </c>
      <c r="L75" s="10"/>
      <c r="Q75" s="5" t="s">
        <v>15</v>
      </c>
      <c r="R75" s="8">
        <f t="shared" si="13"/>
        <v>0</v>
      </c>
      <c r="S75" s="8">
        <f t="shared" si="13"/>
        <v>0</v>
      </c>
      <c r="T75" s="8">
        <f t="shared" si="13"/>
        <v>0</v>
      </c>
      <c r="U75" s="8">
        <f t="shared" si="13"/>
        <v>0</v>
      </c>
      <c r="V75" s="8">
        <f t="shared" si="13"/>
        <v>0</v>
      </c>
      <c r="W75" s="8">
        <f t="shared" si="13"/>
        <v>0</v>
      </c>
      <c r="X75" s="8">
        <f t="shared" si="13"/>
        <v>0</v>
      </c>
      <c r="Y75" s="8">
        <f t="shared" si="13"/>
        <v>0</v>
      </c>
      <c r="Z75" s="23">
        <f t="shared" si="13"/>
        <v>0</v>
      </c>
      <c r="AA75" s="22">
        <f t="shared" si="14"/>
        <v>0</v>
      </c>
      <c r="AB75" s="10"/>
    </row>
    <row r="76" spans="1:29" x14ac:dyDescent="0.3">
      <c r="A76" s="5" t="s">
        <v>16</v>
      </c>
      <c r="B76" s="8">
        <f t="shared" si="11"/>
        <v>6220.9187932421564</v>
      </c>
      <c r="C76" s="8">
        <f t="shared" si="11"/>
        <v>15321.880323126759</v>
      </c>
      <c r="D76" s="8">
        <f t="shared" si="11"/>
        <v>52274.771108322813</v>
      </c>
      <c r="E76" s="8">
        <f t="shared" si="11"/>
        <v>24075.250468431772</v>
      </c>
      <c r="F76" s="8">
        <f t="shared" si="11"/>
        <v>6327.1080000000002</v>
      </c>
      <c r="G76" s="8">
        <f t="shared" si="11"/>
        <v>25016.74407150675</v>
      </c>
      <c r="H76" s="8">
        <f t="shared" si="11"/>
        <v>10453.604150653344</v>
      </c>
      <c r="I76" s="8">
        <f t="shared" si="11"/>
        <v>5343.8869416498992</v>
      </c>
      <c r="J76" s="8">
        <f t="shared" si="11"/>
        <v>17666.392912283707</v>
      </c>
      <c r="K76" s="22">
        <f t="shared" si="12"/>
        <v>162700.55676921722</v>
      </c>
      <c r="L76" s="10"/>
      <c r="Q76" s="5" t="s">
        <v>16</v>
      </c>
      <c r="R76" s="8">
        <f t="shared" si="13"/>
        <v>0</v>
      </c>
      <c r="S76" s="8">
        <f t="shared" si="13"/>
        <v>0</v>
      </c>
      <c r="T76" s="8">
        <f t="shared" si="13"/>
        <v>0</v>
      </c>
      <c r="U76" s="8">
        <f t="shared" si="13"/>
        <v>0</v>
      </c>
      <c r="V76" s="8">
        <f t="shared" si="13"/>
        <v>0</v>
      </c>
      <c r="W76" s="8">
        <f t="shared" si="13"/>
        <v>0</v>
      </c>
      <c r="X76" s="8">
        <f t="shared" si="13"/>
        <v>0</v>
      </c>
      <c r="Y76" s="8">
        <f t="shared" si="13"/>
        <v>0</v>
      </c>
      <c r="Z76" s="23">
        <f t="shared" si="13"/>
        <v>0</v>
      </c>
      <c r="AA76" s="22">
        <f>SUM($R76:$Z76)</f>
        <v>0</v>
      </c>
      <c r="AB76" s="10"/>
    </row>
    <row r="77" spans="1:29" x14ac:dyDescent="0.3">
      <c r="A77" s="5" t="s">
        <v>17</v>
      </c>
      <c r="B77" s="8">
        <f t="shared" si="11"/>
        <v>5841.6918986323408</v>
      </c>
      <c r="C77" s="8">
        <f t="shared" si="11"/>
        <v>14199.471550114331</v>
      </c>
      <c r="D77" s="8">
        <f t="shared" si="11"/>
        <v>48068.984781029038</v>
      </c>
      <c r="E77" s="8">
        <f t="shared" si="11"/>
        <v>21806.455926680246</v>
      </c>
      <c r="F77" s="8">
        <f t="shared" si="11"/>
        <v>5676.0304831174344</v>
      </c>
      <c r="G77" s="8">
        <f t="shared" si="11"/>
        <v>21825.705698650127</v>
      </c>
      <c r="H77" s="8">
        <f t="shared" si="11"/>
        <v>9404.0173328209057</v>
      </c>
      <c r="I77" s="8">
        <f t="shared" si="11"/>
        <v>4754.9104627766601</v>
      </c>
      <c r="J77" s="8">
        <f t="shared" si="11"/>
        <v>15315.62796505054</v>
      </c>
      <c r="K77" s="22">
        <f t="shared" si="12"/>
        <v>146892.89609887163</v>
      </c>
      <c r="L77" s="10"/>
      <c r="Q77" s="5" t="s">
        <v>17</v>
      </c>
      <c r="R77" s="8">
        <f t="shared" si="13"/>
        <v>0</v>
      </c>
      <c r="S77" s="8">
        <f t="shared" si="13"/>
        <v>0</v>
      </c>
      <c r="T77" s="8">
        <f t="shared" si="13"/>
        <v>0</v>
      </c>
      <c r="U77" s="8">
        <f t="shared" si="13"/>
        <v>0</v>
      </c>
      <c r="V77" s="8">
        <f t="shared" si="13"/>
        <v>0</v>
      </c>
      <c r="W77" s="8">
        <f t="shared" si="13"/>
        <v>0</v>
      </c>
      <c r="X77" s="8">
        <f t="shared" si="13"/>
        <v>0</v>
      </c>
      <c r="Y77" s="8">
        <f t="shared" si="13"/>
        <v>0</v>
      </c>
      <c r="Z77" s="23">
        <f t="shared" si="13"/>
        <v>0</v>
      </c>
      <c r="AA77" s="22">
        <f>SUM($R77:$Z77)</f>
        <v>0</v>
      </c>
      <c r="AB77" s="10"/>
    </row>
    <row r="79" spans="1:29" x14ac:dyDescent="0.3">
      <c r="A79" s="16" t="s">
        <v>41</v>
      </c>
      <c r="B79" s="18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18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</row>
    <row r="81" spans="1:29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29" x14ac:dyDescent="0.3">
      <c r="A82" s="5" t="s">
        <v>6</v>
      </c>
      <c r="B82" s="19">
        <f t="shared" ref="B82:B93" si="15">$B$79-K66</f>
        <v>48440.385577300724</v>
      </c>
      <c r="L82" s="10"/>
      <c r="M82" s="10"/>
      <c r="O82" s="14"/>
      <c r="Q82" s="5" t="s">
        <v>6</v>
      </c>
      <c r="R82" s="19">
        <f>$R$79-AA66</f>
        <v>176317.29655661655</v>
      </c>
      <c r="AB82" s="10"/>
      <c r="AC82" s="10"/>
    </row>
    <row r="83" spans="1:29" x14ac:dyDescent="0.3">
      <c r="A83" s="5" t="s">
        <v>7</v>
      </c>
      <c r="B83" s="8">
        <f t="shared" si="15"/>
        <v>50630.156194653231</v>
      </c>
      <c r="L83" s="10"/>
      <c r="M83" s="10"/>
      <c r="O83" s="14"/>
      <c r="Q83" s="5" t="s">
        <v>7</v>
      </c>
      <c r="R83" s="19">
        <f t="shared" ref="R83:R92" si="16">$R$79-AA67</f>
        <v>176317.29655661655</v>
      </c>
      <c r="AB83" s="10"/>
      <c r="AC83" s="10"/>
    </row>
    <row r="84" spans="1:29" x14ac:dyDescent="0.3">
      <c r="A84" s="5" t="s">
        <v>8</v>
      </c>
      <c r="B84" s="8">
        <f t="shared" si="15"/>
        <v>34812.69570256205</v>
      </c>
      <c r="L84" s="10"/>
      <c r="M84" s="10"/>
      <c r="O84" s="14"/>
      <c r="Q84" s="5" t="s">
        <v>8</v>
      </c>
      <c r="R84" s="19">
        <f t="shared" si="16"/>
        <v>176317.29655661655</v>
      </c>
      <c r="AB84" s="10"/>
      <c r="AC84" s="10"/>
    </row>
    <row r="85" spans="1:29" x14ac:dyDescent="0.3">
      <c r="A85" s="5" t="s">
        <v>9</v>
      </c>
      <c r="B85" s="8">
        <f t="shared" si="15"/>
        <v>4192.8481957817276</v>
      </c>
      <c r="L85" s="10"/>
      <c r="M85" s="10"/>
      <c r="O85" s="14"/>
      <c r="Q85" s="5" t="s">
        <v>9</v>
      </c>
      <c r="R85" s="19">
        <f>$R$79-AA69</f>
        <v>176317.29655661655</v>
      </c>
      <c r="AB85" s="10"/>
      <c r="AC85" s="10"/>
    </row>
    <row r="86" spans="1:29" x14ac:dyDescent="0.3">
      <c r="A86" s="5" t="s">
        <v>10</v>
      </c>
      <c r="B86" s="8">
        <f t="shared" si="15"/>
        <v>3820.8005566165666</v>
      </c>
      <c r="L86" s="10"/>
      <c r="M86" s="10"/>
      <c r="O86" s="14"/>
      <c r="Q86" s="5" t="s">
        <v>10</v>
      </c>
      <c r="R86" s="19">
        <f t="shared" si="16"/>
        <v>176317.29655661655</v>
      </c>
      <c r="AB86" s="10"/>
      <c r="AC86" s="10"/>
    </row>
    <row r="87" spans="1:29" x14ac:dyDescent="0.3">
      <c r="A87" s="5" t="s">
        <v>11</v>
      </c>
      <c r="B87" s="8">
        <f t="shared" si="15"/>
        <v>27124.07378105406</v>
      </c>
      <c r="L87" s="10"/>
      <c r="M87" s="10"/>
      <c r="O87" s="14"/>
      <c r="Q87" s="5" t="s">
        <v>11</v>
      </c>
      <c r="R87" s="19">
        <f t="shared" si="16"/>
        <v>176317.29655661655</v>
      </c>
      <c r="AB87" s="10"/>
      <c r="AC87" s="10"/>
    </row>
    <row r="88" spans="1:29" x14ac:dyDescent="0.3">
      <c r="A88" s="5" t="s">
        <v>12</v>
      </c>
      <c r="B88" s="8">
        <f t="shared" si="15"/>
        <v>45886.167323652277</v>
      </c>
      <c r="L88" s="10"/>
      <c r="M88" s="10"/>
      <c r="O88" s="14"/>
      <c r="Q88" s="5" t="s">
        <v>12</v>
      </c>
      <c r="R88" s="19">
        <f>$R$79-AA72</f>
        <v>176317.29655661655</v>
      </c>
      <c r="AB88" s="10"/>
      <c r="AC88" s="10"/>
    </row>
    <row r="89" spans="1:29" x14ac:dyDescent="0.3">
      <c r="A89" s="5" t="s">
        <v>13</v>
      </c>
      <c r="B89" s="8">
        <f t="shared" si="15"/>
        <v>39552.426469356607</v>
      </c>
      <c r="L89" s="10"/>
      <c r="M89" s="10"/>
      <c r="O89" s="14"/>
      <c r="Q89" s="5" t="s">
        <v>13</v>
      </c>
      <c r="R89" s="19">
        <f t="shared" si="16"/>
        <v>176317.29655661655</v>
      </c>
      <c r="AB89" s="10"/>
      <c r="AC89" s="10"/>
    </row>
    <row r="90" spans="1:29" x14ac:dyDescent="0.3">
      <c r="A90" s="5" t="s">
        <v>14</v>
      </c>
      <c r="B90" s="8">
        <f t="shared" si="15"/>
        <v>23967.038514231826</v>
      </c>
      <c r="L90" s="10"/>
      <c r="M90" s="10"/>
      <c r="O90" s="14"/>
      <c r="Q90" s="5" t="s">
        <v>14</v>
      </c>
      <c r="R90" s="19">
        <f t="shared" si="16"/>
        <v>176317.29655661655</v>
      </c>
      <c r="AB90" s="10"/>
      <c r="AC90" s="10"/>
    </row>
    <row r="91" spans="1:29" x14ac:dyDescent="0.3">
      <c r="A91" s="5" t="s">
        <v>15</v>
      </c>
      <c r="B91" s="8">
        <f t="shared" si="15"/>
        <v>13535.130897218012</v>
      </c>
      <c r="L91" s="10"/>
      <c r="M91" s="10"/>
      <c r="O91" s="14"/>
      <c r="Q91" s="5" t="s">
        <v>15</v>
      </c>
      <c r="R91" s="19">
        <f t="shared" si="16"/>
        <v>176317.29655661655</v>
      </c>
      <c r="AB91" s="10"/>
      <c r="AC91" s="10"/>
    </row>
    <row r="92" spans="1:29" x14ac:dyDescent="0.3">
      <c r="A92" s="5" t="s">
        <v>16</v>
      </c>
      <c r="B92" s="8">
        <f t="shared" si="15"/>
        <v>13616.739787399332</v>
      </c>
      <c r="L92" s="10"/>
      <c r="M92" s="10"/>
      <c r="O92" s="14"/>
      <c r="Q92" s="5" t="s">
        <v>16</v>
      </c>
      <c r="R92" s="19">
        <f t="shared" si="16"/>
        <v>176317.29655661655</v>
      </c>
      <c r="AB92" s="10"/>
      <c r="AC92" s="10"/>
    </row>
    <row r="93" spans="1:29" x14ac:dyDescent="0.3">
      <c r="A93" s="5" t="s">
        <v>17</v>
      </c>
      <c r="B93" s="8">
        <f t="shared" si="15"/>
        <v>29424.400457744923</v>
      </c>
      <c r="L93" s="10"/>
      <c r="M93" s="10"/>
      <c r="O93" s="14"/>
      <c r="Q93" s="5" t="s">
        <v>17</v>
      </c>
      <c r="R93" s="19">
        <f>$R$79-AA77</f>
        <v>176317.29655661655</v>
      </c>
      <c r="AB93" s="10"/>
      <c r="AC93" s="10"/>
    </row>
    <row r="94" spans="1:29" x14ac:dyDescent="0.3">
      <c r="A94" s="9" t="s">
        <v>31</v>
      </c>
      <c r="B94" s="12">
        <f>SUM($B$82:$B$93)/$B$79</f>
        <v>1.8999999999999995</v>
      </c>
      <c r="Q94" s="9" t="s">
        <v>31</v>
      </c>
      <c r="R94" s="12">
        <f>SUM($R$82:$R$93)/$R$79</f>
        <v>12.000000000000002</v>
      </c>
    </row>
    <row r="96" spans="1:29" x14ac:dyDescent="0.3">
      <c r="A96" s="1" t="s">
        <v>48</v>
      </c>
      <c r="B96" s="33">
        <f>(SUM($B$82:$B$93)-$D$97*$B$79)/(12-$D$97)</f>
        <v>-5.7631347439076644E-12</v>
      </c>
      <c r="D96" s="1" t="s">
        <v>33</v>
      </c>
      <c r="Q96" s="1" t="s">
        <v>48</v>
      </c>
      <c r="R96" s="33">
        <f>(SUM($R$82:$R$93)-$T$97*$R$79)/(12-$T$97)</f>
        <v>176317.29655661661</v>
      </c>
      <c r="T96" s="1" t="s">
        <v>33</v>
      </c>
    </row>
    <row r="97" spans="1:22" x14ac:dyDescent="0.3">
      <c r="A97" s="1" t="s">
        <v>32</v>
      </c>
      <c r="D97" s="27">
        <f>'計算用(太陽光-差替先差替可能容量)'!D97</f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-5.7631347439076642E-9</v>
      </c>
      <c r="Q99" s="1" t="s">
        <v>49</v>
      </c>
      <c r="R99" s="40">
        <f>(MIN($AA$38:$AA$49)+$R$96)*1000</f>
        <v>176317296.5566166</v>
      </c>
      <c r="V99" s="10"/>
    </row>
    <row r="100" spans="1:22" ht="15.6" thickBot="1" x14ac:dyDescent="0.35"/>
    <row r="101" spans="1:22" ht="15.6" thickBot="1" x14ac:dyDescent="0.35">
      <c r="A101" s="1" t="s">
        <v>50</v>
      </c>
      <c r="B101" s="97" t="e">
        <f>B99/'入力欄(差替情報)'!D19</f>
        <v>#DIV/0!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A46E-3220-4D30-A172-6125D16F9A04}">
  <sheetPr codeName="Sheet28">
    <tabColor rgb="FF0070C0"/>
  </sheetPr>
  <dimension ref="A1:AE101"/>
  <sheetViews>
    <sheetView topLeftCell="A7" zoomScale="70" zoomScaleNormal="70" workbookViewId="0">
      <selection activeCell="B24" sqref="B24:J35"/>
    </sheetView>
  </sheetViews>
  <sheetFormatPr defaultColWidth="9" defaultRowHeight="15" x14ac:dyDescent="0.3"/>
  <cols>
    <col min="1" max="1" width="29.109375" style="1" customWidth="1"/>
    <col min="2" max="2" width="14.664062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5.88671875" style="1" customWidth="1"/>
    <col min="12" max="12" width="10" style="1" bestFit="1" customWidth="1"/>
    <col min="13" max="13" width="17.88671875" style="1" customWidth="1"/>
    <col min="14" max="14" width="9.33203125" style="1" bestFit="1" customWidth="1"/>
    <col min="15" max="15" width="7.33203125" style="1" bestFit="1" customWidth="1"/>
    <col min="16" max="17" width="9" style="1"/>
    <col min="18" max="18" width="15" style="1" bestFit="1" customWidth="1"/>
    <col min="19" max="19" width="9" style="1"/>
    <col min="20" max="20" width="9" style="1" customWidth="1"/>
    <col min="21" max="22" width="9" style="1"/>
    <col min="23" max="23" width="9.44140625" style="1" bestFit="1" customWidth="1"/>
    <col min="24" max="26" width="9" style="1"/>
    <col min="27" max="27" width="17.109375" style="1" bestFit="1" customWidth="1"/>
    <col min="28" max="28" width="10.44140625" style="1" bestFit="1" customWidth="1"/>
    <col min="29" max="16384" width="9" style="1"/>
  </cols>
  <sheetData>
    <row r="1" spans="1:13" x14ac:dyDescent="0.3">
      <c r="J1" s="5" t="s">
        <v>29</v>
      </c>
      <c r="L1" s="3"/>
      <c r="M1" s="4" t="s">
        <v>54</v>
      </c>
    </row>
    <row r="2" spans="1:13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3">
      <c r="A3" s="1" t="s">
        <v>165</v>
      </c>
    </row>
    <row r="4" spans="1:13" x14ac:dyDescent="0.3">
      <c r="A4" s="5" t="s">
        <v>6</v>
      </c>
      <c r="B4" s="13">
        <f>'計算用(太陽光-差替先差替可能容量)'!B4</f>
        <v>5136.7693724859209</v>
      </c>
      <c r="C4" s="13">
        <f>'計算用(太陽光-差替先差替可能容量)'!C4</f>
        <v>12582.734736969396</v>
      </c>
      <c r="D4" s="13">
        <f>'計算用(太陽光-差替先差替可能容量)'!D4</f>
        <v>42812.450366376877</v>
      </c>
      <c r="E4" s="13">
        <f>'計算用(太陽光-差替先差替可能容量)'!E4</f>
        <v>19226.231303462326</v>
      </c>
      <c r="F4" s="13">
        <f>'計算用(太陽光-差替先差替可能容量)'!F4</f>
        <v>4869.8559662348689</v>
      </c>
      <c r="G4" s="13">
        <f>'計算用(太陽光-差替先差替可能容量)'!G4</f>
        <v>18677.252542867569</v>
      </c>
      <c r="H4" s="13">
        <f>'計算用(太陽光-差替先差替可能容量)'!H4</f>
        <v>7941.2375019215988</v>
      </c>
      <c r="I4" s="13">
        <f>'計算用(太陽光-差替先差替可能容量)'!I4</f>
        <v>4043.165935613682</v>
      </c>
      <c r="J4" s="13">
        <f>'計算用(太陽光-差替先差替可能容量)'!J4</f>
        <v>12587.213253383588</v>
      </c>
    </row>
    <row r="5" spans="1:13" x14ac:dyDescent="0.3">
      <c r="A5" s="5" t="s">
        <v>7</v>
      </c>
      <c r="B5" s="13">
        <f>'計算用(太陽光-差替先差替可能容量)'!B5</f>
        <v>4608.0824778761062</v>
      </c>
      <c r="C5" s="13">
        <f>'計算用(太陽光-差替先差替可能容量)'!C5</f>
        <v>11765.592368887781</v>
      </c>
      <c r="D5" s="13">
        <f>'計算用(太陽光-差替先差替可能容量)'!D5</f>
        <v>41433.532423196593</v>
      </c>
      <c r="E5" s="13">
        <f>'計算用(太陽光-差替先差替可能容量)'!E5</f>
        <v>19308.463482688392</v>
      </c>
      <c r="F5" s="13">
        <f>'計算用(太陽光-差替先差替可能容量)'!F5</f>
        <v>4448.449286955346</v>
      </c>
      <c r="G5" s="13">
        <f>'計算用(太陽光-差替先差替可能容量)'!G5</f>
        <v>18978.289379788399</v>
      </c>
      <c r="H5" s="13">
        <f>'計算用(太陽光-差替先差替可能容量)'!H5</f>
        <v>7842.2442813220596</v>
      </c>
      <c r="I5" s="13">
        <f>'計算用(太陽光-差替先差替可能容量)'!I5</f>
        <v>4136.5137424547283</v>
      </c>
      <c r="J5" s="13">
        <f>'計算用(太陽光-差替先差替可能容量)'!J5</f>
        <v>13165.972918793903</v>
      </c>
    </row>
    <row r="6" spans="1:13" x14ac:dyDescent="0.3">
      <c r="A6" s="5" t="s">
        <v>8</v>
      </c>
      <c r="B6" s="13">
        <f>'計算用(太陽光-差替先差替可能容量)'!B6</f>
        <v>4620.6628801287216</v>
      </c>
      <c r="C6" s="13">
        <f>'計算用(太陽光-差替先差替可能容量)'!C6</f>
        <v>12573.166958401736</v>
      </c>
      <c r="D6" s="13">
        <f>'計算用(太陽光-差替先差替可能容量)'!D6</f>
        <v>47467.120916422551</v>
      </c>
      <c r="E6" s="13">
        <f>'計算用(太陽光-差替先差替可能容量)'!E6</f>
        <v>21487.776232179225</v>
      </c>
      <c r="F6" s="13">
        <f>'計算用(太陽光-差替先差替可能容量)'!F6</f>
        <v>5089.7190162937504</v>
      </c>
      <c r="G6" s="13">
        <f>'計算用(太陽光-差替先差替可能容量)'!G6</f>
        <v>21846.573400218898</v>
      </c>
      <c r="H6" s="13">
        <f>'計算用(太陽光-差替先差替可能容量)'!H6</f>
        <v>8731.2234050730203</v>
      </c>
      <c r="I6" s="13">
        <f>'計算用(太陽光-差替先差替可能容量)'!I6</f>
        <v>4649.8966800804828</v>
      </c>
      <c r="J6" s="13">
        <f>'計算用(太陽光-差替先差替可能容量)'!J6</f>
        <v>15038.461365256126</v>
      </c>
    </row>
    <row r="7" spans="1:13" x14ac:dyDescent="0.3">
      <c r="A7" s="5" t="s">
        <v>9</v>
      </c>
      <c r="B7" s="13">
        <f>'計算用(太陽光-差替先差替可能容量)'!B7</f>
        <v>5139.1466273187179</v>
      </c>
      <c r="C7" s="13">
        <f>'計算用(太陽光-差替先差替可能容量)'!C7</f>
        <v>14722.667747708281</v>
      </c>
      <c r="D7" s="13">
        <f>'計算用(太陽光-差替先差替可能容量)'!D7</f>
        <v>58859.241985807814</v>
      </c>
      <c r="E7" s="13">
        <f>'計算用(太陽光-差替先差替可能容量)'!E7</f>
        <v>25236.87</v>
      </c>
      <c r="F7" s="13">
        <f>'計算用(太陽光-差替先差替可能容量)'!F7</f>
        <v>5984.4279999999999</v>
      </c>
      <c r="G7" s="13">
        <f>'計算用(太陽光-差替先差替可能容量)'!G7</f>
        <v>27232.29</v>
      </c>
      <c r="H7" s="13">
        <f>'計算用(太陽光-差替先差替可能容量)'!H7</f>
        <v>10514.220000000001</v>
      </c>
      <c r="I7" s="13">
        <f>'計算用(太陽光-差替先差替可能容量)'!I7</f>
        <v>5798.9299999999994</v>
      </c>
      <c r="J7" s="13">
        <f>'計算用(太陽光-差替先差替可能容量)'!J7</f>
        <v>18636.653999999999</v>
      </c>
    </row>
    <row r="8" spans="1:13" x14ac:dyDescent="0.3">
      <c r="A8" s="5" t="s">
        <v>10</v>
      </c>
      <c r="B8" s="13">
        <f>'計算用(太陽光-差替先差替可能容量)'!B8</f>
        <v>5227.29</v>
      </c>
      <c r="C8" s="13">
        <f>'計算用(太陽光-差替先差替可能容量)'!C8</f>
        <v>15007.958000000001</v>
      </c>
      <c r="D8" s="13">
        <f>'計算用(太陽光-差替先差替可能容量)'!D8</f>
        <v>58857.856</v>
      </c>
      <c r="E8" s="13">
        <f>'計算用(太陽光-差替先差替可能容量)'!E8</f>
        <v>25236.87</v>
      </c>
      <c r="F8" s="13">
        <f>'計算用(太陽光-差替先差替可能容量)'!F8</f>
        <v>5984.4279999999999</v>
      </c>
      <c r="G8" s="13">
        <f>'計算用(太陽光-差替先差替可能容量)'!G8</f>
        <v>27232.29</v>
      </c>
      <c r="H8" s="13">
        <f>'計算用(太陽光-差替先差替可能容量)'!H8</f>
        <v>10514.220000000001</v>
      </c>
      <c r="I8" s="13">
        <f>'計算用(太陽光-差替先差替可能容量)'!I8</f>
        <v>5798.9299999999994</v>
      </c>
      <c r="J8" s="13">
        <f>'計算用(太陽光-差替先差替可能容量)'!J8</f>
        <v>18636.653999999999</v>
      </c>
    </row>
    <row r="9" spans="1:13" x14ac:dyDescent="0.3">
      <c r="A9" s="5" t="s">
        <v>11</v>
      </c>
      <c r="B9" s="13">
        <f>'計算用(太陽光-差替先差替可能容量)'!B9</f>
        <v>4862.1060274632619</v>
      </c>
      <c r="C9" s="13">
        <f>'計算用(太陽光-差替先差替可能容量)'!C9</f>
        <v>13237.588415435164</v>
      </c>
      <c r="D9" s="13">
        <f>'計算用(太陽光-差替先差替可能容量)'!D9</f>
        <v>49767.298669551194</v>
      </c>
      <c r="E9" s="13">
        <f>'計算用(太陽光-差替先差替可能容量)'!E9</f>
        <v>22697.76146639511</v>
      </c>
      <c r="F9" s="13">
        <f>'計算用(太陽光-差替先差替可能容量)'!F9</f>
        <v>5295.2961846097905</v>
      </c>
      <c r="G9" s="13">
        <f>'計算用(太陽光-差替先差替可能容量)'!G9</f>
        <v>22988.977457132434</v>
      </c>
      <c r="H9" s="13">
        <f>'計算用(太陽光-差替先差替可能容量)'!H9</f>
        <v>9387.8371329746351</v>
      </c>
      <c r="I9" s="13">
        <f>'計算用(太陽光-差替先差替可能容量)'!I9</f>
        <v>4958.8397384305836</v>
      </c>
      <c r="J9" s="13">
        <f>'計算用(太陽光-差替先差替可能容量)'!J9</f>
        <v>15997.517683570326</v>
      </c>
    </row>
    <row r="10" spans="1:13" x14ac:dyDescent="0.3">
      <c r="A10" s="5" t="s">
        <v>12</v>
      </c>
      <c r="B10" s="13">
        <f>'計算用(太陽光-差替先差替可能容量)'!B10</f>
        <v>5048.6565567176185</v>
      </c>
      <c r="C10" s="13">
        <f>'計算用(太陽光-差替先差替可能容量)'!C10</f>
        <v>11997.802479552651</v>
      </c>
      <c r="D10" s="13">
        <f>'計算用(太陽光-差替先差替可能容量)'!D10</f>
        <v>42609.084439528531</v>
      </c>
      <c r="E10" s="13">
        <f>'計算用(太陽光-差替先差替可能容量)'!E10</f>
        <v>20048.613095723016</v>
      </c>
      <c r="F10" s="13">
        <f>'計算用(太陽光-差替先差替可能容量)'!F10</f>
        <v>4704.961178690708</v>
      </c>
      <c r="G10" s="13">
        <f>'計算用(太陽光-差替先差替可能容量)'!G10</f>
        <v>19599.230974097041</v>
      </c>
      <c r="H10" s="13">
        <f>'計算用(太陽光-差替先差替可能容量)'!H10</f>
        <v>8074.5883704842427</v>
      </c>
      <c r="I10" s="13">
        <f>'計算用(太陽光-差替先差替可能容量)'!I10</f>
        <v>4451.5450905432599</v>
      </c>
      <c r="J10" s="13">
        <f>'計算用(太陽光-差替先差替可能容量)'!J10</f>
        <v>13896.647047627208</v>
      </c>
    </row>
    <row r="11" spans="1:13" x14ac:dyDescent="0.3">
      <c r="A11" s="5" t="s">
        <v>13</v>
      </c>
      <c r="B11" s="13">
        <f>'計算用(太陽光-差替先差替可能容量)'!B11</f>
        <v>5728.398278358809</v>
      </c>
      <c r="C11" s="13">
        <f>'計算用(太陽光-差替先差替可能容量)'!C11</f>
        <v>13435.358872684099</v>
      </c>
      <c r="D11" s="13">
        <f>'計算用(太陽光-差替先差替可能容量)'!D11</f>
        <v>44678.215346657016</v>
      </c>
      <c r="E11" s="13">
        <f>'計算用(太陽光-差替先差替可能容量)'!E11</f>
        <v>20285.050610997965</v>
      </c>
      <c r="F11" s="13">
        <f>'計算用(太陽光-差替先差替可能容量)'!F11</f>
        <v>5163.0066996467103</v>
      </c>
      <c r="G11" s="13">
        <f>'計算用(太陽光-差替先差替可能容量)'!G11</f>
        <v>19829.725581904411</v>
      </c>
      <c r="H11" s="13">
        <f>'計算用(太陽光-差替先差替可能容量)'!H11</f>
        <v>8738.2929208301321</v>
      </c>
      <c r="I11" s="13">
        <f>'計算用(太陽光-差替先差替可能容量)'!I11</f>
        <v>4463.2110663983913</v>
      </c>
      <c r="J11" s="13">
        <f>'計算用(太陽光-差替先差替可能容量)'!J11</f>
        <v>14443.610709782424</v>
      </c>
    </row>
    <row r="12" spans="1:13" x14ac:dyDescent="0.3">
      <c r="A12" s="5" t="s">
        <v>14</v>
      </c>
      <c r="B12" s="13">
        <f>'計算用(太陽光-差替先差替可能容量)'!B12</f>
        <v>6044.6931617055507</v>
      </c>
      <c r="C12" s="13">
        <f>'計算用(太陽光-差替先差替可能容量)'!C12</f>
        <v>14646.635025577509</v>
      </c>
      <c r="D12" s="13">
        <f>'計算用(太陽光-差替先差替可能容量)'!D12</f>
        <v>47832.678391238689</v>
      </c>
      <c r="E12" s="13">
        <f>'計算用(太陽光-差替先差替可能容量)'!E12</f>
        <v>22194.049368635438</v>
      </c>
      <c r="F12" s="13">
        <f>'計算用(太陽光-差替先差替可能容量)'!F12</f>
        <v>5807.9744095831966</v>
      </c>
      <c r="G12" s="13">
        <f>'計算用(太陽光-差替先差替可能容量)'!G12</f>
        <v>23339.688821597956</v>
      </c>
      <c r="H12" s="13">
        <f>'計算用(太陽光-差替先差替可能容量)'!H12</f>
        <v>10212.170684089162</v>
      </c>
      <c r="I12" s="13">
        <f>'計算用(太陽光-差替先差替可能容量)'!I12</f>
        <v>5343.8869416498992</v>
      </c>
      <c r="J12" s="13">
        <f>'計算用(太陽光-差替先差替可能容量)'!J12</f>
        <v>16928.481238307351</v>
      </c>
    </row>
    <row r="13" spans="1:13" x14ac:dyDescent="0.3">
      <c r="A13" s="5" t="s">
        <v>15</v>
      </c>
      <c r="B13" s="13">
        <f>'計算用(太陽光-差替先差替可能容量)'!B13</f>
        <v>6258.68</v>
      </c>
      <c r="C13" s="13">
        <f>'計算用(太陽光-差替先差替可能容量)'!C13</f>
        <v>15366.37</v>
      </c>
      <c r="D13" s="13">
        <f>'計算用(太陽光-差替先差替可能容量)'!D13</f>
        <v>52274.129114873052</v>
      </c>
      <c r="E13" s="13">
        <f>'計算用(太陽光-差替先差替可能容量)'!E13</f>
        <v>24075.250468431772</v>
      </c>
      <c r="F13" s="13">
        <f>'計算用(太陽光-差替先差替可能容量)'!F13</f>
        <v>6327.1080000000002</v>
      </c>
      <c r="G13" s="13">
        <f>'計算用(太陽光-差替先差替可能容量)'!G13</f>
        <v>25016.74407150675</v>
      </c>
      <c r="H13" s="13">
        <f>'計算用(太陽光-差替先差替可能容量)'!H13</f>
        <v>10453.604150653344</v>
      </c>
      <c r="I13" s="13">
        <f>'計算用(太陽光-差替先差替可能容量)'!I13</f>
        <v>5343.8869416498992</v>
      </c>
      <c r="J13" s="13">
        <f>'計算用(太陽光-差替先差替可能容量)'!J13</f>
        <v>17666.392912283707</v>
      </c>
    </row>
    <row r="14" spans="1:13" x14ac:dyDescent="0.3">
      <c r="A14" s="5" t="s">
        <v>16</v>
      </c>
      <c r="B14" s="13">
        <f>'計算用(太陽光-差替先差替可能容量)'!B14</f>
        <v>6220.9187932421564</v>
      </c>
      <c r="C14" s="13">
        <f>'計算用(太陽光-差替先差替可能容量)'!C14</f>
        <v>15321.880323126759</v>
      </c>
      <c r="D14" s="13">
        <f>'計算用(太陽光-差替先差替可能容量)'!D14</f>
        <v>52274.771108322813</v>
      </c>
      <c r="E14" s="13">
        <f>'計算用(太陽光-差替先差替可能容量)'!E14</f>
        <v>24075.250468431772</v>
      </c>
      <c r="F14" s="13">
        <f>'計算用(太陽光-差替先差替可能容量)'!F14</f>
        <v>6327.1080000000002</v>
      </c>
      <c r="G14" s="13">
        <f>'計算用(太陽光-差替先差替可能容量)'!G14</f>
        <v>25016.74407150675</v>
      </c>
      <c r="H14" s="13">
        <f>'計算用(太陽光-差替先差替可能容量)'!H14</f>
        <v>10453.604150653344</v>
      </c>
      <c r="I14" s="13">
        <f>'計算用(太陽光-差替先差替可能容量)'!I14</f>
        <v>5343.8869416498992</v>
      </c>
      <c r="J14" s="13">
        <f>'計算用(太陽光-差替先差替可能容量)'!J14</f>
        <v>17666.392912283707</v>
      </c>
    </row>
    <row r="15" spans="1:13" x14ac:dyDescent="0.3">
      <c r="A15" s="5" t="s">
        <v>17</v>
      </c>
      <c r="B15" s="13">
        <f>'計算用(太陽光-差替先差替可能容量)'!B15</f>
        <v>5841.6918986323408</v>
      </c>
      <c r="C15" s="13">
        <f>'計算用(太陽光-差替先差替可能容量)'!C15</f>
        <v>14199.471550114331</v>
      </c>
      <c r="D15" s="13">
        <f>'計算用(太陽光-差替先差替可能容量)'!D15</f>
        <v>48068.984781029038</v>
      </c>
      <c r="E15" s="13">
        <f>'計算用(太陽光-差替先差替可能容量)'!E15</f>
        <v>21806.455926680246</v>
      </c>
      <c r="F15" s="13">
        <f>'計算用(太陽光-差替先差替可能容量)'!F15</f>
        <v>5676.0304831174344</v>
      </c>
      <c r="G15" s="13">
        <f>'計算用(太陽光-差替先差替可能容量)'!G15</f>
        <v>21825.705698650127</v>
      </c>
      <c r="H15" s="13">
        <f>'計算用(太陽光-差替先差替可能容量)'!H15</f>
        <v>9404.0173328209057</v>
      </c>
      <c r="I15" s="13">
        <f>'計算用(太陽光-差替先差替可能容量)'!I15</f>
        <v>4754.9104627766601</v>
      </c>
      <c r="J15" s="13">
        <f>'計算用(太陽光-差替先差替可能容量)'!J15</f>
        <v>15315.62796505054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4" x14ac:dyDescent="0.3">
      <c r="A17" s="1" t="s">
        <v>35</v>
      </c>
      <c r="B17" s="25">
        <f>'計算用(太陽光-差替先差替可能容量)'!B17</f>
        <v>176317.29655661655</v>
      </c>
      <c r="C17" s="2"/>
      <c r="D17" s="2"/>
      <c r="E17" s="2"/>
      <c r="F17" s="2"/>
      <c r="G17" s="2"/>
      <c r="H17" s="2"/>
      <c r="I17" s="2"/>
      <c r="J17" s="2"/>
      <c r="K17" s="2"/>
    </row>
    <row r="18" spans="1:14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4" x14ac:dyDescent="0.3">
      <c r="A19" s="1" t="s">
        <v>42</v>
      </c>
      <c r="B19" s="94">
        <f>'計算用(太陽光-差替先差替可能容量)'!B19</f>
        <v>0</v>
      </c>
      <c r="C19" s="94">
        <f>'計算用(太陽光-差替先差替可能容量)'!C19</f>
        <v>0</v>
      </c>
      <c r="D19" s="94">
        <f>'計算用(太陽光-差替先差替可能容量)'!D19</f>
        <v>0</v>
      </c>
      <c r="E19" s="94">
        <f>'計算用(太陽光-差替先差替可能容量)'!E19</f>
        <v>0</v>
      </c>
      <c r="F19" s="94">
        <f>'計算用(太陽光-差替先差替可能容量)'!F19</f>
        <v>0</v>
      </c>
      <c r="G19" s="94">
        <f>'計算用(太陽光-差替先差替可能容量)'!G19</f>
        <v>0</v>
      </c>
      <c r="H19" s="94">
        <f>'計算用(太陽光-差替先差替可能容量)'!H19</f>
        <v>0</v>
      </c>
      <c r="I19" s="94">
        <f>'計算用(太陽光-差替先差替可能容量)'!I19</f>
        <v>0</v>
      </c>
      <c r="J19" s="94">
        <f>'計算用(太陽光-差替先差替可能容量)'!J19</f>
        <v>0</v>
      </c>
    </row>
    <row r="21" spans="1:14" x14ac:dyDescent="0.3">
      <c r="A21" s="1" t="s">
        <v>43</v>
      </c>
      <c r="B21" s="94">
        <f>'計算用(太陽光-差替先差替可能容量)'!B21</f>
        <v>0</v>
      </c>
      <c r="C21" s="95">
        <f>B21</f>
        <v>0</v>
      </c>
      <c r="D21" s="95">
        <f t="shared" ref="D21:J21" si="0">C21</f>
        <v>0</v>
      </c>
      <c r="E21" s="95">
        <f t="shared" si="0"/>
        <v>0</v>
      </c>
      <c r="F21" s="95">
        <f t="shared" si="0"/>
        <v>0</v>
      </c>
      <c r="G21" s="95">
        <f t="shared" si="0"/>
        <v>0</v>
      </c>
      <c r="H21" s="95">
        <f t="shared" si="0"/>
        <v>0</v>
      </c>
      <c r="I21" s="95">
        <f t="shared" si="0"/>
        <v>0</v>
      </c>
      <c r="J21" s="95">
        <f t="shared" si="0"/>
        <v>0</v>
      </c>
      <c r="L21" s="7"/>
    </row>
    <row r="22" spans="1:14" x14ac:dyDescent="0.3">
      <c r="L22" s="7"/>
    </row>
    <row r="23" spans="1:14" x14ac:dyDescent="0.3">
      <c r="A23" s="1" t="s">
        <v>44</v>
      </c>
      <c r="B23" s="16" t="s">
        <v>38</v>
      </c>
      <c r="C23" s="5"/>
      <c r="D23" s="5"/>
      <c r="E23" s="5"/>
      <c r="F23" s="5"/>
      <c r="G23" s="5"/>
      <c r="H23" s="5"/>
      <c r="I23" s="5"/>
      <c r="J23" s="5"/>
      <c r="K23" s="5"/>
      <c r="N23" s="1" t="s">
        <v>55</v>
      </c>
    </row>
    <row r="24" spans="1:14" x14ac:dyDescent="0.3">
      <c r="A24" s="5" t="s">
        <v>6</v>
      </c>
      <c r="B24" s="99">
        <v>0.39519083204166183</v>
      </c>
      <c r="C24" s="99">
        <v>0.70482068201940551</v>
      </c>
      <c r="D24" s="99">
        <v>0.5705952791788248</v>
      </c>
      <c r="E24" s="99">
        <v>0.49113052796174805</v>
      </c>
      <c r="F24" s="99">
        <v>0.67201472224869041</v>
      </c>
      <c r="G24" s="99">
        <v>0.50823186054006475</v>
      </c>
      <c r="H24" s="99">
        <v>0.44997075398567848</v>
      </c>
      <c r="I24" s="99">
        <v>0.44623075331000828</v>
      </c>
      <c r="J24" s="99">
        <v>0.29000296362702971</v>
      </c>
      <c r="N24" s="26" t="e">
        <f>HLOOKUP('入力欄(差替情報)'!D9,$B$2:$J$35,23,0)</f>
        <v>#N/A</v>
      </c>
    </row>
    <row r="25" spans="1:14" x14ac:dyDescent="0.3">
      <c r="A25" s="5" t="s">
        <v>7</v>
      </c>
      <c r="B25" s="99">
        <v>0.67265642615150989</v>
      </c>
      <c r="C25" s="99">
        <v>0.65908775496155614</v>
      </c>
      <c r="D25" s="99">
        <v>0.6572999748018632</v>
      </c>
      <c r="E25" s="99">
        <v>0.49288897836791318</v>
      </c>
      <c r="F25" s="99">
        <v>0.69323255415816054</v>
      </c>
      <c r="G25" s="99">
        <v>0.57026442594830773</v>
      </c>
      <c r="H25" s="99">
        <v>0.35806360906993506</v>
      </c>
      <c r="I25" s="99">
        <v>0.44648544647250615</v>
      </c>
      <c r="J25" s="99">
        <v>0.29594834416951477</v>
      </c>
      <c r="N25" s="26" t="e">
        <f>HLOOKUP('入力欄(差替情報)'!D9,$B$2:$J$35,24,0)</f>
        <v>#N/A</v>
      </c>
    </row>
    <row r="26" spans="1:14" x14ac:dyDescent="0.3">
      <c r="A26" s="5" t="s">
        <v>8</v>
      </c>
      <c r="B26" s="99">
        <v>0.55599723219862951</v>
      </c>
      <c r="C26" s="99">
        <v>0.48713728553811225</v>
      </c>
      <c r="D26" s="99">
        <v>0.60926536546874244</v>
      </c>
      <c r="E26" s="99">
        <v>0.4764098104085438</v>
      </c>
      <c r="F26" s="99">
        <v>0.54551126846642106</v>
      </c>
      <c r="G26" s="99">
        <v>0.55604795077188218</v>
      </c>
      <c r="H26" s="99">
        <v>0.35071797849258968</v>
      </c>
      <c r="I26" s="99">
        <v>0.53025670851323359</v>
      </c>
      <c r="J26" s="99">
        <v>0.38501349724757</v>
      </c>
      <c r="N26" s="26" t="e">
        <f>HLOOKUP('入力欄(差替情報)'!D9,$B$2:$J$35,25,0)</f>
        <v>#N/A</v>
      </c>
    </row>
    <row r="27" spans="1:14" x14ac:dyDescent="0.3">
      <c r="A27" s="5" t="s">
        <v>9</v>
      </c>
      <c r="B27" s="99">
        <v>0.39737844500783526</v>
      </c>
      <c r="C27" s="99">
        <v>0.46969634753322953</v>
      </c>
      <c r="D27" s="99">
        <v>0.57373976941642657</v>
      </c>
      <c r="E27" s="99">
        <v>0.52663131016656328</v>
      </c>
      <c r="F27" s="99">
        <v>0.53616375478011236</v>
      </c>
      <c r="G27" s="99">
        <v>0.60070659064720999</v>
      </c>
      <c r="H27" s="99">
        <v>0.44273334393950015</v>
      </c>
      <c r="I27" s="99">
        <v>0.60117557473571992</v>
      </c>
      <c r="J27" s="99">
        <v>0.42485611360128933</v>
      </c>
      <c r="N27" s="26" t="e">
        <f>HLOOKUP('入力欄(差替情報)'!D9,$B$2:$J$35,26,0)</f>
        <v>#N/A</v>
      </c>
    </row>
    <row r="28" spans="1:14" x14ac:dyDescent="0.3">
      <c r="A28" s="5" t="s">
        <v>10</v>
      </c>
      <c r="B28" s="99">
        <v>0.42157564095569411</v>
      </c>
      <c r="C28" s="99">
        <v>0.40419009682762352</v>
      </c>
      <c r="D28" s="99">
        <v>0.54079284663953708</v>
      </c>
      <c r="E28" s="99">
        <v>0.44808865286058519</v>
      </c>
      <c r="F28" s="99">
        <v>0.43760267639790362</v>
      </c>
      <c r="G28" s="99">
        <v>0.48673050851806193</v>
      </c>
      <c r="H28" s="99">
        <v>0.34108926245659549</v>
      </c>
      <c r="I28" s="99">
        <v>0.50503627234981396</v>
      </c>
      <c r="J28" s="99">
        <v>0.39511625644542447</v>
      </c>
      <c r="N28" s="26" t="e">
        <f>HLOOKUP('入力欄(差替情報)'!D9,$B$2:$J$35,27,0)</f>
        <v>#N/A</v>
      </c>
    </row>
    <row r="29" spans="1:14" x14ac:dyDescent="0.3">
      <c r="A29" s="5" t="s">
        <v>11</v>
      </c>
      <c r="B29" s="99">
        <v>0.34791263906894931</v>
      </c>
      <c r="C29" s="99">
        <v>0.37465181585234336</v>
      </c>
      <c r="D29" s="99">
        <v>0.51623410591746288</v>
      </c>
      <c r="E29" s="99">
        <v>0.43835980695689059</v>
      </c>
      <c r="F29" s="99">
        <v>0.39156889643448478</v>
      </c>
      <c r="G29" s="99">
        <v>0.4407413172004655</v>
      </c>
      <c r="H29" s="99">
        <v>0.34729443298226825</v>
      </c>
      <c r="I29" s="99">
        <v>0.51118629939275384</v>
      </c>
      <c r="J29" s="99">
        <v>0.37829352659925153</v>
      </c>
      <c r="N29" s="26" t="e">
        <f>HLOOKUP('入力欄(差替情報)'!D9,$B$2:$J$35,28,0)</f>
        <v>#N/A</v>
      </c>
    </row>
    <row r="30" spans="1:14" x14ac:dyDescent="0.3">
      <c r="A30" s="5" t="s">
        <v>12</v>
      </c>
      <c r="B30" s="99">
        <v>0.31667892035422923</v>
      </c>
      <c r="C30" s="99">
        <v>0.29963769984547178</v>
      </c>
      <c r="D30" s="99">
        <v>0.43060656922334872</v>
      </c>
      <c r="E30" s="99">
        <v>0.36605809867947114</v>
      </c>
      <c r="F30" s="99">
        <v>0.30755430436892717</v>
      </c>
      <c r="G30" s="99">
        <v>0.32831035049502411</v>
      </c>
      <c r="H30" s="99">
        <v>0.24615608129578884</v>
      </c>
      <c r="I30" s="99">
        <v>0.37387229117248427</v>
      </c>
      <c r="J30" s="99">
        <v>0.28576028857415553</v>
      </c>
      <c r="N30" s="26" t="e">
        <f>HLOOKUP('入力欄(差替情報)'!D9,$B$2:$J$35,29,0)</f>
        <v>#N/A</v>
      </c>
    </row>
    <row r="31" spans="1:14" x14ac:dyDescent="0.3">
      <c r="A31" s="5" t="s">
        <v>13</v>
      </c>
      <c r="B31" s="99">
        <v>0.31110814442594914</v>
      </c>
      <c r="C31" s="99">
        <v>0.41883075208799569</v>
      </c>
      <c r="D31" s="99">
        <v>0.37447308880464941</v>
      </c>
      <c r="E31" s="99">
        <v>0.3107620225322455</v>
      </c>
      <c r="F31" s="99">
        <v>0.34247234484165923</v>
      </c>
      <c r="G31" s="99">
        <v>0.29744608277191048</v>
      </c>
      <c r="H31" s="99">
        <v>0.1698133742559515</v>
      </c>
      <c r="I31" s="99">
        <v>0.24130600435124708</v>
      </c>
      <c r="J31" s="99">
        <v>0.24049211543886442</v>
      </c>
      <c r="N31" s="26" t="e">
        <f>HLOOKUP('入力欄(差替情報)'!D9,$B$2:$J$35,30,0)</f>
        <v>#N/A</v>
      </c>
    </row>
    <row r="32" spans="1:14" x14ac:dyDescent="0.3">
      <c r="A32" s="5" t="s">
        <v>14</v>
      </c>
      <c r="B32" s="99">
        <v>0.30706491837001459</v>
      </c>
      <c r="C32" s="99">
        <v>0.49093173382377936</v>
      </c>
      <c r="D32" s="99">
        <v>0.38324074185397383</v>
      </c>
      <c r="E32" s="99">
        <v>0.30040433789653198</v>
      </c>
      <c r="F32" s="99">
        <v>0.40650100698772446</v>
      </c>
      <c r="G32" s="99">
        <v>0.34204836908683578</v>
      </c>
      <c r="H32" s="99">
        <v>0.25044409500192327</v>
      </c>
      <c r="I32" s="99">
        <v>0.24796970001495977</v>
      </c>
      <c r="J32" s="99">
        <v>0.24466452571128933</v>
      </c>
      <c r="N32" s="26" t="e">
        <f>HLOOKUP('入力欄(差替情報)'!D9,$B$2:$J$35,31,0)</f>
        <v>#N/A</v>
      </c>
    </row>
    <row r="33" spans="1:30" x14ac:dyDescent="0.3">
      <c r="A33" s="5" t="s">
        <v>15</v>
      </c>
      <c r="B33" s="99">
        <v>0.27202139336883929</v>
      </c>
      <c r="C33" s="99">
        <v>0.39448222360279861</v>
      </c>
      <c r="D33" s="99">
        <v>0.33640550800528696</v>
      </c>
      <c r="E33" s="99">
        <v>0.25143496422790634</v>
      </c>
      <c r="F33" s="99">
        <v>0.33134993227689757</v>
      </c>
      <c r="G33" s="99">
        <v>0.33708984990121471</v>
      </c>
      <c r="H33" s="99">
        <v>0.3227588118160768</v>
      </c>
      <c r="I33" s="99">
        <v>0.25276993236618078</v>
      </c>
      <c r="J33" s="99">
        <v>0.22119912286498231</v>
      </c>
      <c r="N33" s="26" t="e">
        <f>HLOOKUP('入力欄(差替情報)'!D9,$B$2:$J$35,32,0)</f>
        <v>#N/A</v>
      </c>
    </row>
    <row r="34" spans="1:30" x14ac:dyDescent="0.3">
      <c r="A34" s="5" t="s">
        <v>16</v>
      </c>
      <c r="B34" s="99">
        <v>0.2567544234686992</v>
      </c>
      <c r="C34" s="99">
        <v>0.40970685192297923</v>
      </c>
      <c r="D34" s="99">
        <v>0.31392632666283693</v>
      </c>
      <c r="E34" s="99">
        <v>0.26458942178383699</v>
      </c>
      <c r="F34" s="99">
        <v>0.32816560846749981</v>
      </c>
      <c r="G34" s="99">
        <v>0.36548995218071229</v>
      </c>
      <c r="H34" s="99">
        <v>0.40100836403161871</v>
      </c>
      <c r="I34" s="99">
        <v>0.3371075717838477</v>
      </c>
      <c r="J34" s="99">
        <v>0.24387375217170701</v>
      </c>
      <c r="N34" s="26" t="e">
        <f>HLOOKUP('入力欄(差替情報)'!D9,$B$2:$J$35,33,0)</f>
        <v>#N/A</v>
      </c>
      <c r="Q34" s="1" t="s">
        <v>56</v>
      </c>
    </row>
    <row r="35" spans="1:30" x14ac:dyDescent="0.3">
      <c r="A35" s="5" t="s">
        <v>17</v>
      </c>
      <c r="B35" s="99">
        <v>0.25191825898668319</v>
      </c>
      <c r="C35" s="99">
        <v>0.53515902560525719</v>
      </c>
      <c r="D35" s="99">
        <v>0.3868361556654511</v>
      </c>
      <c r="E35" s="99">
        <v>0.35817466210066568</v>
      </c>
      <c r="F35" s="99">
        <v>0.4639313845841368</v>
      </c>
      <c r="G35" s="99">
        <v>0.41482197003716265</v>
      </c>
      <c r="H35" s="99">
        <v>0.50011695916312171</v>
      </c>
      <c r="I35" s="99">
        <v>0.47299335070330212</v>
      </c>
      <c r="J35" s="99">
        <v>0.28165342004105876</v>
      </c>
      <c r="N35" s="26" t="e">
        <f>HLOOKUP('入力欄(差替情報)'!D9,$B$2:$J$35,34,0)</f>
        <v>#N/A</v>
      </c>
      <c r="Z35" s="5" t="s">
        <v>29</v>
      </c>
    </row>
    <row r="36" spans="1:30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N36" s="1" t="s">
        <v>52</v>
      </c>
      <c r="Q36" s="5"/>
      <c r="R36" s="6" t="s">
        <v>20</v>
      </c>
      <c r="S36" s="6" t="s">
        <v>21</v>
      </c>
      <c r="T36" s="6" t="s">
        <v>22</v>
      </c>
      <c r="U36" s="6" t="s">
        <v>23</v>
      </c>
      <c r="V36" s="6" t="s">
        <v>24</v>
      </c>
      <c r="W36" s="6" t="s">
        <v>25</v>
      </c>
      <c r="X36" s="6" t="s">
        <v>26</v>
      </c>
      <c r="Y36" s="6" t="s">
        <v>27</v>
      </c>
      <c r="Z36" s="6" t="s">
        <v>28</v>
      </c>
      <c r="AD36" s="1" t="s">
        <v>55</v>
      </c>
    </row>
    <row r="37" spans="1:30" x14ac:dyDescent="0.3">
      <c r="A37" s="5"/>
      <c r="B37" s="16" t="s">
        <v>39</v>
      </c>
      <c r="C37" s="5"/>
      <c r="D37" s="5"/>
      <c r="E37" s="5"/>
      <c r="F37" s="5"/>
      <c r="G37" s="5"/>
      <c r="H37" s="5"/>
      <c r="I37" s="5"/>
      <c r="J37" s="5"/>
      <c r="K37" s="21" t="s">
        <v>30</v>
      </c>
      <c r="L37" s="21" t="s">
        <v>40</v>
      </c>
      <c r="N37" s="21" t="s">
        <v>30</v>
      </c>
      <c r="Q37" s="5"/>
      <c r="R37" s="16" t="s">
        <v>39</v>
      </c>
      <c r="S37" s="5"/>
      <c r="T37" s="5"/>
      <c r="U37" s="5"/>
      <c r="V37" s="5"/>
      <c r="W37" s="5"/>
      <c r="X37" s="5"/>
      <c r="Y37" s="5"/>
      <c r="Z37" s="5"/>
      <c r="AA37" s="21" t="s">
        <v>30</v>
      </c>
      <c r="AB37" s="21" t="s">
        <v>40</v>
      </c>
      <c r="AD37" s="21" t="s">
        <v>30</v>
      </c>
    </row>
    <row r="38" spans="1:30" x14ac:dyDescent="0.3">
      <c r="A38" s="5" t="s">
        <v>6</v>
      </c>
      <c r="B38" s="34">
        <f>IF('入力欄(差替情報)'!$D$9=B$2,B24*'入力欄(差替情報)'!$D$30/1000,0)</f>
        <v>0</v>
      </c>
      <c r="C38" s="34">
        <f>IF('入力欄(差替情報)'!$D$9=C$2,C24*'入力欄(差替情報)'!$D$30/1000,0)</f>
        <v>0</v>
      </c>
      <c r="D38" s="34">
        <f>IF('入力欄(差替情報)'!$D$9=D$2,D24*'入力欄(差替情報)'!$D$30/1000,0)</f>
        <v>0</v>
      </c>
      <c r="E38" s="34">
        <f>IF('入力欄(差替情報)'!$D$9=E$2,E24*'入力欄(差替情報)'!$D$30/1000,0)</f>
        <v>0</v>
      </c>
      <c r="F38" s="34">
        <f>IF('入力欄(差替情報)'!$D$9=F$2,F24*'入力欄(差替情報)'!$D$30/1000,0)</f>
        <v>0</v>
      </c>
      <c r="G38" s="34">
        <f>IF('入力欄(差替情報)'!$D$9=G$2,G24*'入力欄(差替情報)'!$D$30/1000,0)</f>
        <v>0</v>
      </c>
      <c r="H38" s="34">
        <f>IF('入力欄(差替情報)'!$D$9=H$2,H24*'入力欄(差替情報)'!$D$30/1000,0)</f>
        <v>0</v>
      </c>
      <c r="I38" s="34">
        <f>IF('入力欄(差替情報)'!$D$9=I$2,I24*'入力欄(差替情報)'!$D$30/1000,0)</f>
        <v>0</v>
      </c>
      <c r="J38" s="34">
        <f>IF('入力欄(差替情報)'!$D$9=J$2,J24*'入力欄(差替情報)'!$D$30/1000,0)</f>
        <v>0</v>
      </c>
      <c r="K38" s="35">
        <f>SUM(B38:J38)</f>
        <v>0</v>
      </c>
      <c r="L38" s="36">
        <f>MIN($K$38:$K$49)</f>
        <v>0</v>
      </c>
      <c r="N38" s="28">
        <f>K38*1000</f>
        <v>0</v>
      </c>
      <c r="Q38" s="5" t="s">
        <v>6</v>
      </c>
      <c r="R38" s="34">
        <f>IF('入力欄(差替情報)'!$D$9=B$2,B24*'入力欄(差替情報)'!$D$30/1000,0)</f>
        <v>0</v>
      </c>
      <c r="S38" s="34">
        <f>IF('入力欄(差替情報)'!$D$9=C$2,C24*'入力欄(差替情報)'!$D$30/1000,0)</f>
        <v>0</v>
      </c>
      <c r="T38" s="34">
        <f>IF('入力欄(差替情報)'!$D$9=D$2,D24*'入力欄(差替情報)'!$D$30/1000,0)</f>
        <v>0</v>
      </c>
      <c r="U38" s="34">
        <f>IF('入力欄(差替情報)'!$D$9=E$2,E24*'入力欄(差替情報)'!$D$30/1000,0)</f>
        <v>0</v>
      </c>
      <c r="V38" s="34">
        <f>IF('入力欄(差替情報)'!$D$9=F$2,F24*'入力欄(差替情報)'!$D$30/1000,0)</f>
        <v>0</v>
      </c>
      <c r="W38" s="34">
        <f>IF('入力欄(差替情報)'!$D$9=G$2,G24*'入力欄(差替情報)'!$D$30/1000,0)</f>
        <v>0</v>
      </c>
      <c r="X38" s="34">
        <f>IF('入力欄(差替情報)'!$D$9=H$2,H24*'入力欄(差替情報)'!$D$30/1000,0)</f>
        <v>0</v>
      </c>
      <c r="Y38" s="34">
        <f>IF('入力欄(差替情報)'!$D$9=I$2,I24*'入力欄(差替情報)'!$D$30/1000,0)</f>
        <v>0</v>
      </c>
      <c r="Z38" s="34">
        <f>IF('入力欄(差替情報)'!$D$9=J$2,J24*'入力欄(差替情報)'!$D$30/1000,0)</f>
        <v>0</v>
      </c>
      <c r="AA38" s="30">
        <f>SUM(R38:Z38)</f>
        <v>0</v>
      </c>
      <c r="AB38" s="31">
        <f>MIN($AA$38:$AA$49)</f>
        <v>0</v>
      </c>
      <c r="AD38" s="28">
        <f>AA38*1000</f>
        <v>0</v>
      </c>
    </row>
    <row r="39" spans="1:30" x14ac:dyDescent="0.3">
      <c r="A39" s="5" t="s">
        <v>7</v>
      </c>
      <c r="B39" s="34">
        <f>IF('入力欄(差替情報)'!$D$9=B$2,B25*'入力欄(差替情報)'!$E$30/1000,0)</f>
        <v>0</v>
      </c>
      <c r="C39" s="34">
        <f>IF('入力欄(差替情報)'!$D$9=C$2,C25*'入力欄(差替情報)'!$E$30/1000,0)</f>
        <v>0</v>
      </c>
      <c r="D39" s="34">
        <f>IF('入力欄(差替情報)'!$D$9=D$2,D25*'入力欄(差替情報)'!$E$30/1000,0)</f>
        <v>0</v>
      </c>
      <c r="E39" s="34">
        <f>IF('入力欄(差替情報)'!$D$9=E$2,E25*'入力欄(差替情報)'!$E$30/1000,0)</f>
        <v>0</v>
      </c>
      <c r="F39" s="34">
        <f>IF('入力欄(差替情報)'!$D$9=F$2,F25*'入力欄(差替情報)'!$E$30/1000,0)</f>
        <v>0</v>
      </c>
      <c r="G39" s="34">
        <f>IF('入力欄(差替情報)'!$D$9=G$2,G25*'入力欄(差替情報)'!$E$30/1000,0)</f>
        <v>0</v>
      </c>
      <c r="H39" s="34">
        <f>IF('入力欄(差替情報)'!$D$9=H$2,H25*'入力欄(差替情報)'!$E$30/1000,0)</f>
        <v>0</v>
      </c>
      <c r="I39" s="34">
        <f>IF('入力欄(差替情報)'!$D$9=I$2,I25*'入力欄(差替情報)'!$E$30/1000,0)</f>
        <v>0</v>
      </c>
      <c r="J39" s="34">
        <f>IF('入力欄(差替情報)'!$D$9=J$2,J25*'入力欄(差替情報)'!$E$30/1000,0)</f>
        <v>0</v>
      </c>
      <c r="K39" s="35">
        <f t="shared" ref="K39:K49" si="1">SUM(B39:J39)</f>
        <v>0</v>
      </c>
      <c r="L39" s="36">
        <f t="shared" ref="L39:L49" si="2">MIN($K$38:$K$49)</f>
        <v>0</v>
      </c>
      <c r="N39" s="28">
        <f>K39*1000</f>
        <v>0</v>
      </c>
      <c r="Q39" s="5" t="s">
        <v>7</v>
      </c>
      <c r="R39" s="34">
        <f>IF('入力欄(差替情報)'!$D$9=B$2,B25*'入力欄(差替情報)'!$E$30/1000,0)</f>
        <v>0</v>
      </c>
      <c r="S39" s="34">
        <f>IF('入力欄(差替情報)'!$D$9=C$2,C25*'入力欄(差替情報)'!$E$30/1000,0)</f>
        <v>0</v>
      </c>
      <c r="T39" s="34">
        <f>IF('入力欄(差替情報)'!$D$9=D$2,D25*'入力欄(差替情報)'!$E$30/1000,0)</f>
        <v>0</v>
      </c>
      <c r="U39" s="34">
        <f>IF('入力欄(差替情報)'!$D$9=E$2,E25*'入力欄(差替情報)'!$E$30/1000,0)</f>
        <v>0</v>
      </c>
      <c r="V39" s="34">
        <f>IF('入力欄(差替情報)'!$D$9=F$2,F25*'入力欄(差替情報)'!$E$30/1000,0)</f>
        <v>0</v>
      </c>
      <c r="W39" s="34">
        <f>IF('入力欄(差替情報)'!$D$9=G$2,G25*'入力欄(差替情報)'!$E$30/1000,0)</f>
        <v>0</v>
      </c>
      <c r="X39" s="34">
        <f>IF('入力欄(差替情報)'!$D$9=H$2,H25*'入力欄(差替情報)'!$E$30/1000,0)</f>
        <v>0</v>
      </c>
      <c r="Y39" s="34">
        <f>IF('入力欄(差替情報)'!$D$9=I$2,I25*'入力欄(差替情報)'!$E$30/1000,0)</f>
        <v>0</v>
      </c>
      <c r="Z39" s="34">
        <f>IF('入力欄(差替情報)'!$D$9=J$2,J25*'入力欄(差替情報)'!$E$30/1000,0)</f>
        <v>0</v>
      </c>
      <c r="AA39" s="30">
        <f t="shared" ref="AA39:AA48" si="3">SUM(R39:Z39)</f>
        <v>0</v>
      </c>
      <c r="AB39" s="31">
        <f t="shared" ref="AB39:AB49" si="4">MIN($AA$38:$AA$49)</f>
        <v>0</v>
      </c>
      <c r="AD39" s="28">
        <f t="shared" ref="AD39:AD48" si="5">AA39*1000</f>
        <v>0</v>
      </c>
    </row>
    <row r="40" spans="1:30" x14ac:dyDescent="0.3">
      <c r="A40" s="5" t="s">
        <v>8</v>
      </c>
      <c r="B40" s="34">
        <f>IF('入力欄(差替情報)'!$D$9=B$2,B26*'入力欄(差替情報)'!$F$30/1000,0)</f>
        <v>0</v>
      </c>
      <c r="C40" s="34">
        <f>IF('入力欄(差替情報)'!$D$9=C$2,C26*'入力欄(差替情報)'!$F$30/1000,0)</f>
        <v>0</v>
      </c>
      <c r="D40" s="34">
        <f>IF('入力欄(差替情報)'!$D$9=D$2,D26*'入力欄(差替情報)'!$F$30/1000,0)</f>
        <v>0</v>
      </c>
      <c r="E40" s="34">
        <f>IF('入力欄(差替情報)'!$D$9=E$2,E26*'入力欄(差替情報)'!$F$30/1000,0)</f>
        <v>0</v>
      </c>
      <c r="F40" s="34">
        <f>IF('入力欄(差替情報)'!$D$9=F$2,F26*'入力欄(差替情報)'!$F$30/1000,0)</f>
        <v>0</v>
      </c>
      <c r="G40" s="34">
        <f>IF('入力欄(差替情報)'!$D$9=G$2,G26*'入力欄(差替情報)'!$F$30/1000,0)</f>
        <v>0</v>
      </c>
      <c r="H40" s="34">
        <f>IF('入力欄(差替情報)'!$D$9=H$2,H26*'入力欄(差替情報)'!$F$30/1000,0)</f>
        <v>0</v>
      </c>
      <c r="I40" s="34">
        <f>IF('入力欄(差替情報)'!$D$9=I$2,I26*'入力欄(差替情報)'!$F$30/1000,0)</f>
        <v>0</v>
      </c>
      <c r="J40" s="34">
        <f>IF('入力欄(差替情報)'!$D$9=J$2,J26*'入力欄(差替情報)'!$F$30/1000,0)</f>
        <v>0</v>
      </c>
      <c r="K40" s="35">
        <f t="shared" si="1"/>
        <v>0</v>
      </c>
      <c r="L40" s="36">
        <f t="shared" si="2"/>
        <v>0</v>
      </c>
      <c r="N40" s="28">
        <f t="shared" ref="N40:N49" si="6">K40*1000</f>
        <v>0</v>
      </c>
      <c r="Q40" s="5" t="s">
        <v>8</v>
      </c>
      <c r="R40" s="34">
        <f>IF('入力欄(差替情報)'!$D$9=B$2,B26*'入力欄(差替情報)'!$F$30/1000,0)</f>
        <v>0</v>
      </c>
      <c r="S40" s="34">
        <f>IF('入力欄(差替情報)'!$D$9=C$2,C26*'入力欄(差替情報)'!$F$30/1000,0)</f>
        <v>0</v>
      </c>
      <c r="T40" s="34">
        <f>IF('入力欄(差替情報)'!$D$9=D$2,D26*'入力欄(差替情報)'!$F$30/1000,0)</f>
        <v>0</v>
      </c>
      <c r="U40" s="34">
        <f>IF('入力欄(差替情報)'!$D$9=E$2,E26*'入力欄(差替情報)'!$F$30/1000,0)</f>
        <v>0</v>
      </c>
      <c r="V40" s="34">
        <f>IF('入力欄(差替情報)'!$D$9=F$2,F26*'入力欄(差替情報)'!$F$30/1000,0)</f>
        <v>0</v>
      </c>
      <c r="W40" s="34">
        <f>IF('入力欄(差替情報)'!$D$9=G$2,G26*'入力欄(差替情報)'!$F$30/1000,0)</f>
        <v>0</v>
      </c>
      <c r="X40" s="34">
        <f>IF('入力欄(差替情報)'!$D$9=H$2,H26*'入力欄(差替情報)'!$F$30/1000,0)</f>
        <v>0</v>
      </c>
      <c r="Y40" s="34">
        <f>IF('入力欄(差替情報)'!$D$9=I$2,I26*'入力欄(差替情報)'!$F$30/1000,0)</f>
        <v>0</v>
      </c>
      <c r="Z40" s="34">
        <f>IF('入力欄(差替情報)'!$D$9=J$2,J26*'入力欄(差替情報)'!$F$30/1000,0)</f>
        <v>0</v>
      </c>
      <c r="AA40" s="30">
        <f>SUM(R40:Z40)</f>
        <v>0</v>
      </c>
      <c r="AB40" s="31">
        <f t="shared" si="4"/>
        <v>0</v>
      </c>
      <c r="AD40" s="28">
        <f t="shared" si="5"/>
        <v>0</v>
      </c>
    </row>
    <row r="41" spans="1:30" x14ac:dyDescent="0.3">
      <c r="A41" s="5" t="s">
        <v>9</v>
      </c>
      <c r="B41" s="34">
        <f>IF('入力欄(差替情報)'!$D$9=B$2,B27*'入力欄(差替情報)'!$G$30/1000,0)</f>
        <v>0</v>
      </c>
      <c r="C41" s="34">
        <f>IF('入力欄(差替情報)'!$D$9=C$2,C27*'入力欄(差替情報)'!$G$30/1000,0)</f>
        <v>0</v>
      </c>
      <c r="D41" s="34">
        <f>IF('入力欄(差替情報)'!$D$9=D$2,D27*'入力欄(差替情報)'!$G$30/1000,0)</f>
        <v>0</v>
      </c>
      <c r="E41" s="34">
        <f>IF('入力欄(差替情報)'!$D$9=E$2,E27*'入力欄(差替情報)'!$G$30/1000,0)</f>
        <v>0</v>
      </c>
      <c r="F41" s="34">
        <f>IF('入力欄(差替情報)'!$D$9=F$2,F27*'入力欄(差替情報)'!$G$30/1000,0)</f>
        <v>0</v>
      </c>
      <c r="G41" s="34">
        <f>IF('入力欄(差替情報)'!$D$9=G$2,G27*'入力欄(差替情報)'!$G$30/1000,0)</f>
        <v>0</v>
      </c>
      <c r="H41" s="34">
        <f>IF('入力欄(差替情報)'!$D$9=H$2,H27*'入力欄(差替情報)'!$G$30/1000,0)</f>
        <v>0</v>
      </c>
      <c r="I41" s="34">
        <f>IF('入力欄(差替情報)'!$D$9=I$2,I27*'入力欄(差替情報)'!$G$30/1000,0)</f>
        <v>0</v>
      </c>
      <c r="J41" s="34">
        <f>IF('入力欄(差替情報)'!$D$9=J$2,J27*'入力欄(差替情報)'!$G$30/1000,0)</f>
        <v>0</v>
      </c>
      <c r="K41" s="35">
        <f t="shared" si="1"/>
        <v>0</v>
      </c>
      <c r="L41" s="36">
        <f t="shared" si="2"/>
        <v>0</v>
      </c>
      <c r="N41" s="28">
        <f t="shared" si="6"/>
        <v>0</v>
      </c>
      <c r="Q41" s="5" t="s">
        <v>9</v>
      </c>
      <c r="R41" s="34">
        <f>IF('入力欄(差替情報)'!$D$9=B$2,B27*'入力欄(差替情報)'!$G$30/1000,0)</f>
        <v>0</v>
      </c>
      <c r="S41" s="34">
        <f>IF('入力欄(差替情報)'!$D$9=C$2,C27*'入力欄(差替情報)'!$G$30/1000,0)</f>
        <v>0</v>
      </c>
      <c r="T41" s="34">
        <f>IF('入力欄(差替情報)'!$D$9=D$2,D27*'入力欄(差替情報)'!$G$30/1000,0)</f>
        <v>0</v>
      </c>
      <c r="U41" s="34">
        <f>IF('入力欄(差替情報)'!$D$9=E$2,E27*'入力欄(差替情報)'!$G$30/1000,0)</f>
        <v>0</v>
      </c>
      <c r="V41" s="34">
        <f>IF('入力欄(差替情報)'!$D$9=F$2,F27*'入力欄(差替情報)'!$G$30/1000,0)</f>
        <v>0</v>
      </c>
      <c r="W41" s="34">
        <f>IF('入力欄(差替情報)'!$D$9=G$2,G27*'入力欄(差替情報)'!$G$30/1000,0)</f>
        <v>0</v>
      </c>
      <c r="X41" s="34">
        <f>IF('入力欄(差替情報)'!$D$9=H$2,H27*'入力欄(差替情報)'!$G$30/1000,0)</f>
        <v>0</v>
      </c>
      <c r="Y41" s="34">
        <f>IF('入力欄(差替情報)'!$D$9=I$2,I27*'入力欄(差替情報)'!$G$30/1000,0)</f>
        <v>0</v>
      </c>
      <c r="Z41" s="34">
        <f>IF('入力欄(差替情報)'!$D$9=J$2,J27*'入力欄(差替情報)'!$G$30/1000,0)</f>
        <v>0</v>
      </c>
      <c r="AA41" s="30">
        <f t="shared" si="3"/>
        <v>0</v>
      </c>
      <c r="AB41" s="31">
        <f t="shared" si="4"/>
        <v>0</v>
      </c>
      <c r="AD41" s="28">
        <f t="shared" si="5"/>
        <v>0</v>
      </c>
    </row>
    <row r="42" spans="1:30" x14ac:dyDescent="0.3">
      <c r="A42" s="5" t="s">
        <v>10</v>
      </c>
      <c r="B42" s="34">
        <f>IF('入力欄(差替情報)'!$D$9=B$2,B28*'入力欄(差替情報)'!$H$30/1000,0)</f>
        <v>0</v>
      </c>
      <c r="C42" s="34">
        <f>IF('入力欄(差替情報)'!$D$9=C$2,C28*'入力欄(差替情報)'!$H$30/1000,0)</f>
        <v>0</v>
      </c>
      <c r="D42" s="34">
        <f>IF('入力欄(差替情報)'!$D$9=D$2,D28*'入力欄(差替情報)'!$H$30/1000,0)</f>
        <v>0</v>
      </c>
      <c r="E42" s="34">
        <f>IF('入力欄(差替情報)'!$D$9=E$2,E28*'入力欄(差替情報)'!$H$30/1000,0)</f>
        <v>0</v>
      </c>
      <c r="F42" s="34">
        <f>IF('入力欄(差替情報)'!$D$9=F$2,F28*'入力欄(差替情報)'!$H$30/1000,0)</f>
        <v>0</v>
      </c>
      <c r="G42" s="34">
        <f>IF('入力欄(差替情報)'!$D$9=G$2,G28*'入力欄(差替情報)'!$H$30/1000,0)</f>
        <v>0</v>
      </c>
      <c r="H42" s="34">
        <f>IF('入力欄(差替情報)'!$D$9=H$2,H28*'入力欄(差替情報)'!$H$30/1000,0)</f>
        <v>0</v>
      </c>
      <c r="I42" s="34">
        <f>IF('入力欄(差替情報)'!$D$9=I$2,I28*'入力欄(差替情報)'!$H$30/1000,0)</f>
        <v>0</v>
      </c>
      <c r="J42" s="34">
        <f>IF('入力欄(差替情報)'!$D$9=J$2,J28*'入力欄(差替情報)'!$H$30/1000,0)</f>
        <v>0</v>
      </c>
      <c r="K42" s="35">
        <f t="shared" si="1"/>
        <v>0</v>
      </c>
      <c r="L42" s="36">
        <f t="shared" si="2"/>
        <v>0</v>
      </c>
      <c r="N42" s="28">
        <f t="shared" si="6"/>
        <v>0</v>
      </c>
      <c r="Q42" s="5" t="s">
        <v>10</v>
      </c>
      <c r="R42" s="34">
        <f>IF('入力欄(差替情報)'!$D$9=B$2,B28*'入力欄(差替情報)'!$H$30/1000,0)</f>
        <v>0</v>
      </c>
      <c r="S42" s="34">
        <f>IF('入力欄(差替情報)'!$D$9=C$2,C28*'入力欄(差替情報)'!$H$30/1000,0)</f>
        <v>0</v>
      </c>
      <c r="T42" s="34">
        <f>IF('入力欄(差替情報)'!$D$9=D$2,D28*'入力欄(差替情報)'!$H$30/1000,0)</f>
        <v>0</v>
      </c>
      <c r="U42" s="34">
        <f>IF('入力欄(差替情報)'!$D$9=E$2,E28*'入力欄(差替情報)'!$H$30/1000,0)</f>
        <v>0</v>
      </c>
      <c r="V42" s="34">
        <f>IF('入力欄(差替情報)'!$D$9=F$2,F28*'入力欄(差替情報)'!$H$30/1000,0)</f>
        <v>0</v>
      </c>
      <c r="W42" s="34">
        <f>IF('入力欄(差替情報)'!$D$9=G$2,G28*'入力欄(差替情報)'!$H$30/1000,0)</f>
        <v>0</v>
      </c>
      <c r="X42" s="34">
        <f>IF('入力欄(差替情報)'!$D$9=H$2,H28*'入力欄(差替情報)'!$H$30/1000,0)</f>
        <v>0</v>
      </c>
      <c r="Y42" s="34">
        <f>IF('入力欄(差替情報)'!$D$9=I$2,I28*'入力欄(差替情報)'!$H$30/1000,0)</f>
        <v>0</v>
      </c>
      <c r="Z42" s="34">
        <f>IF('入力欄(差替情報)'!$D$9=J$2,J28*'入力欄(差替情報)'!$H$30/1000,0)</f>
        <v>0</v>
      </c>
      <c r="AA42" s="30">
        <f t="shared" si="3"/>
        <v>0</v>
      </c>
      <c r="AB42" s="31">
        <f t="shared" si="4"/>
        <v>0</v>
      </c>
      <c r="AD42" s="28">
        <f t="shared" si="5"/>
        <v>0</v>
      </c>
    </row>
    <row r="43" spans="1:30" x14ac:dyDescent="0.3">
      <c r="A43" s="5" t="s">
        <v>11</v>
      </c>
      <c r="B43" s="34">
        <f>IF('入力欄(差替情報)'!$D$9=B$2,B29*'入力欄(差替情報)'!$I$30/1000,0)</f>
        <v>0</v>
      </c>
      <c r="C43" s="34">
        <f>IF('入力欄(差替情報)'!$D$9=C$2,C29*'入力欄(差替情報)'!$I$30/1000,0)</f>
        <v>0</v>
      </c>
      <c r="D43" s="34">
        <f>IF('入力欄(差替情報)'!$D$9=D$2,D29*'入力欄(差替情報)'!$I$30/1000,0)</f>
        <v>0</v>
      </c>
      <c r="E43" s="34">
        <f>IF('入力欄(差替情報)'!$D$9=E$2,E29*'入力欄(差替情報)'!$I$30/1000,0)</f>
        <v>0</v>
      </c>
      <c r="F43" s="34">
        <f>IF('入力欄(差替情報)'!$D$9=F$2,F29*'入力欄(差替情報)'!$I$30/1000,0)</f>
        <v>0</v>
      </c>
      <c r="G43" s="34">
        <f>IF('入力欄(差替情報)'!$D$9=G$2,G29*'入力欄(差替情報)'!$I$30/1000,0)</f>
        <v>0</v>
      </c>
      <c r="H43" s="34">
        <f>IF('入力欄(差替情報)'!$D$9=H$2,H29*'入力欄(差替情報)'!$I$30/1000,0)</f>
        <v>0</v>
      </c>
      <c r="I43" s="34">
        <f>IF('入力欄(差替情報)'!$D$9=I$2,I29*'入力欄(差替情報)'!$I$30/1000,0)</f>
        <v>0</v>
      </c>
      <c r="J43" s="34">
        <f>IF('入力欄(差替情報)'!$D$9=J$2,J29*'入力欄(差替情報)'!$I$30/1000,0)</f>
        <v>0</v>
      </c>
      <c r="K43" s="35">
        <f t="shared" si="1"/>
        <v>0</v>
      </c>
      <c r="L43" s="36">
        <f t="shared" si="2"/>
        <v>0</v>
      </c>
      <c r="N43" s="28">
        <f t="shared" si="6"/>
        <v>0</v>
      </c>
      <c r="Q43" s="5" t="s">
        <v>11</v>
      </c>
      <c r="R43" s="34">
        <f>IF('入力欄(差替情報)'!$D$9=B$2,B29*'入力欄(差替情報)'!$I$30/1000,0)</f>
        <v>0</v>
      </c>
      <c r="S43" s="34">
        <f>IF('入力欄(差替情報)'!$D$9=C$2,C29*'入力欄(差替情報)'!$I$30/1000,0)</f>
        <v>0</v>
      </c>
      <c r="T43" s="34">
        <f>IF('入力欄(差替情報)'!$D$9=D$2,D29*'入力欄(差替情報)'!$I$30/1000,0)</f>
        <v>0</v>
      </c>
      <c r="U43" s="34">
        <f>IF('入力欄(差替情報)'!$D$9=E$2,E29*'入力欄(差替情報)'!$I$30/1000,0)</f>
        <v>0</v>
      </c>
      <c r="V43" s="34">
        <f>IF('入力欄(差替情報)'!$D$9=F$2,F29*'入力欄(差替情報)'!$I$30/1000,0)</f>
        <v>0</v>
      </c>
      <c r="W43" s="34">
        <f>IF('入力欄(差替情報)'!$D$9=G$2,G29*'入力欄(差替情報)'!$I$30/1000,0)</f>
        <v>0</v>
      </c>
      <c r="X43" s="34">
        <f>IF('入力欄(差替情報)'!$D$9=H$2,H29*'入力欄(差替情報)'!$I$30/1000,0)</f>
        <v>0</v>
      </c>
      <c r="Y43" s="34">
        <f>IF('入力欄(差替情報)'!$D$9=I$2,I29*'入力欄(差替情報)'!$I$30/1000,0)</f>
        <v>0</v>
      </c>
      <c r="Z43" s="34">
        <f>IF('入力欄(差替情報)'!$D$9=J$2,J29*'入力欄(差替情報)'!$I$30/1000,0)</f>
        <v>0</v>
      </c>
      <c r="AA43" s="30">
        <f t="shared" si="3"/>
        <v>0</v>
      </c>
      <c r="AB43" s="31">
        <f>MIN($AA$38:$AA$49)</f>
        <v>0</v>
      </c>
      <c r="AD43" s="28">
        <f t="shared" si="5"/>
        <v>0</v>
      </c>
    </row>
    <row r="44" spans="1:30" x14ac:dyDescent="0.3">
      <c r="A44" s="5" t="s">
        <v>12</v>
      </c>
      <c r="B44" s="34">
        <f>IF('入力欄(差替情報)'!$D$9=B$2,B30*'入力欄(差替情報)'!$J$30/1000,0)</f>
        <v>0</v>
      </c>
      <c r="C44" s="34">
        <f>IF('入力欄(差替情報)'!$D$9=C$2,C30*'入力欄(差替情報)'!$J$30/1000,0)</f>
        <v>0</v>
      </c>
      <c r="D44" s="34">
        <f>IF('入力欄(差替情報)'!$D$9=D$2,D30*'入力欄(差替情報)'!$J$30/1000,0)</f>
        <v>0</v>
      </c>
      <c r="E44" s="34">
        <f>IF('入力欄(差替情報)'!$D$9=E$2,E30*'入力欄(差替情報)'!$J$30/1000,0)</f>
        <v>0</v>
      </c>
      <c r="F44" s="34">
        <f>IF('入力欄(差替情報)'!$D$9=F$2,F30*'入力欄(差替情報)'!$J$30/1000,0)</f>
        <v>0</v>
      </c>
      <c r="G44" s="34">
        <f>IF('入力欄(差替情報)'!$D$9=G$2,G30*'入力欄(差替情報)'!$J$30/1000,0)</f>
        <v>0</v>
      </c>
      <c r="H44" s="34">
        <f>IF('入力欄(差替情報)'!$D$9=H$2,H30*'入力欄(差替情報)'!$J$30/1000,0)</f>
        <v>0</v>
      </c>
      <c r="I44" s="34">
        <f>IF('入力欄(差替情報)'!$D$9=I$2,I30*'入力欄(差替情報)'!$J$30/1000,0)</f>
        <v>0</v>
      </c>
      <c r="J44" s="34">
        <f>IF('入力欄(差替情報)'!$D$9=J$2,J30*'入力欄(差替情報)'!$J$30/1000,0)</f>
        <v>0</v>
      </c>
      <c r="K44" s="35">
        <f t="shared" si="1"/>
        <v>0</v>
      </c>
      <c r="L44" s="36">
        <f t="shared" si="2"/>
        <v>0</v>
      </c>
      <c r="N44" s="28">
        <f t="shared" si="6"/>
        <v>0</v>
      </c>
      <c r="Q44" s="5" t="s">
        <v>12</v>
      </c>
      <c r="R44" s="34">
        <f>IF('入力欄(差替情報)'!$D$9=B$2,B30*'入力欄(差替情報)'!$J$30/1000,0)</f>
        <v>0</v>
      </c>
      <c r="S44" s="34">
        <f>IF('入力欄(差替情報)'!$D$9=C$2,C30*'入力欄(差替情報)'!$J$30/1000,0)</f>
        <v>0</v>
      </c>
      <c r="T44" s="34">
        <f>IF('入力欄(差替情報)'!$D$9=D$2,D30*'入力欄(差替情報)'!$J$30/1000,0)</f>
        <v>0</v>
      </c>
      <c r="U44" s="34">
        <f>IF('入力欄(差替情報)'!$D$9=E$2,E30*'入力欄(差替情報)'!$J$30/1000,0)</f>
        <v>0</v>
      </c>
      <c r="V44" s="34">
        <f>IF('入力欄(差替情報)'!$D$9=F$2,F30*'入力欄(差替情報)'!$J$30/1000,0)</f>
        <v>0</v>
      </c>
      <c r="W44" s="34">
        <f>IF('入力欄(差替情報)'!$D$9=G$2,G30*'入力欄(差替情報)'!$J$30/1000,0)</f>
        <v>0</v>
      </c>
      <c r="X44" s="34">
        <f>IF('入力欄(差替情報)'!$D$9=H$2,H30*'入力欄(差替情報)'!$J$30/1000,0)</f>
        <v>0</v>
      </c>
      <c r="Y44" s="34">
        <f>IF('入力欄(差替情報)'!$D$9=I$2,I30*'入力欄(差替情報)'!$J$30/1000,0)</f>
        <v>0</v>
      </c>
      <c r="Z44" s="34">
        <f>IF('入力欄(差替情報)'!$D$9=J$2,J30*'入力欄(差替情報)'!$J$30/1000,0)</f>
        <v>0</v>
      </c>
      <c r="AA44" s="30">
        <f t="shared" si="3"/>
        <v>0</v>
      </c>
      <c r="AB44" s="31">
        <f t="shared" si="4"/>
        <v>0</v>
      </c>
      <c r="AD44" s="28">
        <f t="shared" si="5"/>
        <v>0</v>
      </c>
    </row>
    <row r="45" spans="1:30" x14ac:dyDescent="0.3">
      <c r="A45" s="5" t="s">
        <v>13</v>
      </c>
      <c r="B45" s="34">
        <f>IF('入力欄(差替情報)'!$D$9=B$2,B31*'入力欄(差替情報)'!$K$30/1000,0)</f>
        <v>0</v>
      </c>
      <c r="C45" s="34">
        <f>IF('入力欄(差替情報)'!$D$9=C$2,C31*'入力欄(差替情報)'!$K$30/1000,0)</f>
        <v>0</v>
      </c>
      <c r="D45" s="34">
        <f>IF('入力欄(差替情報)'!$D$9=D$2,D31*'入力欄(差替情報)'!$K$30/1000,0)</f>
        <v>0</v>
      </c>
      <c r="E45" s="34">
        <f>IF('入力欄(差替情報)'!$D$9=E$2,E31*'入力欄(差替情報)'!$K$30/1000,0)</f>
        <v>0</v>
      </c>
      <c r="F45" s="34">
        <f>IF('入力欄(差替情報)'!$D$9=F$2,F31*'入力欄(差替情報)'!$K$30/1000,0)</f>
        <v>0</v>
      </c>
      <c r="G45" s="34">
        <f>IF('入力欄(差替情報)'!$D$9=G$2,G31*'入力欄(差替情報)'!$K$30/1000,0)</f>
        <v>0</v>
      </c>
      <c r="H45" s="34">
        <f>IF('入力欄(差替情報)'!$D$9=H$2,H31*'入力欄(差替情報)'!$K$30/1000,0)</f>
        <v>0</v>
      </c>
      <c r="I45" s="34">
        <f>IF('入力欄(差替情報)'!$D$9=I$2,I31*'入力欄(差替情報)'!$K$30/1000,0)</f>
        <v>0</v>
      </c>
      <c r="J45" s="34">
        <f>IF('入力欄(差替情報)'!$D$9=J$2,J31*'入力欄(差替情報)'!$K$30/1000,0)</f>
        <v>0</v>
      </c>
      <c r="K45" s="35">
        <f t="shared" si="1"/>
        <v>0</v>
      </c>
      <c r="L45" s="36">
        <f t="shared" si="2"/>
        <v>0</v>
      </c>
      <c r="N45" s="28">
        <f t="shared" si="6"/>
        <v>0</v>
      </c>
      <c r="Q45" s="5" t="s">
        <v>13</v>
      </c>
      <c r="R45" s="34">
        <f>IF('入力欄(差替情報)'!$D$9=B$2,B31*'入力欄(差替情報)'!$K$30/1000,0)</f>
        <v>0</v>
      </c>
      <c r="S45" s="34">
        <f>IF('入力欄(差替情報)'!$D$9=C$2,C31*'入力欄(差替情報)'!$K$30/1000,0)</f>
        <v>0</v>
      </c>
      <c r="T45" s="34">
        <f>IF('入力欄(差替情報)'!$D$9=D$2,D31*'入力欄(差替情報)'!$K$30/1000,0)</f>
        <v>0</v>
      </c>
      <c r="U45" s="34">
        <f>IF('入力欄(差替情報)'!$D$9=E$2,E31*'入力欄(差替情報)'!$K$30/1000,0)</f>
        <v>0</v>
      </c>
      <c r="V45" s="34">
        <f>IF('入力欄(差替情報)'!$D$9=F$2,F31*'入力欄(差替情報)'!$K$30/1000,0)</f>
        <v>0</v>
      </c>
      <c r="W45" s="34">
        <f>IF('入力欄(差替情報)'!$D$9=G$2,G31*'入力欄(差替情報)'!$K$30/1000,0)</f>
        <v>0</v>
      </c>
      <c r="X45" s="34">
        <f>IF('入力欄(差替情報)'!$D$9=H$2,H31*'入力欄(差替情報)'!$K$30/1000,0)</f>
        <v>0</v>
      </c>
      <c r="Y45" s="34">
        <f>IF('入力欄(差替情報)'!$D$9=I$2,I31*'入力欄(差替情報)'!$K$30/1000,0)</f>
        <v>0</v>
      </c>
      <c r="Z45" s="34">
        <f>IF('入力欄(差替情報)'!$D$9=J$2,J31*'入力欄(差替情報)'!$K$30/1000,0)</f>
        <v>0</v>
      </c>
      <c r="AA45" s="30">
        <f t="shared" si="3"/>
        <v>0</v>
      </c>
      <c r="AB45" s="31">
        <f t="shared" si="4"/>
        <v>0</v>
      </c>
      <c r="AD45" s="28">
        <f t="shared" si="5"/>
        <v>0</v>
      </c>
    </row>
    <row r="46" spans="1:30" x14ac:dyDescent="0.3">
      <c r="A46" s="5" t="s">
        <v>14</v>
      </c>
      <c r="B46" s="34">
        <f>IF('入力欄(差替情報)'!$D$9=B$2,B32*'入力欄(差替情報)'!$L$30/1000,0)</f>
        <v>0</v>
      </c>
      <c r="C46" s="34">
        <f>IF('入力欄(差替情報)'!$D$9=C$2,C32*'入力欄(差替情報)'!$L$30/1000,0)</f>
        <v>0</v>
      </c>
      <c r="D46" s="34">
        <f>IF('入力欄(差替情報)'!$D$9=D$2,D32*'入力欄(差替情報)'!$L$30/1000,0)</f>
        <v>0</v>
      </c>
      <c r="E46" s="34">
        <f>IF('入力欄(差替情報)'!$D$9=E$2,E32*'入力欄(差替情報)'!$L$30/1000,0)</f>
        <v>0</v>
      </c>
      <c r="F46" s="34">
        <f>IF('入力欄(差替情報)'!$D$9=F$2,F32*'入力欄(差替情報)'!$L$30/1000,0)</f>
        <v>0</v>
      </c>
      <c r="G46" s="34">
        <f>IF('入力欄(差替情報)'!$D$9=G$2,G32*'入力欄(差替情報)'!$L$30/1000,0)</f>
        <v>0</v>
      </c>
      <c r="H46" s="34">
        <f>IF('入力欄(差替情報)'!$D$9=H$2,H32*'入力欄(差替情報)'!$L$30/1000,0)</f>
        <v>0</v>
      </c>
      <c r="I46" s="34">
        <f>IF('入力欄(差替情報)'!$D$9=I$2,I32*'入力欄(差替情報)'!$L$30/1000,0)</f>
        <v>0</v>
      </c>
      <c r="J46" s="34">
        <f>IF('入力欄(差替情報)'!$D$9=J$2,J32*'入力欄(差替情報)'!$L$30/1000,0)</f>
        <v>0</v>
      </c>
      <c r="K46" s="35">
        <f t="shared" si="1"/>
        <v>0</v>
      </c>
      <c r="L46" s="36">
        <f t="shared" si="2"/>
        <v>0</v>
      </c>
      <c r="N46" s="28">
        <f t="shared" si="6"/>
        <v>0</v>
      </c>
      <c r="Q46" s="5" t="s">
        <v>14</v>
      </c>
      <c r="R46" s="34">
        <f>IF('入力欄(差替情報)'!$D$9=B$2,B32*'入力欄(差替情報)'!$L$30/1000,0)</f>
        <v>0</v>
      </c>
      <c r="S46" s="34">
        <f>IF('入力欄(差替情報)'!$D$9=C$2,C32*'入力欄(差替情報)'!$L$30/1000,0)</f>
        <v>0</v>
      </c>
      <c r="T46" s="34">
        <f>IF('入力欄(差替情報)'!$D$9=D$2,D32*'入力欄(差替情報)'!$L$30/1000,0)</f>
        <v>0</v>
      </c>
      <c r="U46" s="34">
        <f>IF('入力欄(差替情報)'!$D$9=E$2,E32*'入力欄(差替情報)'!$L$30/1000,0)</f>
        <v>0</v>
      </c>
      <c r="V46" s="34">
        <f>IF('入力欄(差替情報)'!$D$9=F$2,F32*'入力欄(差替情報)'!$L$30/1000,0)</f>
        <v>0</v>
      </c>
      <c r="W46" s="34">
        <f>IF('入力欄(差替情報)'!$D$9=G$2,G32*'入力欄(差替情報)'!$L$30/1000,0)</f>
        <v>0</v>
      </c>
      <c r="X46" s="34">
        <f>IF('入力欄(差替情報)'!$D$9=H$2,H32*'入力欄(差替情報)'!$L$30/1000,0)</f>
        <v>0</v>
      </c>
      <c r="Y46" s="34">
        <f>IF('入力欄(差替情報)'!$D$9=I$2,I32*'入力欄(差替情報)'!$L$30/1000,0)</f>
        <v>0</v>
      </c>
      <c r="Z46" s="34">
        <f>IF('入力欄(差替情報)'!$D$9=J$2,J32*'入力欄(差替情報)'!$L$30/1000,0)</f>
        <v>0</v>
      </c>
      <c r="AA46" s="30">
        <f t="shared" si="3"/>
        <v>0</v>
      </c>
      <c r="AB46" s="31">
        <f t="shared" si="4"/>
        <v>0</v>
      </c>
      <c r="AD46" s="28">
        <f>AA46*1000</f>
        <v>0</v>
      </c>
    </row>
    <row r="47" spans="1:30" x14ac:dyDescent="0.3">
      <c r="A47" s="5" t="s">
        <v>15</v>
      </c>
      <c r="B47" s="34">
        <f>IF('入力欄(差替情報)'!$D$9=B$2,B33*'入力欄(差替情報)'!$M$30/1000,0)</f>
        <v>0</v>
      </c>
      <c r="C47" s="34">
        <f>IF('入力欄(差替情報)'!$D$9=C$2,C33*'入力欄(差替情報)'!$M$30/1000,0)</f>
        <v>0</v>
      </c>
      <c r="D47" s="34">
        <f>IF('入力欄(差替情報)'!$D$9=D$2,D33*'入力欄(差替情報)'!$M$30/1000,0)</f>
        <v>0</v>
      </c>
      <c r="E47" s="34">
        <f>IF('入力欄(差替情報)'!$D$9=E$2,E33*'入力欄(差替情報)'!$M$30/1000,0)</f>
        <v>0</v>
      </c>
      <c r="F47" s="34">
        <f>IF('入力欄(差替情報)'!$D$9=F$2,F33*'入力欄(差替情報)'!$M$30/1000,0)</f>
        <v>0</v>
      </c>
      <c r="G47" s="34">
        <f>IF('入力欄(差替情報)'!$D$9=G$2,G33*'入力欄(差替情報)'!$M$30/1000,0)</f>
        <v>0</v>
      </c>
      <c r="H47" s="34">
        <f>IF('入力欄(差替情報)'!$D$9=H$2,H33*'入力欄(差替情報)'!$M$30/1000,0)</f>
        <v>0</v>
      </c>
      <c r="I47" s="34">
        <f>IF('入力欄(差替情報)'!$D$9=I$2,I33*'入力欄(差替情報)'!$M$30/1000,0)</f>
        <v>0</v>
      </c>
      <c r="J47" s="34">
        <f>IF('入力欄(差替情報)'!$D$9=J$2,J33*'入力欄(差替情報)'!$M$30/1000,0)</f>
        <v>0</v>
      </c>
      <c r="K47" s="35">
        <f t="shared" si="1"/>
        <v>0</v>
      </c>
      <c r="L47" s="36">
        <f t="shared" si="2"/>
        <v>0</v>
      </c>
      <c r="N47" s="28">
        <f t="shared" si="6"/>
        <v>0</v>
      </c>
      <c r="Q47" s="5" t="s">
        <v>15</v>
      </c>
      <c r="R47" s="34">
        <f>IF('入力欄(差替情報)'!$D$9=B$2,B33*'入力欄(差替情報)'!$M$30/1000,0)</f>
        <v>0</v>
      </c>
      <c r="S47" s="34">
        <f>IF('入力欄(差替情報)'!$D$9=C$2,C33*'入力欄(差替情報)'!$M$30/1000,0)</f>
        <v>0</v>
      </c>
      <c r="T47" s="34">
        <f>IF('入力欄(差替情報)'!$D$9=D$2,D33*'入力欄(差替情報)'!$M$30/1000,0)</f>
        <v>0</v>
      </c>
      <c r="U47" s="34">
        <f>IF('入力欄(差替情報)'!$D$9=E$2,E33*'入力欄(差替情報)'!$M$30/1000,0)</f>
        <v>0</v>
      </c>
      <c r="V47" s="34">
        <f>IF('入力欄(差替情報)'!$D$9=F$2,F33*'入力欄(差替情報)'!$M$30/1000,0)</f>
        <v>0</v>
      </c>
      <c r="W47" s="34">
        <f>IF('入力欄(差替情報)'!$D$9=G$2,G33*'入力欄(差替情報)'!$M$30/1000,0)</f>
        <v>0</v>
      </c>
      <c r="X47" s="34">
        <f>IF('入力欄(差替情報)'!$D$9=H$2,H33*'入力欄(差替情報)'!$M$30/1000,0)</f>
        <v>0</v>
      </c>
      <c r="Y47" s="34">
        <f>IF('入力欄(差替情報)'!$D$9=I$2,I33*'入力欄(差替情報)'!$M$30/1000,0)</f>
        <v>0</v>
      </c>
      <c r="Z47" s="34">
        <f>IF('入力欄(差替情報)'!$D$9=J$2,J33*'入力欄(差替情報)'!$M$30/1000,0)</f>
        <v>0</v>
      </c>
      <c r="AA47" s="30">
        <f t="shared" si="3"/>
        <v>0</v>
      </c>
      <c r="AB47" s="31">
        <f t="shared" si="4"/>
        <v>0</v>
      </c>
      <c r="AD47" s="28">
        <f>AA47*1000</f>
        <v>0</v>
      </c>
    </row>
    <row r="48" spans="1:30" x14ac:dyDescent="0.3">
      <c r="A48" s="5" t="s">
        <v>16</v>
      </c>
      <c r="B48" s="34">
        <f>IF('入力欄(差替情報)'!$D$9=B$2,B34*'入力欄(差替情報)'!$N$30/1000,0)</f>
        <v>0</v>
      </c>
      <c r="C48" s="34">
        <f>IF('入力欄(差替情報)'!$D$9=C$2,C34*'入力欄(差替情報)'!$N$30/1000,0)</f>
        <v>0</v>
      </c>
      <c r="D48" s="34">
        <f>IF('入力欄(差替情報)'!$D$9=D$2,D34*'入力欄(差替情報)'!$N$30/1000,0)</f>
        <v>0</v>
      </c>
      <c r="E48" s="34">
        <f>IF('入力欄(差替情報)'!$D$9=E$2,E34*'入力欄(差替情報)'!$N$30/1000,0)</f>
        <v>0</v>
      </c>
      <c r="F48" s="34">
        <f>IF('入力欄(差替情報)'!$D$9=F$2,F34*'入力欄(差替情報)'!$N$30/1000,0)</f>
        <v>0</v>
      </c>
      <c r="G48" s="34">
        <f>IF('入力欄(差替情報)'!$D$9=G$2,G34*'入力欄(差替情報)'!$N$30/1000,0)</f>
        <v>0</v>
      </c>
      <c r="H48" s="34">
        <f>IF('入力欄(差替情報)'!$D$9=H$2,H34*'入力欄(差替情報)'!$N$30/1000,0)</f>
        <v>0</v>
      </c>
      <c r="I48" s="34">
        <f>IF('入力欄(差替情報)'!$D$9=I$2,I34*'入力欄(差替情報)'!$N$30/1000,0)</f>
        <v>0</v>
      </c>
      <c r="J48" s="34">
        <f>IF('入力欄(差替情報)'!$D$9=J$2,J34*'入力欄(差替情報)'!$N$30/1000,0)</f>
        <v>0</v>
      </c>
      <c r="K48" s="35">
        <f t="shared" si="1"/>
        <v>0</v>
      </c>
      <c r="L48" s="36">
        <f t="shared" si="2"/>
        <v>0</v>
      </c>
      <c r="N48" s="28">
        <f t="shared" si="6"/>
        <v>0</v>
      </c>
      <c r="Q48" s="5" t="s">
        <v>16</v>
      </c>
      <c r="R48" s="34">
        <f>IF('入力欄(差替情報)'!$D$9=B$2,B34*'入力欄(差替情報)'!$N$30/1000,0)</f>
        <v>0</v>
      </c>
      <c r="S48" s="34">
        <f>IF('入力欄(差替情報)'!$D$9=C$2,C34*'入力欄(差替情報)'!$N$30/1000,0)</f>
        <v>0</v>
      </c>
      <c r="T48" s="34">
        <f>IF('入力欄(差替情報)'!$D$9=D$2,D34*'入力欄(差替情報)'!$N$30/1000,0)</f>
        <v>0</v>
      </c>
      <c r="U48" s="34">
        <f>IF('入力欄(差替情報)'!$D$9=E$2,E34*'入力欄(差替情報)'!$N$30/1000,0)</f>
        <v>0</v>
      </c>
      <c r="V48" s="34">
        <f>IF('入力欄(差替情報)'!$D$9=F$2,F34*'入力欄(差替情報)'!$N$30/1000,0)</f>
        <v>0</v>
      </c>
      <c r="W48" s="34">
        <f>IF('入力欄(差替情報)'!$D$9=G$2,G34*'入力欄(差替情報)'!$N$30/1000,0)</f>
        <v>0</v>
      </c>
      <c r="X48" s="34">
        <f>IF('入力欄(差替情報)'!$D$9=H$2,H34*'入力欄(差替情報)'!$N$30/1000,0)</f>
        <v>0</v>
      </c>
      <c r="Y48" s="34">
        <f>IF('入力欄(差替情報)'!$D$9=I$2,I34*'入力欄(差替情報)'!$N$30/1000,0)</f>
        <v>0</v>
      </c>
      <c r="Z48" s="34">
        <f>IF('入力欄(差替情報)'!$D$9=J$2,J34*'入力欄(差替情報)'!$N$30/1000,0)</f>
        <v>0</v>
      </c>
      <c r="AA48" s="30">
        <f t="shared" si="3"/>
        <v>0</v>
      </c>
      <c r="AB48" s="31">
        <f t="shared" si="4"/>
        <v>0</v>
      </c>
      <c r="AD48" s="28">
        <f t="shared" si="5"/>
        <v>0</v>
      </c>
    </row>
    <row r="49" spans="1:30" x14ac:dyDescent="0.3">
      <c r="A49" s="5" t="s">
        <v>17</v>
      </c>
      <c r="B49" s="34">
        <f>IF('入力欄(差替情報)'!$D$9=B$2,B35*'入力欄(差替情報)'!$O$30/1000,0)</f>
        <v>0</v>
      </c>
      <c r="C49" s="34">
        <f>IF('入力欄(差替情報)'!$D$9=C$2,C35*'入力欄(差替情報)'!$O$30/1000,0)</f>
        <v>0</v>
      </c>
      <c r="D49" s="34">
        <f>IF('入力欄(差替情報)'!$D$9=D$2,D35*'入力欄(差替情報)'!$O$30/1000,0)</f>
        <v>0</v>
      </c>
      <c r="E49" s="34">
        <f>IF('入力欄(差替情報)'!$D$9=E$2,E35*'入力欄(差替情報)'!$O$30/1000,0)</f>
        <v>0</v>
      </c>
      <c r="F49" s="34">
        <f>IF('入力欄(差替情報)'!$D$9=F$2,F35*'入力欄(差替情報)'!$O$30/1000,0)</f>
        <v>0</v>
      </c>
      <c r="G49" s="34">
        <f>IF('入力欄(差替情報)'!$D$9=G$2,G35*'入力欄(差替情報)'!$O$30/1000,0)</f>
        <v>0</v>
      </c>
      <c r="H49" s="34">
        <f>IF('入力欄(差替情報)'!$D$9=H$2,H35*'入力欄(差替情報)'!$O$30/1000,0)</f>
        <v>0</v>
      </c>
      <c r="I49" s="34">
        <f>IF('入力欄(差替情報)'!$D$9=I$2,I35*'入力欄(差替情報)'!$O$30/1000,0)</f>
        <v>0</v>
      </c>
      <c r="J49" s="34">
        <f>IF('入力欄(差替情報)'!$D$9=J$2,J35*'入力欄(差替情報)'!$O$30/1000,0)</f>
        <v>0</v>
      </c>
      <c r="K49" s="35">
        <f t="shared" si="1"/>
        <v>0</v>
      </c>
      <c r="L49" s="36">
        <f t="shared" si="2"/>
        <v>0</v>
      </c>
      <c r="N49" s="28">
        <f t="shared" si="6"/>
        <v>0</v>
      </c>
      <c r="Q49" s="5" t="s">
        <v>17</v>
      </c>
      <c r="R49" s="34">
        <f>IF('入力欄(差替情報)'!$D$9=B$2,B35*'入力欄(差替情報)'!$O$30/1000,0)</f>
        <v>0</v>
      </c>
      <c r="S49" s="34">
        <f>IF('入力欄(差替情報)'!$D$9=C$2,C35*'入力欄(差替情報)'!$O$30/1000,0)</f>
        <v>0</v>
      </c>
      <c r="T49" s="34">
        <f>IF('入力欄(差替情報)'!$D$9=D$2,D35*'入力欄(差替情報)'!$O$30/1000,0)</f>
        <v>0</v>
      </c>
      <c r="U49" s="34">
        <f>IF('入力欄(差替情報)'!$D$9=E$2,E35*'入力欄(差替情報)'!$O$30/1000,0)</f>
        <v>0</v>
      </c>
      <c r="V49" s="34">
        <f>IF('入力欄(差替情報)'!$D$9=F$2,F35*'入力欄(差替情報)'!$O$30/1000,0)</f>
        <v>0</v>
      </c>
      <c r="W49" s="34">
        <f>IF('入力欄(差替情報)'!$D$9=G$2,G35*'入力欄(差替情報)'!$O$30/1000,0)</f>
        <v>0</v>
      </c>
      <c r="X49" s="34">
        <f>IF('入力欄(差替情報)'!$D$9=H$2,H35*'入力欄(差替情報)'!$O$30/1000,0)</f>
        <v>0</v>
      </c>
      <c r="Y49" s="34">
        <f>IF('入力欄(差替情報)'!$D$9=I$2,I35*'入力欄(差替情報)'!$O$30/1000,0)</f>
        <v>0</v>
      </c>
      <c r="Z49" s="34">
        <f>IF('入力欄(差替情報)'!$D$9=J$2,J35*'入力欄(差替情報)'!$O$30/1000,0)</f>
        <v>0</v>
      </c>
      <c r="AA49" s="30">
        <f>SUM(R49:Z49)</f>
        <v>0</v>
      </c>
      <c r="AB49" s="31">
        <f t="shared" si="4"/>
        <v>0</v>
      </c>
      <c r="AD49" s="28">
        <f>AA49*1000</f>
        <v>0</v>
      </c>
    </row>
    <row r="50" spans="1:30" x14ac:dyDescent="0.3">
      <c r="B50" s="5"/>
      <c r="C50" s="5"/>
      <c r="D50" s="5"/>
      <c r="E50" s="5"/>
      <c r="F50" s="5"/>
      <c r="G50" s="5"/>
      <c r="H50" s="5"/>
      <c r="I50" s="5"/>
      <c r="J50" s="5"/>
      <c r="R50" s="5"/>
      <c r="S50" s="5"/>
      <c r="T50" s="5"/>
      <c r="U50" s="5"/>
      <c r="V50" s="5"/>
      <c r="W50" s="5"/>
      <c r="X50" s="5"/>
      <c r="Y50" s="5"/>
      <c r="Z50" s="5"/>
    </row>
    <row r="51" spans="1:30" x14ac:dyDescent="0.3">
      <c r="A51" s="1" t="s">
        <v>45</v>
      </c>
      <c r="K51" s="2"/>
      <c r="Q51" s="1" t="s">
        <v>45</v>
      </c>
      <c r="AA51" s="2"/>
    </row>
    <row r="52" spans="1:30" x14ac:dyDescent="0.3">
      <c r="A52" s="5" t="s">
        <v>6</v>
      </c>
      <c r="B52" s="98">
        <f t="shared" ref="B52:J63" si="7">B4*(1+B$19+B$21)</f>
        <v>5136.7693724859209</v>
      </c>
      <c r="C52" s="98">
        <f t="shared" si="7"/>
        <v>12582.734736969396</v>
      </c>
      <c r="D52" s="98">
        <f t="shared" si="7"/>
        <v>42812.450366376877</v>
      </c>
      <c r="E52" s="98">
        <f t="shared" si="7"/>
        <v>19226.231303462326</v>
      </c>
      <c r="F52" s="98">
        <f t="shared" si="7"/>
        <v>4869.8559662348689</v>
      </c>
      <c r="G52" s="98">
        <f t="shared" si="7"/>
        <v>18677.252542867569</v>
      </c>
      <c r="H52" s="98">
        <f t="shared" si="7"/>
        <v>7941.2375019215988</v>
      </c>
      <c r="I52" s="98">
        <f t="shared" si="7"/>
        <v>4043.165935613682</v>
      </c>
      <c r="J52" s="98">
        <f t="shared" si="7"/>
        <v>12587.213253383588</v>
      </c>
      <c r="K52" s="10"/>
      <c r="L52" s="10"/>
      <c r="Q52" s="5" t="s">
        <v>6</v>
      </c>
      <c r="R52" s="8">
        <f>B52</f>
        <v>5136.7693724859209</v>
      </c>
      <c r="S52" s="8">
        <f t="shared" ref="S52:Z63" si="8">C52</f>
        <v>12582.734736969396</v>
      </c>
      <c r="T52" s="8">
        <f t="shared" si="8"/>
        <v>42812.450366376877</v>
      </c>
      <c r="U52" s="8">
        <f t="shared" si="8"/>
        <v>19226.231303462326</v>
      </c>
      <c r="V52" s="8">
        <f t="shared" si="8"/>
        <v>4869.8559662348689</v>
      </c>
      <c r="W52" s="8">
        <f t="shared" si="8"/>
        <v>18677.252542867569</v>
      </c>
      <c r="X52" s="8">
        <f t="shared" si="8"/>
        <v>7941.2375019215988</v>
      </c>
      <c r="Y52" s="8">
        <f t="shared" si="8"/>
        <v>4043.165935613682</v>
      </c>
      <c r="Z52" s="8">
        <f t="shared" si="8"/>
        <v>12587.213253383588</v>
      </c>
      <c r="AA52" s="10"/>
      <c r="AB52" s="10"/>
    </row>
    <row r="53" spans="1:30" x14ac:dyDescent="0.3">
      <c r="A53" s="5" t="s">
        <v>7</v>
      </c>
      <c r="B53" s="98">
        <f t="shared" si="7"/>
        <v>4608.0824778761062</v>
      </c>
      <c r="C53" s="98">
        <f t="shared" si="7"/>
        <v>11765.592368887781</v>
      </c>
      <c r="D53" s="98">
        <f t="shared" si="7"/>
        <v>41433.532423196593</v>
      </c>
      <c r="E53" s="98">
        <f t="shared" si="7"/>
        <v>19308.463482688392</v>
      </c>
      <c r="F53" s="98">
        <f t="shared" si="7"/>
        <v>4448.449286955346</v>
      </c>
      <c r="G53" s="98">
        <f t="shared" si="7"/>
        <v>18978.289379788399</v>
      </c>
      <c r="H53" s="98">
        <f t="shared" si="7"/>
        <v>7842.2442813220596</v>
      </c>
      <c r="I53" s="98">
        <f t="shared" si="7"/>
        <v>4136.5137424547283</v>
      </c>
      <c r="J53" s="98">
        <f t="shared" si="7"/>
        <v>13165.972918793903</v>
      </c>
      <c r="K53" s="10"/>
      <c r="L53" s="10"/>
      <c r="Q53" s="5" t="s">
        <v>7</v>
      </c>
      <c r="R53" s="8">
        <f t="shared" ref="R53:R63" si="9">B53</f>
        <v>4608.0824778761062</v>
      </c>
      <c r="S53" s="8">
        <f t="shared" si="8"/>
        <v>11765.592368887781</v>
      </c>
      <c r="T53" s="8">
        <f t="shared" si="8"/>
        <v>41433.532423196593</v>
      </c>
      <c r="U53" s="8">
        <f t="shared" si="8"/>
        <v>19308.463482688392</v>
      </c>
      <c r="V53" s="8">
        <f t="shared" si="8"/>
        <v>4448.449286955346</v>
      </c>
      <c r="W53" s="8">
        <f t="shared" si="8"/>
        <v>18978.289379788399</v>
      </c>
      <c r="X53" s="8">
        <f t="shared" si="8"/>
        <v>7842.2442813220596</v>
      </c>
      <c r="Y53" s="8">
        <f t="shared" si="8"/>
        <v>4136.5137424547283</v>
      </c>
      <c r="Z53" s="8">
        <f t="shared" si="8"/>
        <v>13165.972918793903</v>
      </c>
      <c r="AA53" s="10"/>
      <c r="AB53" s="10"/>
    </row>
    <row r="54" spans="1:30" x14ac:dyDescent="0.3">
      <c r="A54" s="5" t="s">
        <v>8</v>
      </c>
      <c r="B54" s="98">
        <f t="shared" si="7"/>
        <v>4620.6628801287216</v>
      </c>
      <c r="C54" s="98">
        <f t="shared" si="7"/>
        <v>12573.166958401736</v>
      </c>
      <c r="D54" s="98">
        <f t="shared" si="7"/>
        <v>47467.120916422551</v>
      </c>
      <c r="E54" s="98">
        <f t="shared" si="7"/>
        <v>21487.776232179225</v>
      </c>
      <c r="F54" s="98">
        <f t="shared" si="7"/>
        <v>5089.7190162937504</v>
      </c>
      <c r="G54" s="98">
        <f t="shared" si="7"/>
        <v>21846.573400218898</v>
      </c>
      <c r="H54" s="98">
        <f t="shared" si="7"/>
        <v>8731.2234050730203</v>
      </c>
      <c r="I54" s="98">
        <f t="shared" si="7"/>
        <v>4649.8966800804828</v>
      </c>
      <c r="J54" s="98">
        <f t="shared" si="7"/>
        <v>15038.461365256126</v>
      </c>
      <c r="K54" s="10"/>
      <c r="L54" s="10"/>
      <c r="Q54" s="5" t="s">
        <v>8</v>
      </c>
      <c r="R54" s="8">
        <f t="shared" si="9"/>
        <v>4620.6628801287216</v>
      </c>
      <c r="S54" s="8">
        <f t="shared" si="8"/>
        <v>12573.166958401736</v>
      </c>
      <c r="T54" s="8">
        <f t="shared" si="8"/>
        <v>47467.120916422551</v>
      </c>
      <c r="U54" s="8">
        <f t="shared" si="8"/>
        <v>21487.776232179225</v>
      </c>
      <c r="V54" s="8">
        <f t="shared" si="8"/>
        <v>5089.7190162937504</v>
      </c>
      <c r="W54" s="8">
        <f t="shared" si="8"/>
        <v>21846.573400218898</v>
      </c>
      <c r="X54" s="8">
        <f t="shared" si="8"/>
        <v>8731.2234050730203</v>
      </c>
      <c r="Y54" s="8">
        <f t="shared" si="8"/>
        <v>4649.8966800804828</v>
      </c>
      <c r="Z54" s="8">
        <f t="shared" si="8"/>
        <v>15038.461365256126</v>
      </c>
      <c r="AA54" s="10"/>
      <c r="AB54" s="10"/>
    </row>
    <row r="55" spans="1:30" x14ac:dyDescent="0.3">
      <c r="A55" s="5" t="s">
        <v>9</v>
      </c>
      <c r="B55" s="98">
        <f t="shared" si="7"/>
        <v>5139.1466273187179</v>
      </c>
      <c r="C55" s="98">
        <f t="shared" si="7"/>
        <v>14722.667747708281</v>
      </c>
      <c r="D55" s="98">
        <f t="shared" si="7"/>
        <v>58859.241985807814</v>
      </c>
      <c r="E55" s="98">
        <f t="shared" si="7"/>
        <v>25236.87</v>
      </c>
      <c r="F55" s="98">
        <f t="shared" si="7"/>
        <v>5984.4279999999999</v>
      </c>
      <c r="G55" s="98">
        <f t="shared" si="7"/>
        <v>27232.29</v>
      </c>
      <c r="H55" s="98">
        <f t="shared" si="7"/>
        <v>10514.220000000001</v>
      </c>
      <c r="I55" s="98">
        <f t="shared" si="7"/>
        <v>5798.9299999999994</v>
      </c>
      <c r="J55" s="98">
        <f t="shared" si="7"/>
        <v>18636.653999999999</v>
      </c>
      <c r="K55" s="10"/>
      <c r="L55" s="10"/>
      <c r="Q55" s="5" t="s">
        <v>9</v>
      </c>
      <c r="R55" s="8">
        <f t="shared" si="9"/>
        <v>5139.1466273187179</v>
      </c>
      <c r="S55" s="8">
        <f t="shared" si="8"/>
        <v>14722.667747708281</v>
      </c>
      <c r="T55" s="8">
        <f t="shared" si="8"/>
        <v>58859.241985807814</v>
      </c>
      <c r="U55" s="8">
        <f t="shared" si="8"/>
        <v>25236.87</v>
      </c>
      <c r="V55" s="8">
        <f t="shared" si="8"/>
        <v>5984.4279999999999</v>
      </c>
      <c r="W55" s="8">
        <f t="shared" si="8"/>
        <v>27232.29</v>
      </c>
      <c r="X55" s="8">
        <f t="shared" si="8"/>
        <v>10514.220000000001</v>
      </c>
      <c r="Y55" s="8">
        <f t="shared" si="8"/>
        <v>5798.9299999999994</v>
      </c>
      <c r="Z55" s="8">
        <f t="shared" si="8"/>
        <v>18636.653999999999</v>
      </c>
      <c r="AA55" s="10"/>
      <c r="AB55" s="10"/>
    </row>
    <row r="56" spans="1:30" x14ac:dyDescent="0.3">
      <c r="A56" s="5" t="s">
        <v>10</v>
      </c>
      <c r="B56" s="98">
        <f t="shared" si="7"/>
        <v>5227.29</v>
      </c>
      <c r="C56" s="98">
        <f t="shared" si="7"/>
        <v>15007.958000000001</v>
      </c>
      <c r="D56" s="98">
        <f t="shared" si="7"/>
        <v>58857.856</v>
      </c>
      <c r="E56" s="98">
        <f t="shared" si="7"/>
        <v>25236.87</v>
      </c>
      <c r="F56" s="98">
        <f t="shared" si="7"/>
        <v>5984.4279999999999</v>
      </c>
      <c r="G56" s="98">
        <f t="shared" si="7"/>
        <v>27232.29</v>
      </c>
      <c r="H56" s="98">
        <f t="shared" si="7"/>
        <v>10514.220000000001</v>
      </c>
      <c r="I56" s="98">
        <f t="shared" si="7"/>
        <v>5798.9299999999994</v>
      </c>
      <c r="J56" s="98">
        <f t="shared" si="7"/>
        <v>18636.653999999999</v>
      </c>
      <c r="K56" s="10"/>
      <c r="L56" s="10"/>
      <c r="Q56" s="5" t="s">
        <v>10</v>
      </c>
      <c r="R56" s="8">
        <f t="shared" si="9"/>
        <v>5227.29</v>
      </c>
      <c r="S56" s="8">
        <f t="shared" si="8"/>
        <v>15007.958000000001</v>
      </c>
      <c r="T56" s="8">
        <f t="shared" si="8"/>
        <v>58857.856</v>
      </c>
      <c r="U56" s="8">
        <f t="shared" si="8"/>
        <v>25236.87</v>
      </c>
      <c r="V56" s="8">
        <f t="shared" si="8"/>
        <v>5984.4279999999999</v>
      </c>
      <c r="W56" s="8">
        <f t="shared" si="8"/>
        <v>27232.29</v>
      </c>
      <c r="X56" s="8">
        <f t="shared" si="8"/>
        <v>10514.220000000001</v>
      </c>
      <c r="Y56" s="8">
        <f t="shared" si="8"/>
        <v>5798.9299999999994</v>
      </c>
      <c r="Z56" s="8">
        <f t="shared" si="8"/>
        <v>18636.653999999999</v>
      </c>
      <c r="AA56" s="10"/>
      <c r="AB56" s="10"/>
    </row>
    <row r="57" spans="1:30" x14ac:dyDescent="0.3">
      <c r="A57" s="5" t="s">
        <v>11</v>
      </c>
      <c r="B57" s="98">
        <f t="shared" si="7"/>
        <v>4862.1060274632619</v>
      </c>
      <c r="C57" s="98">
        <f t="shared" si="7"/>
        <v>13237.588415435164</v>
      </c>
      <c r="D57" s="98">
        <f t="shared" si="7"/>
        <v>49767.298669551194</v>
      </c>
      <c r="E57" s="98">
        <f t="shared" si="7"/>
        <v>22697.76146639511</v>
      </c>
      <c r="F57" s="98">
        <f t="shared" si="7"/>
        <v>5295.2961846097905</v>
      </c>
      <c r="G57" s="98">
        <f t="shared" si="7"/>
        <v>22988.977457132434</v>
      </c>
      <c r="H57" s="98">
        <f t="shared" si="7"/>
        <v>9387.8371329746351</v>
      </c>
      <c r="I57" s="98">
        <f t="shared" si="7"/>
        <v>4958.8397384305836</v>
      </c>
      <c r="J57" s="98">
        <f t="shared" si="7"/>
        <v>15997.517683570326</v>
      </c>
      <c r="K57" s="10"/>
      <c r="L57" s="10"/>
      <c r="Q57" s="5" t="s">
        <v>11</v>
      </c>
      <c r="R57" s="8">
        <f t="shared" si="9"/>
        <v>4862.1060274632619</v>
      </c>
      <c r="S57" s="8">
        <f t="shared" si="8"/>
        <v>13237.588415435164</v>
      </c>
      <c r="T57" s="8">
        <f t="shared" si="8"/>
        <v>49767.298669551194</v>
      </c>
      <c r="U57" s="8">
        <f t="shared" si="8"/>
        <v>22697.76146639511</v>
      </c>
      <c r="V57" s="8">
        <f t="shared" si="8"/>
        <v>5295.2961846097905</v>
      </c>
      <c r="W57" s="8">
        <f t="shared" si="8"/>
        <v>22988.977457132434</v>
      </c>
      <c r="X57" s="8">
        <f t="shared" si="8"/>
        <v>9387.8371329746351</v>
      </c>
      <c r="Y57" s="8">
        <f t="shared" si="8"/>
        <v>4958.8397384305836</v>
      </c>
      <c r="Z57" s="8">
        <f t="shared" si="8"/>
        <v>15997.517683570326</v>
      </c>
      <c r="AA57" s="10"/>
      <c r="AB57" s="10"/>
    </row>
    <row r="58" spans="1:30" x14ac:dyDescent="0.3">
      <c r="A58" s="5" t="s">
        <v>12</v>
      </c>
      <c r="B58" s="98">
        <f t="shared" si="7"/>
        <v>5048.6565567176185</v>
      </c>
      <c r="C58" s="98">
        <f t="shared" si="7"/>
        <v>11997.802479552651</v>
      </c>
      <c r="D58" s="98">
        <f t="shared" si="7"/>
        <v>42609.084439528531</v>
      </c>
      <c r="E58" s="98">
        <f t="shared" si="7"/>
        <v>20048.613095723016</v>
      </c>
      <c r="F58" s="98">
        <f t="shared" si="7"/>
        <v>4704.961178690708</v>
      </c>
      <c r="G58" s="98">
        <f>G10*(1+G$19+G$21)</f>
        <v>19599.230974097041</v>
      </c>
      <c r="H58" s="98">
        <f t="shared" si="7"/>
        <v>8074.5883704842427</v>
      </c>
      <c r="I58" s="98">
        <f t="shared" si="7"/>
        <v>4451.5450905432599</v>
      </c>
      <c r="J58" s="98">
        <f t="shared" si="7"/>
        <v>13896.647047627208</v>
      </c>
      <c r="K58" s="10"/>
      <c r="L58" s="10"/>
      <c r="Q58" s="5" t="s">
        <v>12</v>
      </c>
      <c r="R58" s="8">
        <f t="shared" si="9"/>
        <v>5048.6565567176185</v>
      </c>
      <c r="S58" s="8">
        <f t="shared" si="8"/>
        <v>11997.802479552651</v>
      </c>
      <c r="T58" s="8">
        <f t="shared" si="8"/>
        <v>42609.084439528531</v>
      </c>
      <c r="U58" s="8">
        <f t="shared" si="8"/>
        <v>20048.613095723016</v>
      </c>
      <c r="V58" s="8">
        <f t="shared" si="8"/>
        <v>4704.961178690708</v>
      </c>
      <c r="W58" s="8">
        <f>G58</f>
        <v>19599.230974097041</v>
      </c>
      <c r="X58" s="8">
        <f t="shared" si="8"/>
        <v>8074.5883704842427</v>
      </c>
      <c r="Y58" s="8">
        <f t="shared" si="8"/>
        <v>4451.5450905432599</v>
      </c>
      <c r="Z58" s="8">
        <f t="shared" si="8"/>
        <v>13896.647047627208</v>
      </c>
      <c r="AA58" s="10"/>
      <c r="AB58" s="10"/>
    </row>
    <row r="59" spans="1:30" x14ac:dyDescent="0.3">
      <c r="A59" s="5" t="s">
        <v>13</v>
      </c>
      <c r="B59" s="98">
        <f t="shared" si="7"/>
        <v>5728.398278358809</v>
      </c>
      <c r="C59" s="98">
        <f t="shared" si="7"/>
        <v>13435.358872684099</v>
      </c>
      <c r="D59" s="98">
        <f t="shared" si="7"/>
        <v>44678.215346657016</v>
      </c>
      <c r="E59" s="98">
        <f t="shared" si="7"/>
        <v>20285.050610997965</v>
      </c>
      <c r="F59" s="98">
        <f t="shared" si="7"/>
        <v>5163.0066996467103</v>
      </c>
      <c r="G59" s="98">
        <f t="shared" si="7"/>
        <v>19829.725581904411</v>
      </c>
      <c r="H59" s="98">
        <f t="shared" si="7"/>
        <v>8738.2929208301321</v>
      </c>
      <c r="I59" s="98">
        <f t="shared" si="7"/>
        <v>4463.2110663983913</v>
      </c>
      <c r="J59" s="98">
        <f t="shared" si="7"/>
        <v>14443.610709782424</v>
      </c>
      <c r="K59" s="10"/>
      <c r="L59" s="10"/>
      <c r="Q59" s="5" t="s">
        <v>13</v>
      </c>
      <c r="R59" s="8">
        <f t="shared" si="9"/>
        <v>5728.398278358809</v>
      </c>
      <c r="S59" s="8">
        <f t="shared" si="8"/>
        <v>13435.358872684099</v>
      </c>
      <c r="T59" s="8">
        <f t="shared" si="8"/>
        <v>44678.215346657016</v>
      </c>
      <c r="U59" s="8">
        <f t="shared" si="8"/>
        <v>20285.050610997965</v>
      </c>
      <c r="V59" s="8">
        <f t="shared" si="8"/>
        <v>5163.0066996467103</v>
      </c>
      <c r="W59" s="8">
        <f t="shared" si="8"/>
        <v>19829.725581904411</v>
      </c>
      <c r="X59" s="8">
        <f t="shared" si="8"/>
        <v>8738.2929208301321</v>
      </c>
      <c r="Y59" s="8">
        <f t="shared" si="8"/>
        <v>4463.2110663983913</v>
      </c>
      <c r="Z59" s="8">
        <f t="shared" si="8"/>
        <v>14443.610709782424</v>
      </c>
      <c r="AA59" s="10"/>
      <c r="AB59" s="10"/>
    </row>
    <row r="60" spans="1:30" x14ac:dyDescent="0.3">
      <c r="A60" s="5" t="s">
        <v>14</v>
      </c>
      <c r="B60" s="98">
        <f t="shared" si="7"/>
        <v>6044.6931617055507</v>
      </c>
      <c r="C60" s="98">
        <f t="shared" si="7"/>
        <v>14646.635025577509</v>
      </c>
      <c r="D60" s="98">
        <f t="shared" si="7"/>
        <v>47832.678391238689</v>
      </c>
      <c r="E60" s="98">
        <f t="shared" si="7"/>
        <v>22194.049368635438</v>
      </c>
      <c r="F60" s="98">
        <f t="shared" si="7"/>
        <v>5807.9744095831966</v>
      </c>
      <c r="G60" s="98">
        <f t="shared" si="7"/>
        <v>23339.688821597956</v>
      </c>
      <c r="H60" s="98">
        <f t="shared" si="7"/>
        <v>10212.170684089162</v>
      </c>
      <c r="I60" s="98">
        <f t="shared" si="7"/>
        <v>5343.8869416498992</v>
      </c>
      <c r="J60" s="98">
        <f t="shared" si="7"/>
        <v>16928.481238307351</v>
      </c>
      <c r="K60" s="10"/>
      <c r="L60" s="10"/>
      <c r="Q60" s="5" t="s">
        <v>14</v>
      </c>
      <c r="R60" s="8">
        <f t="shared" si="9"/>
        <v>6044.6931617055507</v>
      </c>
      <c r="S60" s="8">
        <f t="shared" si="8"/>
        <v>14646.635025577509</v>
      </c>
      <c r="T60" s="8">
        <f t="shared" si="8"/>
        <v>47832.678391238689</v>
      </c>
      <c r="U60" s="8">
        <f t="shared" si="8"/>
        <v>22194.049368635438</v>
      </c>
      <c r="V60" s="8">
        <f t="shared" si="8"/>
        <v>5807.9744095831966</v>
      </c>
      <c r="W60" s="8">
        <f t="shared" si="8"/>
        <v>23339.688821597956</v>
      </c>
      <c r="X60" s="8">
        <f t="shared" si="8"/>
        <v>10212.170684089162</v>
      </c>
      <c r="Y60" s="8">
        <f t="shared" si="8"/>
        <v>5343.8869416498992</v>
      </c>
      <c r="Z60" s="8">
        <f t="shared" si="8"/>
        <v>16928.481238307351</v>
      </c>
      <c r="AA60" s="10"/>
      <c r="AB60" s="10"/>
    </row>
    <row r="61" spans="1:30" x14ac:dyDescent="0.3">
      <c r="A61" s="5" t="s">
        <v>15</v>
      </c>
      <c r="B61" s="98">
        <f t="shared" si="7"/>
        <v>6258.68</v>
      </c>
      <c r="C61" s="98">
        <f t="shared" si="7"/>
        <v>15366.37</v>
      </c>
      <c r="D61" s="98">
        <f t="shared" si="7"/>
        <v>52274.129114873052</v>
      </c>
      <c r="E61" s="98">
        <f t="shared" si="7"/>
        <v>24075.250468431772</v>
      </c>
      <c r="F61" s="98">
        <f t="shared" si="7"/>
        <v>6327.1080000000002</v>
      </c>
      <c r="G61" s="98">
        <f t="shared" si="7"/>
        <v>25016.74407150675</v>
      </c>
      <c r="H61" s="98">
        <f t="shared" si="7"/>
        <v>10453.604150653344</v>
      </c>
      <c r="I61" s="98">
        <f t="shared" si="7"/>
        <v>5343.8869416498992</v>
      </c>
      <c r="J61" s="98">
        <f t="shared" si="7"/>
        <v>17666.392912283707</v>
      </c>
      <c r="K61" s="10"/>
      <c r="L61" s="10"/>
      <c r="Q61" s="5" t="s">
        <v>15</v>
      </c>
      <c r="R61" s="8">
        <f t="shared" si="9"/>
        <v>6258.68</v>
      </c>
      <c r="S61" s="8">
        <f t="shared" si="8"/>
        <v>15366.37</v>
      </c>
      <c r="T61" s="8">
        <f t="shared" si="8"/>
        <v>52274.129114873052</v>
      </c>
      <c r="U61" s="8">
        <f t="shared" si="8"/>
        <v>24075.250468431772</v>
      </c>
      <c r="V61" s="8">
        <f t="shared" si="8"/>
        <v>6327.1080000000002</v>
      </c>
      <c r="W61" s="8">
        <f t="shared" si="8"/>
        <v>25016.74407150675</v>
      </c>
      <c r="X61" s="8">
        <f t="shared" si="8"/>
        <v>10453.604150653344</v>
      </c>
      <c r="Y61" s="8">
        <f t="shared" si="8"/>
        <v>5343.8869416498992</v>
      </c>
      <c r="Z61" s="8">
        <f t="shared" si="8"/>
        <v>17666.392912283707</v>
      </c>
      <c r="AA61" s="10"/>
      <c r="AB61" s="10"/>
    </row>
    <row r="62" spans="1:30" x14ac:dyDescent="0.3">
      <c r="A62" s="5" t="s">
        <v>16</v>
      </c>
      <c r="B62" s="98">
        <f t="shared" si="7"/>
        <v>6220.9187932421564</v>
      </c>
      <c r="C62" s="98">
        <f t="shared" si="7"/>
        <v>15321.880323126759</v>
      </c>
      <c r="D62" s="98">
        <f t="shared" si="7"/>
        <v>52274.771108322813</v>
      </c>
      <c r="E62" s="98">
        <f t="shared" si="7"/>
        <v>24075.250468431772</v>
      </c>
      <c r="F62" s="98">
        <f t="shared" si="7"/>
        <v>6327.1080000000002</v>
      </c>
      <c r="G62" s="98">
        <f t="shared" si="7"/>
        <v>25016.74407150675</v>
      </c>
      <c r="H62" s="98">
        <f t="shared" si="7"/>
        <v>10453.604150653344</v>
      </c>
      <c r="I62" s="98">
        <f t="shared" si="7"/>
        <v>5343.8869416498992</v>
      </c>
      <c r="J62" s="98">
        <f t="shared" si="7"/>
        <v>17666.392912283707</v>
      </c>
      <c r="K62" s="10"/>
      <c r="L62" s="10"/>
      <c r="Q62" s="5" t="s">
        <v>16</v>
      </c>
      <c r="R62" s="8">
        <f t="shared" si="9"/>
        <v>6220.9187932421564</v>
      </c>
      <c r="S62" s="8">
        <f t="shared" si="8"/>
        <v>15321.880323126759</v>
      </c>
      <c r="T62" s="8">
        <f t="shared" si="8"/>
        <v>52274.771108322813</v>
      </c>
      <c r="U62" s="8">
        <f t="shared" si="8"/>
        <v>24075.250468431772</v>
      </c>
      <c r="V62" s="8">
        <f t="shared" si="8"/>
        <v>6327.1080000000002</v>
      </c>
      <c r="W62" s="8">
        <f t="shared" si="8"/>
        <v>25016.74407150675</v>
      </c>
      <c r="X62" s="8">
        <f t="shared" si="8"/>
        <v>10453.604150653344</v>
      </c>
      <c r="Y62" s="8">
        <f t="shared" si="8"/>
        <v>5343.8869416498992</v>
      </c>
      <c r="Z62" s="8">
        <f t="shared" si="8"/>
        <v>17666.392912283707</v>
      </c>
      <c r="AA62" s="10"/>
      <c r="AB62" s="10"/>
    </row>
    <row r="63" spans="1:30" x14ac:dyDescent="0.3">
      <c r="A63" s="5" t="s">
        <v>17</v>
      </c>
      <c r="B63" s="98">
        <f t="shared" si="7"/>
        <v>5841.6918986323408</v>
      </c>
      <c r="C63" s="98">
        <f t="shared" si="7"/>
        <v>14199.471550114331</v>
      </c>
      <c r="D63" s="98">
        <f t="shared" si="7"/>
        <v>48068.984781029038</v>
      </c>
      <c r="E63" s="98">
        <f t="shared" si="7"/>
        <v>21806.455926680246</v>
      </c>
      <c r="F63" s="98">
        <f t="shared" si="7"/>
        <v>5676.0304831174344</v>
      </c>
      <c r="G63" s="98">
        <f t="shared" si="7"/>
        <v>21825.705698650127</v>
      </c>
      <c r="H63" s="98">
        <f t="shared" si="7"/>
        <v>9404.0173328209057</v>
      </c>
      <c r="I63" s="98">
        <f t="shared" si="7"/>
        <v>4754.9104627766601</v>
      </c>
      <c r="J63" s="98">
        <f t="shared" si="7"/>
        <v>15315.62796505054</v>
      </c>
      <c r="K63" s="10"/>
      <c r="L63" s="10"/>
      <c r="Q63" s="5" t="s">
        <v>17</v>
      </c>
      <c r="R63" s="8">
        <f t="shared" si="9"/>
        <v>5841.6918986323408</v>
      </c>
      <c r="S63" s="8">
        <f t="shared" si="8"/>
        <v>14199.471550114331</v>
      </c>
      <c r="T63" s="8">
        <f t="shared" si="8"/>
        <v>48068.984781029038</v>
      </c>
      <c r="U63" s="8">
        <f t="shared" si="8"/>
        <v>21806.455926680246</v>
      </c>
      <c r="V63" s="8">
        <f t="shared" si="8"/>
        <v>5676.0304831174344</v>
      </c>
      <c r="W63" s="8">
        <f t="shared" si="8"/>
        <v>21825.705698650127</v>
      </c>
      <c r="X63" s="8">
        <f t="shared" si="8"/>
        <v>9404.0173328209057</v>
      </c>
      <c r="Y63" s="8">
        <f t="shared" si="8"/>
        <v>4754.9104627766601</v>
      </c>
      <c r="Z63" s="8">
        <f t="shared" si="8"/>
        <v>15315.62796505054</v>
      </c>
      <c r="AA63" s="10"/>
      <c r="AB63" s="10"/>
    </row>
    <row r="64" spans="1:30" x14ac:dyDescent="0.3">
      <c r="L64" s="10"/>
      <c r="AB64" s="10"/>
    </row>
    <row r="65" spans="1:31" x14ac:dyDescent="0.3">
      <c r="A65" s="1" t="s">
        <v>166</v>
      </c>
      <c r="K65" s="21" t="s">
        <v>30</v>
      </c>
      <c r="Q65" s="1" t="s">
        <v>46</v>
      </c>
      <c r="AA65" s="21" t="s">
        <v>30</v>
      </c>
    </row>
    <row r="66" spans="1:31" x14ac:dyDescent="0.3">
      <c r="A66" s="5" t="s">
        <v>6</v>
      </c>
      <c r="B66" s="8">
        <f>B4-B38</f>
        <v>5136.7693724859209</v>
      </c>
      <c r="C66" s="8">
        <f t="shared" ref="C66:J66" si="10">C4-C38</f>
        <v>12582.734736969396</v>
      </c>
      <c r="D66" s="8">
        <f t="shared" si="10"/>
        <v>42812.450366376877</v>
      </c>
      <c r="E66" s="8">
        <f t="shared" si="10"/>
        <v>19226.231303462326</v>
      </c>
      <c r="F66" s="8">
        <f t="shared" si="10"/>
        <v>4869.8559662348689</v>
      </c>
      <c r="G66" s="8">
        <f t="shared" si="10"/>
        <v>18677.252542867569</v>
      </c>
      <c r="H66" s="8">
        <f t="shared" si="10"/>
        <v>7941.2375019215988</v>
      </c>
      <c r="I66" s="8">
        <f t="shared" si="10"/>
        <v>4043.165935613682</v>
      </c>
      <c r="J66" s="8">
        <f t="shared" si="10"/>
        <v>12587.213253383588</v>
      </c>
      <c r="K66" s="22">
        <f>SUM($B66:$J66)</f>
        <v>127876.91097931583</v>
      </c>
      <c r="L66" s="10"/>
      <c r="Q66" s="5" t="s">
        <v>6</v>
      </c>
      <c r="R66" s="8">
        <f>R52-R38</f>
        <v>5136.7693724859209</v>
      </c>
      <c r="S66" s="8">
        <f t="shared" ref="S66:Z66" si="11">S52-S38</f>
        <v>12582.734736969396</v>
      </c>
      <c r="T66" s="8">
        <f t="shared" si="11"/>
        <v>42812.450366376877</v>
      </c>
      <c r="U66" s="8">
        <f t="shared" si="11"/>
        <v>19226.231303462326</v>
      </c>
      <c r="V66" s="8">
        <f>V52-V38</f>
        <v>4869.8559662348689</v>
      </c>
      <c r="W66" s="8">
        <f>W52-W38</f>
        <v>18677.252542867569</v>
      </c>
      <c r="X66" s="8">
        <f t="shared" si="11"/>
        <v>7941.2375019215988</v>
      </c>
      <c r="Y66" s="8">
        <f t="shared" si="11"/>
        <v>4043.165935613682</v>
      </c>
      <c r="Z66" s="23">
        <f t="shared" si="11"/>
        <v>12587.213253383588</v>
      </c>
      <c r="AA66" s="22">
        <f>SUM($R66:$Z66)</f>
        <v>127876.91097931583</v>
      </c>
      <c r="AB66" s="10"/>
    </row>
    <row r="67" spans="1:31" x14ac:dyDescent="0.3">
      <c r="A67" s="5" t="s">
        <v>7</v>
      </c>
      <c r="B67" s="8">
        <f t="shared" ref="B67:J77" si="12">B5-B39</f>
        <v>4608.0824778761062</v>
      </c>
      <c r="C67" s="8">
        <f t="shared" si="12"/>
        <v>11765.592368887781</v>
      </c>
      <c r="D67" s="8">
        <f t="shared" si="12"/>
        <v>41433.532423196593</v>
      </c>
      <c r="E67" s="8">
        <f t="shared" si="12"/>
        <v>19308.463482688392</v>
      </c>
      <c r="F67" s="8">
        <f t="shared" si="12"/>
        <v>4448.449286955346</v>
      </c>
      <c r="G67" s="8">
        <f t="shared" si="12"/>
        <v>18978.289379788399</v>
      </c>
      <c r="H67" s="8">
        <f t="shared" si="12"/>
        <v>7842.2442813220596</v>
      </c>
      <c r="I67" s="8">
        <f t="shared" si="12"/>
        <v>4136.5137424547283</v>
      </c>
      <c r="J67" s="8">
        <f t="shared" si="12"/>
        <v>13165.972918793903</v>
      </c>
      <c r="K67" s="22">
        <f t="shared" ref="K67:K77" si="13">SUM($B67:$J67)</f>
        <v>125687.14036196332</v>
      </c>
      <c r="L67" s="10"/>
      <c r="Q67" s="5" t="s">
        <v>7</v>
      </c>
      <c r="R67" s="8">
        <f t="shared" ref="R67:Z77" si="14">R53-R39</f>
        <v>4608.0824778761062</v>
      </c>
      <c r="S67" s="8">
        <f t="shared" si="14"/>
        <v>11765.592368887781</v>
      </c>
      <c r="T67" s="8">
        <f t="shared" si="14"/>
        <v>41433.532423196593</v>
      </c>
      <c r="U67" s="8">
        <f t="shared" si="14"/>
        <v>19308.463482688392</v>
      </c>
      <c r="V67" s="8">
        <f t="shared" si="14"/>
        <v>4448.449286955346</v>
      </c>
      <c r="W67" s="8">
        <f t="shared" si="14"/>
        <v>18978.289379788399</v>
      </c>
      <c r="X67" s="8">
        <f t="shared" si="14"/>
        <v>7842.2442813220596</v>
      </c>
      <c r="Y67" s="8">
        <f t="shared" si="14"/>
        <v>4136.5137424547283</v>
      </c>
      <c r="Z67" s="23">
        <f t="shared" si="14"/>
        <v>13165.972918793903</v>
      </c>
      <c r="AA67" s="22">
        <f t="shared" ref="AA67:AA76" si="15">SUM($R67:$Z67)</f>
        <v>125687.14036196332</v>
      </c>
      <c r="AB67" s="10"/>
    </row>
    <row r="68" spans="1:31" x14ac:dyDescent="0.3">
      <c r="A68" s="5" t="s">
        <v>8</v>
      </c>
      <c r="B68" s="8">
        <f t="shared" si="12"/>
        <v>4620.6628801287216</v>
      </c>
      <c r="C68" s="8">
        <f t="shared" si="12"/>
        <v>12573.166958401736</v>
      </c>
      <c r="D68" s="8">
        <f t="shared" si="12"/>
        <v>47467.120916422551</v>
      </c>
      <c r="E68" s="8">
        <f t="shared" si="12"/>
        <v>21487.776232179225</v>
      </c>
      <c r="F68" s="8">
        <f t="shared" si="12"/>
        <v>5089.7190162937504</v>
      </c>
      <c r="G68" s="8">
        <f t="shared" si="12"/>
        <v>21846.573400218898</v>
      </c>
      <c r="H68" s="8">
        <f t="shared" si="12"/>
        <v>8731.2234050730203</v>
      </c>
      <c r="I68" s="8">
        <f t="shared" si="12"/>
        <v>4649.8966800804828</v>
      </c>
      <c r="J68" s="8">
        <f t="shared" si="12"/>
        <v>15038.461365256126</v>
      </c>
      <c r="K68" s="22">
        <f t="shared" si="13"/>
        <v>141504.6008540545</v>
      </c>
      <c r="L68" s="10"/>
      <c r="Q68" s="5" t="s">
        <v>8</v>
      </c>
      <c r="R68" s="8">
        <f t="shared" si="14"/>
        <v>4620.6628801287216</v>
      </c>
      <c r="S68" s="8">
        <f t="shared" si="14"/>
        <v>12573.166958401736</v>
      </c>
      <c r="T68" s="8">
        <f t="shared" si="14"/>
        <v>47467.120916422551</v>
      </c>
      <c r="U68" s="8">
        <f t="shared" si="14"/>
        <v>21487.776232179225</v>
      </c>
      <c r="V68" s="8">
        <f>V54-V40</f>
        <v>5089.7190162937504</v>
      </c>
      <c r="W68" s="8">
        <f t="shared" si="14"/>
        <v>21846.573400218898</v>
      </c>
      <c r="X68" s="8">
        <f t="shared" si="14"/>
        <v>8731.2234050730203</v>
      </c>
      <c r="Y68" s="8">
        <f t="shared" si="14"/>
        <v>4649.8966800804828</v>
      </c>
      <c r="Z68" s="23">
        <f t="shared" si="14"/>
        <v>15038.461365256126</v>
      </c>
      <c r="AA68" s="22">
        <f t="shared" si="15"/>
        <v>141504.6008540545</v>
      </c>
      <c r="AB68" s="10"/>
    </row>
    <row r="69" spans="1:31" x14ac:dyDescent="0.3">
      <c r="A69" s="5" t="s">
        <v>9</v>
      </c>
      <c r="B69" s="8">
        <f t="shared" si="12"/>
        <v>5139.1466273187179</v>
      </c>
      <c r="C69" s="8">
        <f t="shared" si="12"/>
        <v>14722.667747708281</v>
      </c>
      <c r="D69" s="8">
        <f t="shared" si="12"/>
        <v>58859.241985807814</v>
      </c>
      <c r="E69" s="8">
        <f t="shared" si="12"/>
        <v>25236.87</v>
      </c>
      <c r="F69" s="8">
        <f t="shared" si="12"/>
        <v>5984.4279999999999</v>
      </c>
      <c r="G69" s="8">
        <f t="shared" si="12"/>
        <v>27232.29</v>
      </c>
      <c r="H69" s="8">
        <f t="shared" si="12"/>
        <v>10514.220000000001</v>
      </c>
      <c r="I69" s="8">
        <f t="shared" si="12"/>
        <v>5798.9299999999994</v>
      </c>
      <c r="J69" s="8">
        <f t="shared" si="12"/>
        <v>18636.653999999999</v>
      </c>
      <c r="K69" s="22">
        <f t="shared" si="13"/>
        <v>172124.44836083482</v>
      </c>
      <c r="L69" s="10"/>
      <c r="Q69" s="5" t="s">
        <v>9</v>
      </c>
      <c r="R69" s="8">
        <f t="shared" si="14"/>
        <v>5139.1466273187179</v>
      </c>
      <c r="S69" s="8">
        <f t="shared" si="14"/>
        <v>14722.667747708281</v>
      </c>
      <c r="T69" s="8">
        <f t="shared" si="14"/>
        <v>58859.241985807814</v>
      </c>
      <c r="U69" s="8">
        <f t="shared" si="14"/>
        <v>25236.87</v>
      </c>
      <c r="V69" s="8">
        <f t="shared" si="14"/>
        <v>5984.4279999999999</v>
      </c>
      <c r="W69" s="8">
        <f t="shared" si="14"/>
        <v>27232.29</v>
      </c>
      <c r="X69" s="8">
        <f t="shared" si="14"/>
        <v>10514.220000000001</v>
      </c>
      <c r="Y69" s="8">
        <f t="shared" si="14"/>
        <v>5798.9299999999994</v>
      </c>
      <c r="Z69" s="23">
        <f t="shared" si="14"/>
        <v>18636.653999999999</v>
      </c>
      <c r="AA69" s="22">
        <f t="shared" si="15"/>
        <v>172124.44836083482</v>
      </c>
      <c r="AB69" s="10"/>
    </row>
    <row r="70" spans="1:31" x14ac:dyDescent="0.3">
      <c r="A70" s="5" t="s">
        <v>10</v>
      </c>
      <c r="B70" s="8">
        <f t="shared" si="12"/>
        <v>5227.29</v>
      </c>
      <c r="C70" s="8">
        <f t="shared" si="12"/>
        <v>15007.958000000001</v>
      </c>
      <c r="D70" s="8">
        <f t="shared" si="12"/>
        <v>58857.856</v>
      </c>
      <c r="E70" s="8">
        <f t="shared" si="12"/>
        <v>25236.87</v>
      </c>
      <c r="F70" s="8">
        <f t="shared" si="12"/>
        <v>5984.4279999999999</v>
      </c>
      <c r="G70" s="8">
        <f t="shared" si="12"/>
        <v>27232.29</v>
      </c>
      <c r="H70" s="8">
        <f t="shared" si="12"/>
        <v>10514.220000000001</v>
      </c>
      <c r="I70" s="8">
        <f t="shared" si="12"/>
        <v>5798.9299999999994</v>
      </c>
      <c r="J70" s="8">
        <f t="shared" si="12"/>
        <v>18636.653999999999</v>
      </c>
      <c r="K70" s="22">
        <f t="shared" si="13"/>
        <v>172496.49599999998</v>
      </c>
      <c r="L70" s="10"/>
      <c r="Q70" s="5" t="s">
        <v>10</v>
      </c>
      <c r="R70" s="8">
        <f t="shared" si="14"/>
        <v>5227.29</v>
      </c>
      <c r="S70" s="8">
        <f t="shared" si="14"/>
        <v>15007.958000000001</v>
      </c>
      <c r="T70" s="8">
        <f t="shared" si="14"/>
        <v>58857.856</v>
      </c>
      <c r="U70" s="8">
        <f t="shared" si="14"/>
        <v>25236.87</v>
      </c>
      <c r="V70" s="8">
        <f t="shared" si="14"/>
        <v>5984.4279999999999</v>
      </c>
      <c r="W70" s="8">
        <f t="shared" si="14"/>
        <v>27232.29</v>
      </c>
      <c r="X70" s="8">
        <f t="shared" si="14"/>
        <v>10514.220000000001</v>
      </c>
      <c r="Y70" s="8">
        <f t="shared" si="14"/>
        <v>5798.9299999999994</v>
      </c>
      <c r="Z70" s="23">
        <f t="shared" si="14"/>
        <v>18636.653999999999</v>
      </c>
      <c r="AA70" s="22">
        <f t="shared" si="15"/>
        <v>172496.49599999998</v>
      </c>
      <c r="AB70" s="10"/>
    </row>
    <row r="71" spans="1:31" x14ac:dyDescent="0.3">
      <c r="A71" s="5" t="s">
        <v>11</v>
      </c>
      <c r="B71" s="8">
        <f t="shared" si="12"/>
        <v>4862.1060274632619</v>
      </c>
      <c r="C71" s="8">
        <f t="shared" si="12"/>
        <v>13237.588415435164</v>
      </c>
      <c r="D71" s="8">
        <f t="shared" si="12"/>
        <v>49767.298669551194</v>
      </c>
      <c r="E71" s="8">
        <f t="shared" si="12"/>
        <v>22697.76146639511</v>
      </c>
      <c r="F71" s="8">
        <f t="shared" si="12"/>
        <v>5295.2961846097905</v>
      </c>
      <c r="G71" s="8">
        <f t="shared" si="12"/>
        <v>22988.977457132434</v>
      </c>
      <c r="H71" s="8">
        <f t="shared" si="12"/>
        <v>9387.8371329746351</v>
      </c>
      <c r="I71" s="8">
        <f t="shared" si="12"/>
        <v>4958.8397384305836</v>
      </c>
      <c r="J71" s="8">
        <f t="shared" si="12"/>
        <v>15997.517683570326</v>
      </c>
      <c r="K71" s="22">
        <f t="shared" si="13"/>
        <v>149193.22277556249</v>
      </c>
      <c r="L71" s="10"/>
      <c r="Q71" s="5" t="s">
        <v>11</v>
      </c>
      <c r="R71" s="8">
        <f t="shared" si="14"/>
        <v>4862.1060274632619</v>
      </c>
      <c r="S71" s="8">
        <f t="shared" si="14"/>
        <v>13237.588415435164</v>
      </c>
      <c r="T71" s="8">
        <f t="shared" si="14"/>
        <v>49767.298669551194</v>
      </c>
      <c r="U71" s="8">
        <f t="shared" si="14"/>
        <v>22697.76146639511</v>
      </c>
      <c r="V71" s="8">
        <f>V57-V43</f>
        <v>5295.2961846097905</v>
      </c>
      <c r="W71" s="8">
        <f t="shared" si="14"/>
        <v>22988.977457132434</v>
      </c>
      <c r="X71" s="8">
        <f t="shared" si="14"/>
        <v>9387.8371329746351</v>
      </c>
      <c r="Y71" s="8">
        <f t="shared" si="14"/>
        <v>4958.8397384305836</v>
      </c>
      <c r="Z71" s="23">
        <f t="shared" si="14"/>
        <v>15997.517683570326</v>
      </c>
      <c r="AA71" s="22">
        <f>SUM($R71:$Z71)</f>
        <v>149193.22277556249</v>
      </c>
      <c r="AB71" s="10"/>
    </row>
    <row r="72" spans="1:31" x14ac:dyDescent="0.3">
      <c r="A72" s="5" t="s">
        <v>12</v>
      </c>
      <c r="B72" s="8">
        <f t="shared" si="12"/>
        <v>5048.6565567176185</v>
      </c>
      <c r="C72" s="8">
        <f t="shared" si="12"/>
        <v>11997.802479552651</v>
      </c>
      <c r="D72" s="8">
        <f t="shared" si="12"/>
        <v>42609.084439528531</v>
      </c>
      <c r="E72" s="8">
        <f t="shared" si="12"/>
        <v>20048.613095723016</v>
      </c>
      <c r="F72" s="8">
        <f t="shared" si="12"/>
        <v>4704.961178690708</v>
      </c>
      <c r="G72" s="8">
        <f t="shared" si="12"/>
        <v>19599.230974097041</v>
      </c>
      <c r="H72" s="8">
        <f t="shared" si="12"/>
        <v>8074.5883704842427</v>
      </c>
      <c r="I72" s="8">
        <f t="shared" si="12"/>
        <v>4451.5450905432599</v>
      </c>
      <c r="J72" s="8">
        <f t="shared" si="12"/>
        <v>13896.647047627208</v>
      </c>
      <c r="K72" s="22">
        <f t="shared" si="13"/>
        <v>130431.12923296427</v>
      </c>
      <c r="L72" s="10"/>
      <c r="Q72" s="5" t="s">
        <v>12</v>
      </c>
      <c r="R72" s="8">
        <f t="shared" si="14"/>
        <v>5048.6565567176185</v>
      </c>
      <c r="S72" s="8">
        <f t="shared" si="14"/>
        <v>11997.802479552651</v>
      </c>
      <c r="T72" s="8">
        <f t="shared" si="14"/>
        <v>42609.084439528531</v>
      </c>
      <c r="U72" s="8">
        <f t="shared" si="14"/>
        <v>20048.613095723016</v>
      </c>
      <c r="V72" s="8">
        <f t="shared" si="14"/>
        <v>4704.961178690708</v>
      </c>
      <c r="W72" s="8">
        <f t="shared" si="14"/>
        <v>19599.230974097041</v>
      </c>
      <c r="X72" s="8">
        <f t="shared" si="14"/>
        <v>8074.5883704842427</v>
      </c>
      <c r="Y72" s="8">
        <f t="shared" si="14"/>
        <v>4451.5450905432599</v>
      </c>
      <c r="Z72" s="23">
        <f t="shared" si="14"/>
        <v>13896.647047627208</v>
      </c>
      <c r="AA72" s="22">
        <f t="shared" si="15"/>
        <v>130431.12923296427</v>
      </c>
      <c r="AB72" s="10"/>
    </row>
    <row r="73" spans="1:31" x14ac:dyDescent="0.3">
      <c r="A73" s="5" t="s">
        <v>13</v>
      </c>
      <c r="B73" s="8">
        <f t="shared" si="12"/>
        <v>5728.398278358809</v>
      </c>
      <c r="C73" s="8">
        <f t="shared" si="12"/>
        <v>13435.358872684099</v>
      </c>
      <c r="D73" s="8">
        <f t="shared" si="12"/>
        <v>44678.215346657016</v>
      </c>
      <c r="E73" s="8">
        <f t="shared" si="12"/>
        <v>20285.050610997965</v>
      </c>
      <c r="F73" s="8">
        <f t="shared" si="12"/>
        <v>5163.0066996467103</v>
      </c>
      <c r="G73" s="8">
        <f t="shared" si="12"/>
        <v>19829.725581904411</v>
      </c>
      <c r="H73" s="8">
        <f t="shared" si="12"/>
        <v>8738.2929208301321</v>
      </c>
      <c r="I73" s="8">
        <f t="shared" si="12"/>
        <v>4463.2110663983913</v>
      </c>
      <c r="J73" s="8">
        <f t="shared" si="12"/>
        <v>14443.610709782424</v>
      </c>
      <c r="K73" s="22">
        <f t="shared" si="13"/>
        <v>136764.87008725994</v>
      </c>
      <c r="L73" s="10"/>
      <c r="Q73" s="5" t="s">
        <v>13</v>
      </c>
      <c r="R73" s="8">
        <f t="shared" si="14"/>
        <v>5728.398278358809</v>
      </c>
      <c r="S73" s="8">
        <f t="shared" si="14"/>
        <v>13435.358872684099</v>
      </c>
      <c r="T73" s="8">
        <f t="shared" si="14"/>
        <v>44678.215346657016</v>
      </c>
      <c r="U73" s="8">
        <f>U59-U45</f>
        <v>20285.050610997965</v>
      </c>
      <c r="V73" s="8">
        <f t="shared" si="14"/>
        <v>5163.0066996467103</v>
      </c>
      <c r="W73" s="8">
        <f t="shared" si="14"/>
        <v>19829.725581904411</v>
      </c>
      <c r="X73" s="8">
        <f t="shared" si="14"/>
        <v>8738.2929208301321</v>
      </c>
      <c r="Y73" s="8">
        <f t="shared" si="14"/>
        <v>4463.2110663983913</v>
      </c>
      <c r="Z73" s="23">
        <f t="shared" si="14"/>
        <v>14443.610709782424</v>
      </c>
      <c r="AA73" s="22">
        <f t="shared" si="15"/>
        <v>136764.87008725994</v>
      </c>
      <c r="AB73" s="10"/>
    </row>
    <row r="74" spans="1:31" x14ac:dyDescent="0.3">
      <c r="A74" s="5" t="s">
        <v>14</v>
      </c>
      <c r="B74" s="8">
        <f t="shared" si="12"/>
        <v>6044.6931617055507</v>
      </c>
      <c r="C74" s="8">
        <f t="shared" si="12"/>
        <v>14646.635025577509</v>
      </c>
      <c r="D74" s="8">
        <f t="shared" si="12"/>
        <v>47832.678391238689</v>
      </c>
      <c r="E74" s="8">
        <f t="shared" si="12"/>
        <v>22194.049368635438</v>
      </c>
      <c r="F74" s="8">
        <f t="shared" si="12"/>
        <v>5807.9744095831966</v>
      </c>
      <c r="G74" s="8">
        <f t="shared" si="12"/>
        <v>23339.688821597956</v>
      </c>
      <c r="H74" s="8">
        <f t="shared" si="12"/>
        <v>10212.170684089162</v>
      </c>
      <c r="I74" s="8">
        <f t="shared" si="12"/>
        <v>5343.8869416498992</v>
      </c>
      <c r="J74" s="8">
        <f t="shared" si="12"/>
        <v>16928.481238307351</v>
      </c>
      <c r="K74" s="22">
        <f t="shared" si="13"/>
        <v>152350.25804238472</v>
      </c>
      <c r="L74" s="10"/>
      <c r="Q74" s="5" t="s">
        <v>14</v>
      </c>
      <c r="R74" s="8">
        <f t="shared" si="14"/>
        <v>6044.6931617055507</v>
      </c>
      <c r="S74" s="8">
        <f t="shared" si="14"/>
        <v>14646.635025577509</v>
      </c>
      <c r="T74" s="8">
        <f t="shared" si="14"/>
        <v>47832.678391238689</v>
      </c>
      <c r="U74" s="8">
        <f t="shared" si="14"/>
        <v>22194.049368635438</v>
      </c>
      <c r="V74" s="8">
        <f t="shared" si="14"/>
        <v>5807.9744095831966</v>
      </c>
      <c r="W74" s="8">
        <f t="shared" si="14"/>
        <v>23339.688821597956</v>
      </c>
      <c r="X74" s="8">
        <f t="shared" si="14"/>
        <v>10212.170684089162</v>
      </c>
      <c r="Y74" s="8">
        <f t="shared" si="14"/>
        <v>5343.8869416498992</v>
      </c>
      <c r="Z74" s="23">
        <f t="shared" si="14"/>
        <v>16928.481238307351</v>
      </c>
      <c r="AA74" s="22">
        <f t="shared" si="15"/>
        <v>152350.25804238472</v>
      </c>
      <c r="AB74" s="10"/>
    </row>
    <row r="75" spans="1:31" x14ac:dyDescent="0.3">
      <c r="A75" s="5" t="s">
        <v>15</v>
      </c>
      <c r="B75" s="8">
        <f t="shared" si="12"/>
        <v>6258.68</v>
      </c>
      <c r="C75" s="8">
        <f t="shared" si="12"/>
        <v>15366.37</v>
      </c>
      <c r="D75" s="8">
        <f t="shared" si="12"/>
        <v>52274.129114873052</v>
      </c>
      <c r="E75" s="8">
        <f t="shared" si="12"/>
        <v>24075.250468431772</v>
      </c>
      <c r="F75" s="8">
        <f t="shared" si="12"/>
        <v>6327.1080000000002</v>
      </c>
      <c r="G75" s="8">
        <f t="shared" si="12"/>
        <v>25016.74407150675</v>
      </c>
      <c r="H75" s="8">
        <f t="shared" si="12"/>
        <v>10453.604150653344</v>
      </c>
      <c r="I75" s="8">
        <f t="shared" si="12"/>
        <v>5343.8869416498992</v>
      </c>
      <c r="J75" s="8">
        <f t="shared" si="12"/>
        <v>17666.392912283707</v>
      </c>
      <c r="K75" s="22">
        <f t="shared" si="13"/>
        <v>162782.16565939854</v>
      </c>
      <c r="L75" s="10"/>
      <c r="Q75" s="5" t="s">
        <v>15</v>
      </c>
      <c r="R75" s="8">
        <f t="shared" si="14"/>
        <v>6258.68</v>
      </c>
      <c r="S75" s="8">
        <f t="shared" si="14"/>
        <v>15366.37</v>
      </c>
      <c r="T75" s="8">
        <f t="shared" si="14"/>
        <v>52274.129114873052</v>
      </c>
      <c r="U75" s="8">
        <f t="shared" si="14"/>
        <v>24075.250468431772</v>
      </c>
      <c r="V75" s="8">
        <f t="shared" si="14"/>
        <v>6327.1080000000002</v>
      </c>
      <c r="W75" s="8">
        <f t="shared" si="14"/>
        <v>25016.74407150675</v>
      </c>
      <c r="X75" s="8">
        <f t="shared" si="14"/>
        <v>10453.604150653344</v>
      </c>
      <c r="Y75" s="8">
        <f t="shared" si="14"/>
        <v>5343.8869416498992</v>
      </c>
      <c r="Z75" s="23">
        <f t="shared" si="14"/>
        <v>17666.392912283707</v>
      </c>
      <c r="AA75" s="22">
        <f t="shared" si="15"/>
        <v>162782.16565939854</v>
      </c>
      <c r="AB75" s="10"/>
    </row>
    <row r="76" spans="1:31" x14ac:dyDescent="0.3">
      <c r="A76" s="5" t="s">
        <v>16</v>
      </c>
      <c r="B76" s="8">
        <f t="shared" si="12"/>
        <v>6220.9187932421564</v>
      </c>
      <c r="C76" s="8">
        <f t="shared" si="12"/>
        <v>15321.880323126759</v>
      </c>
      <c r="D76" s="8">
        <f t="shared" si="12"/>
        <v>52274.771108322813</v>
      </c>
      <c r="E76" s="8">
        <f t="shared" si="12"/>
        <v>24075.250468431772</v>
      </c>
      <c r="F76" s="8">
        <f t="shared" si="12"/>
        <v>6327.1080000000002</v>
      </c>
      <c r="G76" s="8">
        <f t="shared" si="12"/>
        <v>25016.74407150675</v>
      </c>
      <c r="H76" s="8">
        <f t="shared" si="12"/>
        <v>10453.604150653344</v>
      </c>
      <c r="I76" s="8">
        <f t="shared" si="12"/>
        <v>5343.8869416498992</v>
      </c>
      <c r="J76" s="8">
        <f t="shared" si="12"/>
        <v>17666.392912283707</v>
      </c>
      <c r="K76" s="22">
        <f t="shared" si="13"/>
        <v>162700.55676921722</v>
      </c>
      <c r="L76" s="10"/>
      <c r="Q76" s="5" t="s">
        <v>16</v>
      </c>
      <c r="R76" s="8">
        <f t="shared" si="14"/>
        <v>6220.9187932421564</v>
      </c>
      <c r="S76" s="8">
        <f t="shared" si="14"/>
        <v>15321.880323126759</v>
      </c>
      <c r="T76" s="8">
        <f t="shared" si="14"/>
        <v>52274.771108322813</v>
      </c>
      <c r="U76" s="8">
        <f t="shared" si="14"/>
        <v>24075.250468431772</v>
      </c>
      <c r="V76" s="8">
        <f t="shared" si="14"/>
        <v>6327.1080000000002</v>
      </c>
      <c r="W76" s="8">
        <f t="shared" si="14"/>
        <v>25016.74407150675</v>
      </c>
      <c r="X76" s="8">
        <f t="shared" si="14"/>
        <v>10453.604150653344</v>
      </c>
      <c r="Y76" s="8">
        <f t="shared" si="14"/>
        <v>5343.8869416498992</v>
      </c>
      <c r="Z76" s="23">
        <f t="shared" si="14"/>
        <v>17666.392912283707</v>
      </c>
      <c r="AA76" s="22">
        <f t="shared" si="15"/>
        <v>162700.55676921722</v>
      </c>
      <c r="AB76" s="10"/>
    </row>
    <row r="77" spans="1:31" x14ac:dyDescent="0.3">
      <c r="A77" s="5" t="s">
        <v>17</v>
      </c>
      <c r="B77" s="8">
        <f t="shared" si="12"/>
        <v>5841.6918986323408</v>
      </c>
      <c r="C77" s="8">
        <f t="shared" si="12"/>
        <v>14199.471550114331</v>
      </c>
      <c r="D77" s="8">
        <f t="shared" si="12"/>
        <v>48068.984781029038</v>
      </c>
      <c r="E77" s="8">
        <f t="shared" si="12"/>
        <v>21806.455926680246</v>
      </c>
      <c r="F77" s="8">
        <f t="shared" si="12"/>
        <v>5676.0304831174344</v>
      </c>
      <c r="G77" s="8">
        <f t="shared" si="12"/>
        <v>21825.705698650127</v>
      </c>
      <c r="H77" s="8">
        <f t="shared" si="12"/>
        <v>9404.0173328209057</v>
      </c>
      <c r="I77" s="8">
        <f t="shared" si="12"/>
        <v>4754.9104627766601</v>
      </c>
      <c r="J77" s="8">
        <f t="shared" si="12"/>
        <v>15315.62796505054</v>
      </c>
      <c r="K77" s="22">
        <f t="shared" si="13"/>
        <v>146892.89609887163</v>
      </c>
      <c r="L77" s="10"/>
      <c r="Q77" s="5" t="s">
        <v>17</v>
      </c>
      <c r="R77" s="8">
        <f t="shared" si="14"/>
        <v>5841.6918986323408</v>
      </c>
      <c r="S77" s="8">
        <f t="shared" si="14"/>
        <v>14199.471550114331</v>
      </c>
      <c r="T77" s="8">
        <f t="shared" si="14"/>
        <v>48068.984781029038</v>
      </c>
      <c r="U77" s="8">
        <f t="shared" si="14"/>
        <v>21806.455926680246</v>
      </c>
      <c r="V77" s="8">
        <f t="shared" si="14"/>
        <v>5676.0304831174344</v>
      </c>
      <c r="W77" s="8">
        <f t="shared" si="14"/>
        <v>21825.705698650127</v>
      </c>
      <c r="X77" s="8">
        <f t="shared" si="14"/>
        <v>9404.0173328209057</v>
      </c>
      <c r="Y77" s="8">
        <f t="shared" si="14"/>
        <v>4754.9104627766601</v>
      </c>
      <c r="Z77" s="23">
        <f t="shared" si="14"/>
        <v>15315.62796505054</v>
      </c>
      <c r="AA77" s="22">
        <f>SUM($R77:$Z77)</f>
        <v>146892.89609887163</v>
      </c>
      <c r="AB77" s="10"/>
    </row>
    <row r="78" spans="1:31" x14ac:dyDescent="0.3">
      <c r="K78" s="42"/>
      <c r="AA78" s="42"/>
    </row>
    <row r="79" spans="1:31" x14ac:dyDescent="0.3">
      <c r="A79" s="16" t="s">
        <v>41</v>
      </c>
      <c r="B79" s="41">
        <f>$B$17-MIN($K$38:$K$49)</f>
        <v>176317.29655661655</v>
      </c>
      <c r="C79" s="17"/>
      <c r="D79" s="17"/>
      <c r="E79" s="17"/>
      <c r="F79" s="17"/>
      <c r="G79" s="17"/>
      <c r="H79" s="17"/>
      <c r="I79" s="17"/>
      <c r="J79" s="17"/>
      <c r="L79" s="10"/>
      <c r="M79" s="10"/>
      <c r="O79" s="14"/>
      <c r="Q79" s="16" t="s">
        <v>41</v>
      </c>
      <c r="R79" s="41">
        <f>$B$17-MIN($AA$38:$AA$49)</f>
        <v>176317.29655661655</v>
      </c>
      <c r="S79" s="17"/>
      <c r="T79" s="17"/>
      <c r="U79" s="17"/>
      <c r="V79" s="17"/>
      <c r="W79" s="17"/>
      <c r="X79" s="17"/>
      <c r="Y79" s="17"/>
      <c r="Z79" s="17"/>
      <c r="AB79" s="10"/>
      <c r="AC79" s="10"/>
      <c r="AE79" s="14"/>
    </row>
    <row r="81" spans="1:31" x14ac:dyDescent="0.3">
      <c r="A81" s="1" t="s">
        <v>47</v>
      </c>
      <c r="B81" s="20" t="s">
        <v>30</v>
      </c>
      <c r="Q81" s="1" t="s">
        <v>47</v>
      </c>
      <c r="R81" s="20" t="s">
        <v>30</v>
      </c>
    </row>
    <row r="82" spans="1:31" x14ac:dyDescent="0.3">
      <c r="A82" s="5" t="s">
        <v>6</v>
      </c>
      <c r="B82" s="19">
        <f>$B$79-K66</f>
        <v>48440.385577300724</v>
      </c>
      <c r="L82" s="10"/>
      <c r="M82" s="10"/>
      <c r="O82" s="14"/>
      <c r="Q82" s="5" t="s">
        <v>6</v>
      </c>
      <c r="R82" s="19">
        <f t="shared" ref="R82:R92" si="16">$R$79-AA66</f>
        <v>48440.385577300724</v>
      </c>
      <c r="AB82" s="10"/>
      <c r="AC82" s="10"/>
      <c r="AE82" s="14"/>
    </row>
    <row r="83" spans="1:31" x14ac:dyDescent="0.3">
      <c r="A83" s="5" t="s">
        <v>7</v>
      </c>
      <c r="B83" s="8">
        <f t="shared" ref="B83:B93" si="17">$B$79-K67</f>
        <v>50630.156194653231</v>
      </c>
      <c r="L83" s="10"/>
      <c r="M83" s="10"/>
      <c r="O83" s="14"/>
      <c r="Q83" s="5" t="s">
        <v>7</v>
      </c>
      <c r="R83" s="19">
        <f t="shared" si="16"/>
        <v>50630.156194653231</v>
      </c>
      <c r="AB83" s="10"/>
      <c r="AC83" s="10"/>
      <c r="AE83" s="14"/>
    </row>
    <row r="84" spans="1:31" x14ac:dyDescent="0.3">
      <c r="A84" s="5" t="s">
        <v>8</v>
      </c>
      <c r="B84" s="8">
        <f t="shared" si="17"/>
        <v>34812.69570256205</v>
      </c>
      <c r="L84" s="10"/>
      <c r="M84" s="10"/>
      <c r="O84" s="14"/>
      <c r="Q84" s="5" t="s">
        <v>8</v>
      </c>
      <c r="R84" s="19">
        <f t="shared" si="16"/>
        <v>34812.69570256205</v>
      </c>
      <c r="AB84" s="10"/>
      <c r="AC84" s="10"/>
      <c r="AE84" s="14"/>
    </row>
    <row r="85" spans="1:31" x14ac:dyDescent="0.3">
      <c r="A85" s="5" t="s">
        <v>9</v>
      </c>
      <c r="B85" s="8">
        <f>$B$79-K69</f>
        <v>4192.8481957817276</v>
      </c>
      <c r="L85" s="10"/>
      <c r="M85" s="10"/>
      <c r="O85" s="14"/>
      <c r="Q85" s="5" t="s">
        <v>9</v>
      </c>
      <c r="R85" s="19">
        <f t="shared" si="16"/>
        <v>4192.8481957817276</v>
      </c>
      <c r="AB85" s="10"/>
      <c r="AC85" s="10"/>
      <c r="AE85" s="14"/>
    </row>
    <row r="86" spans="1:31" x14ac:dyDescent="0.3">
      <c r="A86" s="5" t="s">
        <v>10</v>
      </c>
      <c r="B86" s="8">
        <f t="shared" si="17"/>
        <v>3820.8005566165666</v>
      </c>
      <c r="L86" s="10"/>
      <c r="M86" s="10"/>
      <c r="O86" s="14"/>
      <c r="Q86" s="5" t="s">
        <v>10</v>
      </c>
      <c r="R86" s="19">
        <f t="shared" si="16"/>
        <v>3820.8005566165666</v>
      </c>
      <c r="AB86" s="10"/>
      <c r="AC86" s="10"/>
      <c r="AE86" s="14"/>
    </row>
    <row r="87" spans="1:31" x14ac:dyDescent="0.3">
      <c r="A87" s="5" t="s">
        <v>11</v>
      </c>
      <c r="B87" s="8">
        <f t="shared" si="17"/>
        <v>27124.07378105406</v>
      </c>
      <c r="L87" s="10"/>
      <c r="M87" s="10"/>
      <c r="O87" s="14"/>
      <c r="Q87" s="5" t="s">
        <v>11</v>
      </c>
      <c r="R87" s="19">
        <f t="shared" si="16"/>
        <v>27124.07378105406</v>
      </c>
      <c r="AB87" s="10"/>
      <c r="AC87" s="10"/>
      <c r="AE87" s="14"/>
    </row>
    <row r="88" spans="1:31" x14ac:dyDescent="0.3">
      <c r="A88" s="5" t="s">
        <v>12</v>
      </c>
      <c r="B88" s="8">
        <f t="shared" si="17"/>
        <v>45886.167323652277</v>
      </c>
      <c r="L88" s="10"/>
      <c r="M88" s="10"/>
      <c r="O88" s="14"/>
      <c r="Q88" s="5" t="s">
        <v>12</v>
      </c>
      <c r="R88" s="19">
        <f t="shared" si="16"/>
        <v>45886.167323652277</v>
      </c>
      <c r="AB88" s="10"/>
      <c r="AC88" s="10"/>
      <c r="AE88" s="14"/>
    </row>
    <row r="89" spans="1:31" x14ac:dyDescent="0.3">
      <c r="A89" s="5" t="s">
        <v>13</v>
      </c>
      <c r="B89" s="8">
        <f t="shared" si="17"/>
        <v>39552.426469356607</v>
      </c>
      <c r="L89" s="10"/>
      <c r="M89" s="10"/>
      <c r="O89" s="14"/>
      <c r="Q89" s="5" t="s">
        <v>13</v>
      </c>
      <c r="R89" s="19">
        <f t="shared" si="16"/>
        <v>39552.426469356607</v>
      </c>
      <c r="AB89" s="10"/>
      <c r="AC89" s="10"/>
      <c r="AE89" s="14"/>
    </row>
    <row r="90" spans="1:31" x14ac:dyDescent="0.3">
      <c r="A90" s="5" t="s">
        <v>14</v>
      </c>
      <c r="B90" s="8">
        <f t="shared" si="17"/>
        <v>23967.038514231826</v>
      </c>
      <c r="L90" s="10"/>
      <c r="M90" s="10"/>
      <c r="O90" s="14"/>
      <c r="Q90" s="5" t="s">
        <v>14</v>
      </c>
      <c r="R90" s="19">
        <f t="shared" si="16"/>
        <v>23967.038514231826</v>
      </c>
      <c r="AB90" s="10"/>
      <c r="AC90" s="10"/>
      <c r="AE90" s="14"/>
    </row>
    <row r="91" spans="1:31" x14ac:dyDescent="0.3">
      <c r="A91" s="5" t="s">
        <v>15</v>
      </c>
      <c r="B91" s="8">
        <f t="shared" si="17"/>
        <v>13535.130897218012</v>
      </c>
      <c r="L91" s="10"/>
      <c r="M91" s="10"/>
      <c r="O91" s="14"/>
      <c r="Q91" s="5" t="s">
        <v>15</v>
      </c>
      <c r="R91" s="19">
        <f>$R$79-AA75</f>
        <v>13535.130897218012</v>
      </c>
      <c r="AB91" s="10"/>
      <c r="AC91" s="10"/>
      <c r="AE91" s="14"/>
    </row>
    <row r="92" spans="1:31" x14ac:dyDescent="0.3">
      <c r="A92" s="5" t="s">
        <v>16</v>
      </c>
      <c r="B92" s="8">
        <f t="shared" si="17"/>
        <v>13616.739787399332</v>
      </c>
      <c r="L92" s="10"/>
      <c r="M92" s="10"/>
      <c r="O92" s="14"/>
      <c r="Q92" s="5" t="s">
        <v>16</v>
      </c>
      <c r="R92" s="19">
        <f t="shared" si="16"/>
        <v>13616.739787399332</v>
      </c>
      <c r="AB92" s="10"/>
      <c r="AC92" s="10"/>
      <c r="AE92" s="14"/>
    </row>
    <row r="93" spans="1:31" x14ac:dyDescent="0.3">
      <c r="A93" s="5" t="s">
        <v>17</v>
      </c>
      <c r="B93" s="8">
        <f t="shared" si="17"/>
        <v>29424.400457744923</v>
      </c>
      <c r="L93" s="10"/>
      <c r="M93" s="10"/>
      <c r="O93" s="14"/>
      <c r="Q93" s="5" t="s">
        <v>17</v>
      </c>
      <c r="R93" s="19">
        <f>$R$79-AA77</f>
        <v>29424.400457744923</v>
      </c>
      <c r="AB93" s="10"/>
      <c r="AC93" s="10"/>
      <c r="AE93" s="14"/>
    </row>
    <row r="94" spans="1:31" x14ac:dyDescent="0.3">
      <c r="A94" s="9" t="s">
        <v>31</v>
      </c>
      <c r="B94" s="12">
        <f>SUM($B$82:$B$93)/$B$79</f>
        <v>1.8999999999999995</v>
      </c>
      <c r="Q94" s="9" t="s">
        <v>31</v>
      </c>
      <c r="R94" s="12">
        <f>SUM($R$82:$R$93)/$R$79</f>
        <v>1.8999999999999995</v>
      </c>
    </row>
    <row r="96" spans="1:31" x14ac:dyDescent="0.3">
      <c r="A96" s="1" t="s">
        <v>48</v>
      </c>
      <c r="B96" s="33">
        <f>(SUM($B$82:$B$93)-$D$97*$B$79)/(12-$D$97)</f>
        <v>-5.7631347439076644E-12</v>
      </c>
      <c r="D96" s="1" t="s">
        <v>33</v>
      </c>
      <c r="Q96" s="1" t="s">
        <v>48</v>
      </c>
      <c r="R96" s="33">
        <f>(SUM($R$82:$R$93)-$T$97*$R$79)/(12-$T$97)</f>
        <v>-5.7631347439076644E-12</v>
      </c>
      <c r="T96" s="1" t="s">
        <v>33</v>
      </c>
    </row>
    <row r="97" spans="1:22" x14ac:dyDescent="0.3">
      <c r="A97" s="1" t="s">
        <v>32</v>
      </c>
      <c r="D97" s="27">
        <f>'計算用(太陽光-差替先差替可能容量)'!D97</f>
        <v>1.9</v>
      </c>
      <c r="Q97" s="1" t="s">
        <v>32</v>
      </c>
      <c r="T97" s="11">
        <f>D97</f>
        <v>1.9</v>
      </c>
    </row>
    <row r="98" spans="1:22" ht="15.6" thickBot="1" x14ac:dyDescent="0.35"/>
    <row r="99" spans="1:22" ht="15.6" thickBot="1" x14ac:dyDescent="0.35">
      <c r="A99" s="1" t="s">
        <v>49</v>
      </c>
      <c r="B99" s="40">
        <f>(MIN($K$38:$K$49)+$B$96)*1000</f>
        <v>-5.7631347439076642E-9</v>
      </c>
      <c r="Q99" s="1" t="s">
        <v>49</v>
      </c>
      <c r="R99" s="40">
        <f>(MIN($AA$38:$AA$49)+$R$96)*1000</f>
        <v>-5.7631347439076642E-9</v>
      </c>
      <c r="T99" s="43"/>
      <c r="V99" s="10"/>
    </row>
    <row r="100" spans="1:22" ht="15.6" thickBot="1" x14ac:dyDescent="0.35"/>
    <row r="101" spans="1:22" ht="15.6" thickBot="1" x14ac:dyDescent="0.35">
      <c r="A101" s="1" t="s">
        <v>50</v>
      </c>
      <c r="B101" s="24" t="e">
        <f>B99/'入力欄(差替情報)'!D27</f>
        <v>#DIV/0!</v>
      </c>
      <c r="C101" s="1" t="s">
        <v>57</v>
      </c>
      <c r="Q101" s="1" t="s">
        <v>50</v>
      </c>
      <c r="R101" s="24" t="e">
        <f>R99/#REF!</f>
        <v>#REF!</v>
      </c>
      <c r="S101" s="1" t="s">
        <v>57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計算用(太陽光-差替先差替可能容量)</vt:lpstr>
      <vt:lpstr>計算用(風力-差替先差替可能容量)</vt:lpstr>
      <vt:lpstr>計算用(水力-差替先差替可能容量)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2024-09-18T05:56:05Z</dcterms:modified>
</cp:coreProperties>
</file>